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E:\Excel\Spielpläne\Turnierpläne\"/>
    </mc:Choice>
  </mc:AlternateContent>
  <xr:revisionPtr revIDLastSave="0" documentId="8_{2E908E23-0423-4AA1-B755-B372F05D5F85}" xr6:coauthVersionLast="36" xr6:coauthVersionMax="36" xr10:uidLastSave="{00000000-0000-0000-0000-000000000000}"/>
  <bookViews>
    <workbookView xWindow="-120" yWindow="-120" windowWidth="29040" windowHeight="15750" tabRatio="712" xr2:uid="{00000000-000D-0000-FFFF-FFFF00000000}"/>
  </bookViews>
  <sheets>
    <sheet name="Spielplan" sheetId="26" r:id="rId1"/>
    <sheet name="DirVergl_Grp_A" sheetId="32" r:id="rId2"/>
    <sheet name="DirVergl_Grp_B" sheetId="33" r:id="rId3"/>
    <sheet name="DirVergl_Grp_C" sheetId="34" r:id="rId4"/>
    <sheet name="Spielpaarungen 4x4" sheetId="31" state="hidden" r:id="rId5"/>
    <sheet name="DirVergl_Grp_D" sheetId="41" r:id="rId6"/>
    <sheet name="Calc1" sheetId="17" r:id="rId7"/>
    <sheet name="Calc2" sheetId="38" r:id="rId8"/>
    <sheet name="Calc3" sheetId="39" r:id="rId9"/>
    <sheet name="Calc4" sheetId="40" r:id="rId10"/>
  </sheets>
  <calcPr calcId="191029" concurrentCalc="0"/>
</workbook>
</file>

<file path=xl/calcChain.xml><?xml version="1.0" encoding="utf-8"?>
<calcChain xmlns="http://schemas.openxmlformats.org/spreadsheetml/2006/main">
  <c r="B5" i="41" l="1" a="1"/>
  <c r="B5" i="41"/>
  <c r="C5" i="41"/>
  <c r="D5" i="41"/>
  <c r="E5" i="41"/>
  <c r="F5" i="41"/>
  <c r="G5" i="41"/>
  <c r="H5" i="41"/>
  <c r="I5" i="41"/>
  <c r="J5" i="41"/>
  <c r="K5" i="41"/>
  <c r="L5" i="41"/>
  <c r="M5" i="41"/>
  <c r="N5" i="41"/>
  <c r="O5" i="41"/>
  <c r="P5" i="41"/>
  <c r="Q5" i="41"/>
  <c r="R5" i="41"/>
  <c r="S5" i="41"/>
  <c r="T5" i="41"/>
  <c r="B6" i="41"/>
  <c r="C6" i="41"/>
  <c r="D6" i="41"/>
  <c r="E6" i="41"/>
  <c r="F6" i="41"/>
  <c r="G6" i="41"/>
  <c r="H6" i="41"/>
  <c r="I6" i="41"/>
  <c r="J6" i="41"/>
  <c r="K6" i="41"/>
  <c r="L6" i="41"/>
  <c r="M6" i="41"/>
  <c r="N6" i="41"/>
  <c r="O6" i="41"/>
  <c r="P6" i="41"/>
  <c r="Q6" i="41"/>
  <c r="R6" i="41"/>
  <c r="S6" i="41"/>
  <c r="T6" i="41"/>
  <c r="B7" i="41"/>
  <c r="C7" i="41"/>
  <c r="D7" i="41"/>
  <c r="E7" i="41"/>
  <c r="F7" i="41"/>
  <c r="G7" i="41"/>
  <c r="H7" i="41"/>
  <c r="I7" i="41"/>
  <c r="J7" i="41"/>
  <c r="K7" i="41"/>
  <c r="L7" i="41"/>
  <c r="M7" i="41"/>
  <c r="N7" i="41"/>
  <c r="O7" i="41"/>
  <c r="P7" i="41"/>
  <c r="Q7" i="41"/>
  <c r="R7" i="41"/>
  <c r="S7" i="41"/>
  <c r="T7" i="41"/>
  <c r="B8" i="41"/>
  <c r="C8" i="41"/>
  <c r="D8" i="41"/>
  <c r="E8" i="41"/>
  <c r="F8" i="41"/>
  <c r="G8" i="41"/>
  <c r="H8" i="41"/>
  <c r="I8" i="41"/>
  <c r="J8" i="41"/>
  <c r="K8" i="41"/>
  <c r="L8" i="41"/>
  <c r="M8" i="41"/>
  <c r="N8" i="41"/>
  <c r="O8" i="41"/>
  <c r="P8" i="41"/>
  <c r="Q8" i="41"/>
  <c r="R8" i="41"/>
  <c r="S8" i="41"/>
  <c r="T8" i="41"/>
  <c r="B9" i="41"/>
  <c r="C9" i="41"/>
  <c r="D9" i="41"/>
  <c r="E9" i="41"/>
  <c r="F9" i="41"/>
  <c r="G9" i="41"/>
  <c r="H9" i="41"/>
  <c r="I9" i="41"/>
  <c r="J9" i="41"/>
  <c r="K9" i="41"/>
  <c r="L9" i="41"/>
  <c r="M9" i="41"/>
  <c r="N9" i="41"/>
  <c r="O9" i="41"/>
  <c r="P9" i="41"/>
  <c r="Q9" i="41"/>
  <c r="R9" i="41"/>
  <c r="S9" i="41"/>
  <c r="T9" i="41"/>
  <c r="B10" i="41"/>
  <c r="C10" i="41"/>
  <c r="D10" i="41"/>
  <c r="E10" i="41"/>
  <c r="F10" i="41"/>
  <c r="G10" i="41"/>
  <c r="H10" i="41"/>
  <c r="I10" i="41"/>
  <c r="J10" i="41"/>
  <c r="K10" i="41"/>
  <c r="L10" i="41"/>
  <c r="M10" i="41"/>
  <c r="N10" i="41"/>
  <c r="O10" i="41"/>
  <c r="P10" i="41"/>
  <c r="Q10" i="41"/>
  <c r="R10" i="41"/>
  <c r="S10" i="41"/>
  <c r="T10" i="41"/>
  <c r="B11" i="41"/>
  <c r="C11" i="41"/>
  <c r="D11" i="41"/>
  <c r="E11" i="41"/>
  <c r="F11" i="41"/>
  <c r="G11" i="41"/>
  <c r="H11" i="41"/>
  <c r="I11" i="41"/>
  <c r="J11" i="41"/>
  <c r="K11" i="41"/>
  <c r="L11" i="41"/>
  <c r="M11" i="41"/>
  <c r="N11" i="41"/>
  <c r="O11" i="41"/>
  <c r="P11" i="41"/>
  <c r="Q11" i="41"/>
  <c r="R11" i="41"/>
  <c r="S11" i="41"/>
  <c r="T11" i="41"/>
  <c r="B12" i="41"/>
  <c r="C12" i="41"/>
  <c r="D12" i="41"/>
  <c r="E12" i="41"/>
  <c r="F12" i="41"/>
  <c r="G12" i="41"/>
  <c r="H12" i="41"/>
  <c r="I12" i="41"/>
  <c r="J12" i="41"/>
  <c r="K12" i="41"/>
  <c r="L12" i="41"/>
  <c r="M12" i="41"/>
  <c r="N12" i="41"/>
  <c r="O12" i="41"/>
  <c r="P12" i="41"/>
  <c r="Q12" i="41"/>
  <c r="R12" i="41"/>
  <c r="S12" i="41"/>
  <c r="T12" i="41"/>
  <c r="B13" i="41"/>
  <c r="C13" i="41"/>
  <c r="D13" i="41"/>
  <c r="E13" i="41"/>
  <c r="F13" i="41"/>
  <c r="G13" i="41"/>
  <c r="H13" i="41"/>
  <c r="I13" i="41"/>
  <c r="J13" i="41"/>
  <c r="K13" i="41"/>
  <c r="L13" i="41"/>
  <c r="M13" i="41"/>
  <c r="N13" i="41"/>
  <c r="O13" i="41"/>
  <c r="P13" i="41"/>
  <c r="Q13" i="41"/>
  <c r="R13" i="41"/>
  <c r="S13" i="41"/>
  <c r="T13" i="41"/>
  <c r="B14" i="41"/>
  <c r="C14" i="41"/>
  <c r="D14" i="41"/>
  <c r="E14" i="41"/>
  <c r="F14" i="41"/>
  <c r="G14" i="41"/>
  <c r="H14" i="41"/>
  <c r="I14" i="41"/>
  <c r="J14" i="41"/>
  <c r="K14" i="41"/>
  <c r="L14" i="41"/>
  <c r="M14" i="41"/>
  <c r="N14" i="41"/>
  <c r="O14" i="41"/>
  <c r="P14" i="41"/>
  <c r="Q14" i="41"/>
  <c r="R14" i="41"/>
  <c r="S14" i="41"/>
  <c r="T14" i="41"/>
  <c r="B15" i="41"/>
  <c r="C15" i="41"/>
  <c r="D15" i="41"/>
  <c r="E15" i="41"/>
  <c r="F15" i="41"/>
  <c r="G15" i="41"/>
  <c r="H15" i="41"/>
  <c r="I15" i="41"/>
  <c r="J15" i="41"/>
  <c r="K15" i="41"/>
  <c r="L15" i="41"/>
  <c r="M15" i="41"/>
  <c r="N15" i="41"/>
  <c r="O15" i="41"/>
  <c r="P15" i="41"/>
  <c r="Q15" i="41"/>
  <c r="R15" i="41"/>
  <c r="S15" i="41"/>
  <c r="T15" i="41"/>
  <c r="B16" i="41"/>
  <c r="C16" i="41"/>
  <c r="D16" i="41"/>
  <c r="E16" i="41"/>
  <c r="F16" i="41"/>
  <c r="G16" i="41"/>
  <c r="H16" i="41"/>
  <c r="I16" i="41"/>
  <c r="J16" i="41"/>
  <c r="K16" i="41"/>
  <c r="L16" i="41"/>
  <c r="M16" i="41"/>
  <c r="N16" i="41"/>
  <c r="O16" i="41"/>
  <c r="P16" i="41"/>
  <c r="Q16" i="41"/>
  <c r="R16" i="41"/>
  <c r="S16" i="41"/>
  <c r="T16" i="41"/>
  <c r="B17" i="41"/>
  <c r="C17" i="41"/>
  <c r="D17" i="41"/>
  <c r="E17" i="41"/>
  <c r="F17" i="41"/>
  <c r="G17" i="41"/>
  <c r="H17" i="41"/>
  <c r="I17" i="41"/>
  <c r="J17" i="41"/>
  <c r="K17" i="41"/>
  <c r="L17" i="41"/>
  <c r="M17" i="41"/>
  <c r="N17" i="41"/>
  <c r="O17" i="41"/>
  <c r="P17" i="41"/>
  <c r="Q17" i="41"/>
  <c r="R17" i="41"/>
  <c r="S17" i="41"/>
  <c r="T17" i="41"/>
  <c r="B18" i="41"/>
  <c r="C18" i="41"/>
  <c r="D18" i="41"/>
  <c r="E18" i="41"/>
  <c r="F18" i="41"/>
  <c r="G18" i="41"/>
  <c r="H18" i="41"/>
  <c r="I18" i="41"/>
  <c r="J18" i="41"/>
  <c r="K18" i="41"/>
  <c r="L18" i="41"/>
  <c r="M18" i="41"/>
  <c r="N18" i="41"/>
  <c r="O18" i="41"/>
  <c r="P18" i="41"/>
  <c r="Q18" i="41"/>
  <c r="R18" i="41"/>
  <c r="S18" i="41"/>
  <c r="T18" i="41"/>
  <c r="B19" i="41"/>
  <c r="C19" i="41"/>
  <c r="D19" i="41"/>
  <c r="E19" i="41"/>
  <c r="F19" i="41"/>
  <c r="G19" i="41"/>
  <c r="H19" i="41"/>
  <c r="I19" i="41"/>
  <c r="J19" i="41"/>
  <c r="K19" i="41"/>
  <c r="L19" i="41"/>
  <c r="M19" i="41"/>
  <c r="N19" i="41"/>
  <c r="O19" i="41"/>
  <c r="P19" i="41"/>
  <c r="Q19" i="41"/>
  <c r="R19" i="41"/>
  <c r="S19" i="41"/>
  <c r="T19" i="41"/>
  <c r="B20" i="41"/>
  <c r="C20" i="41"/>
  <c r="D20" i="41"/>
  <c r="E20" i="41"/>
  <c r="F20" i="41"/>
  <c r="G20" i="41"/>
  <c r="H20" i="41"/>
  <c r="I20" i="41"/>
  <c r="J20" i="41"/>
  <c r="K20" i="41"/>
  <c r="L20" i="41"/>
  <c r="M20" i="41"/>
  <c r="N20" i="41"/>
  <c r="O20" i="41"/>
  <c r="P20" i="41"/>
  <c r="Q20" i="41"/>
  <c r="R20" i="41"/>
  <c r="S20" i="41"/>
  <c r="T20" i="41"/>
  <c r="B21" i="41"/>
  <c r="C21" i="41"/>
  <c r="D21" i="41"/>
  <c r="E21" i="41"/>
  <c r="F21" i="41"/>
  <c r="G21" i="41"/>
  <c r="H21" i="41"/>
  <c r="I21" i="41"/>
  <c r="J21" i="41"/>
  <c r="K21" i="41"/>
  <c r="L21" i="41"/>
  <c r="M21" i="41"/>
  <c r="N21" i="41"/>
  <c r="O21" i="41"/>
  <c r="P21" i="41"/>
  <c r="Q21" i="41"/>
  <c r="R21" i="41"/>
  <c r="S21" i="41"/>
  <c r="T21" i="41"/>
  <c r="B22" i="41"/>
  <c r="C22" i="41"/>
  <c r="D22" i="41"/>
  <c r="E22" i="41"/>
  <c r="F22" i="41"/>
  <c r="G22" i="41"/>
  <c r="H22" i="41"/>
  <c r="I22" i="41"/>
  <c r="J22" i="41"/>
  <c r="K22" i="41"/>
  <c r="L22" i="41"/>
  <c r="M22" i="41"/>
  <c r="N22" i="41"/>
  <c r="O22" i="41"/>
  <c r="P22" i="41"/>
  <c r="Q22" i="41"/>
  <c r="R22" i="41"/>
  <c r="S22" i="41"/>
  <c r="T22" i="41"/>
  <c r="B23" i="41"/>
  <c r="C23" i="41"/>
  <c r="D23" i="41"/>
  <c r="E23" i="41"/>
  <c r="F23" i="41"/>
  <c r="G23" i="41"/>
  <c r="H23" i="41"/>
  <c r="I23" i="41"/>
  <c r="J23" i="41"/>
  <c r="K23" i="41"/>
  <c r="L23" i="41"/>
  <c r="M23" i="41"/>
  <c r="N23" i="41"/>
  <c r="O23" i="41"/>
  <c r="P23" i="41"/>
  <c r="Q23" i="41"/>
  <c r="R23" i="41"/>
  <c r="S23" i="41"/>
  <c r="T23" i="41"/>
  <c r="B24" i="41"/>
  <c r="C24" i="41"/>
  <c r="D24" i="41"/>
  <c r="E24" i="41"/>
  <c r="F24" i="41"/>
  <c r="G24" i="41"/>
  <c r="H24" i="41"/>
  <c r="I24" i="41"/>
  <c r="J24" i="41"/>
  <c r="K24" i="41"/>
  <c r="L24" i="41"/>
  <c r="M24" i="41"/>
  <c r="N24" i="41"/>
  <c r="O24" i="41"/>
  <c r="P24" i="41"/>
  <c r="Q24" i="41"/>
  <c r="R24" i="41"/>
  <c r="S24" i="41"/>
  <c r="T24" i="41"/>
  <c r="B25" i="41"/>
  <c r="C25" i="41"/>
  <c r="D25" i="41"/>
  <c r="E25" i="41"/>
  <c r="F25" i="41"/>
  <c r="G25" i="41"/>
  <c r="H25" i="41"/>
  <c r="I25" i="41"/>
  <c r="J25" i="41"/>
  <c r="K25" i="41"/>
  <c r="L25" i="41"/>
  <c r="M25" i="41"/>
  <c r="N25" i="41"/>
  <c r="O25" i="41"/>
  <c r="P25" i="41"/>
  <c r="Q25" i="41"/>
  <c r="R25" i="41"/>
  <c r="S25" i="41"/>
  <c r="T25" i="41"/>
  <c r="B26" i="41"/>
  <c r="C26" i="41"/>
  <c r="D26" i="41"/>
  <c r="E26" i="41"/>
  <c r="F26" i="41"/>
  <c r="G26" i="41"/>
  <c r="H26" i="41"/>
  <c r="I26" i="41"/>
  <c r="J26" i="41"/>
  <c r="K26" i="41"/>
  <c r="L26" i="41"/>
  <c r="M26" i="41"/>
  <c r="N26" i="41"/>
  <c r="O26" i="41"/>
  <c r="P26" i="41"/>
  <c r="Q26" i="41"/>
  <c r="R26" i="41"/>
  <c r="S26" i="41"/>
  <c r="T26" i="41"/>
  <c r="B27" i="41"/>
  <c r="C27" i="41"/>
  <c r="D27" i="41"/>
  <c r="E27" i="41"/>
  <c r="F27" i="41"/>
  <c r="G27" i="41"/>
  <c r="H27" i="41"/>
  <c r="I27" i="41"/>
  <c r="J27" i="41"/>
  <c r="K27" i="41"/>
  <c r="L27" i="41"/>
  <c r="M27" i="41"/>
  <c r="N27" i="41"/>
  <c r="O27" i="41"/>
  <c r="P27" i="41"/>
  <c r="Q27" i="41"/>
  <c r="R27" i="41"/>
  <c r="S27" i="41"/>
  <c r="T27" i="41"/>
  <c r="B28" i="41"/>
  <c r="C28" i="41"/>
  <c r="D28" i="41"/>
  <c r="E28" i="41"/>
  <c r="F28" i="41"/>
  <c r="G28" i="41"/>
  <c r="H28" i="41"/>
  <c r="I28" i="41"/>
  <c r="J28" i="41"/>
  <c r="K28" i="41"/>
  <c r="L28" i="41"/>
  <c r="M28" i="41"/>
  <c r="N28" i="41"/>
  <c r="O28" i="41"/>
  <c r="P28" i="41"/>
  <c r="Q28" i="41"/>
  <c r="R28" i="41"/>
  <c r="S28" i="41"/>
  <c r="T28" i="41"/>
  <c r="B29" i="41"/>
  <c r="C29" i="41"/>
  <c r="D29" i="41"/>
  <c r="E29" i="41"/>
  <c r="F29" i="41"/>
  <c r="G29" i="41"/>
  <c r="H29" i="41"/>
  <c r="I29" i="41"/>
  <c r="J29" i="41"/>
  <c r="K29" i="41"/>
  <c r="L29" i="41"/>
  <c r="M29" i="41"/>
  <c r="N29" i="41"/>
  <c r="O29" i="41"/>
  <c r="P29" i="41"/>
  <c r="Q29" i="41"/>
  <c r="R29" i="41"/>
  <c r="S29" i="41"/>
  <c r="T29" i="41"/>
  <c r="B30" i="41"/>
  <c r="C30" i="41"/>
  <c r="D30" i="41"/>
  <c r="E30" i="41"/>
  <c r="F30" i="41"/>
  <c r="G30" i="41"/>
  <c r="H30" i="41"/>
  <c r="I30" i="41"/>
  <c r="J30" i="41"/>
  <c r="K30" i="41"/>
  <c r="L30" i="41"/>
  <c r="M30" i="41"/>
  <c r="N30" i="41"/>
  <c r="O30" i="41"/>
  <c r="P30" i="41"/>
  <c r="Q30" i="41"/>
  <c r="R30" i="41"/>
  <c r="S30" i="41"/>
  <c r="T30" i="41"/>
  <c r="B31" i="41"/>
  <c r="C31" i="41"/>
  <c r="D31" i="41"/>
  <c r="E31" i="41"/>
  <c r="F31" i="41"/>
  <c r="G31" i="41"/>
  <c r="H31" i="41"/>
  <c r="I31" i="41"/>
  <c r="J31" i="41"/>
  <c r="K31" i="41"/>
  <c r="L31" i="41"/>
  <c r="M31" i="41"/>
  <c r="N31" i="41"/>
  <c r="O31" i="41"/>
  <c r="P31" i="41"/>
  <c r="Q31" i="41"/>
  <c r="R31" i="41"/>
  <c r="S31" i="41"/>
  <c r="T31" i="41"/>
  <c r="B32" i="41"/>
  <c r="C32" i="41"/>
  <c r="D32" i="41"/>
  <c r="E32" i="41"/>
  <c r="F32" i="41"/>
  <c r="G32" i="41"/>
  <c r="H32" i="41"/>
  <c r="I32" i="41"/>
  <c r="J32" i="41"/>
  <c r="K32" i="41"/>
  <c r="L32" i="41"/>
  <c r="M32" i="41"/>
  <c r="N32" i="41"/>
  <c r="O32" i="41"/>
  <c r="P32" i="41"/>
  <c r="Q32" i="41"/>
  <c r="R32" i="41"/>
  <c r="S32" i="41"/>
  <c r="T32" i="41"/>
  <c r="B33" i="41"/>
  <c r="C33" i="41"/>
  <c r="D33" i="41"/>
  <c r="E33" i="41"/>
  <c r="F33" i="41"/>
  <c r="G33" i="41"/>
  <c r="H33" i="41"/>
  <c r="I33" i="41"/>
  <c r="J33" i="41"/>
  <c r="K33" i="41"/>
  <c r="L33" i="41"/>
  <c r="M33" i="41"/>
  <c r="N33" i="41"/>
  <c r="O33" i="41"/>
  <c r="P33" i="41"/>
  <c r="Q33" i="41"/>
  <c r="R33" i="41"/>
  <c r="S33" i="41"/>
  <c r="T33" i="41"/>
  <c r="B34" i="41"/>
  <c r="C34" i="41"/>
  <c r="D34" i="41"/>
  <c r="E34" i="41"/>
  <c r="F34" i="41"/>
  <c r="G34" i="41"/>
  <c r="H34" i="41"/>
  <c r="I34" i="41"/>
  <c r="J34" i="41"/>
  <c r="K34" i="41"/>
  <c r="L34" i="41"/>
  <c r="M34" i="41"/>
  <c r="N34" i="41"/>
  <c r="O34" i="41"/>
  <c r="P34" i="41"/>
  <c r="Q34" i="41"/>
  <c r="R34" i="41"/>
  <c r="S34" i="41"/>
  <c r="T34" i="41"/>
  <c r="B35" i="41"/>
  <c r="C35" i="41"/>
  <c r="D35" i="41"/>
  <c r="E35" i="41"/>
  <c r="F35" i="41"/>
  <c r="G35" i="41"/>
  <c r="H35" i="41"/>
  <c r="I35" i="41"/>
  <c r="J35" i="41"/>
  <c r="K35" i="41"/>
  <c r="L35" i="41"/>
  <c r="M35" i="41"/>
  <c r="N35" i="41"/>
  <c r="O35" i="41"/>
  <c r="P35" i="41"/>
  <c r="Q35" i="41"/>
  <c r="R35" i="41"/>
  <c r="S35" i="41"/>
  <c r="T35" i="41"/>
  <c r="B36" i="41"/>
  <c r="C36" i="41"/>
  <c r="D36" i="41"/>
  <c r="E36" i="41"/>
  <c r="F36" i="41"/>
  <c r="G36" i="41"/>
  <c r="H36" i="41"/>
  <c r="I36" i="41"/>
  <c r="J36" i="41"/>
  <c r="K36" i="41"/>
  <c r="L36" i="41"/>
  <c r="M36" i="41"/>
  <c r="N36" i="41"/>
  <c r="O36" i="41"/>
  <c r="P36" i="41"/>
  <c r="Q36" i="41"/>
  <c r="R36" i="41"/>
  <c r="S36" i="41"/>
  <c r="T36" i="41"/>
  <c r="B37" i="41"/>
  <c r="C37" i="41"/>
  <c r="D37" i="41"/>
  <c r="E37" i="41"/>
  <c r="F37" i="41"/>
  <c r="G37" i="41"/>
  <c r="H37" i="41"/>
  <c r="I37" i="41"/>
  <c r="J37" i="41"/>
  <c r="K37" i="41"/>
  <c r="L37" i="41"/>
  <c r="M37" i="41"/>
  <c r="N37" i="41"/>
  <c r="O37" i="41"/>
  <c r="P37" i="41"/>
  <c r="Q37" i="41"/>
  <c r="R37" i="41"/>
  <c r="S37" i="41"/>
  <c r="T37" i="41"/>
  <c r="B38" i="41"/>
  <c r="C38" i="41"/>
  <c r="D38" i="41"/>
  <c r="E38" i="41"/>
  <c r="F38" i="41"/>
  <c r="G38" i="41"/>
  <c r="H38" i="41"/>
  <c r="I38" i="41"/>
  <c r="J38" i="41"/>
  <c r="K38" i="41"/>
  <c r="L38" i="41"/>
  <c r="M38" i="41"/>
  <c r="N38" i="41"/>
  <c r="O38" i="41"/>
  <c r="P38" i="41"/>
  <c r="Q38" i="41"/>
  <c r="R38" i="41"/>
  <c r="S38" i="41"/>
  <c r="T38" i="41"/>
  <c r="B39" i="41"/>
  <c r="C39" i="41"/>
  <c r="D39" i="41"/>
  <c r="E39" i="41"/>
  <c r="F39" i="41"/>
  <c r="G39" i="41"/>
  <c r="H39" i="41"/>
  <c r="I39" i="41"/>
  <c r="J39" i="41"/>
  <c r="K39" i="41"/>
  <c r="L39" i="41"/>
  <c r="M39" i="41"/>
  <c r="N39" i="41"/>
  <c r="O39" i="41"/>
  <c r="P39" i="41"/>
  <c r="Q39" i="41"/>
  <c r="R39" i="41"/>
  <c r="S39" i="41"/>
  <c r="T39" i="41"/>
  <c r="B5" i="34" a="1"/>
  <c r="B5" i="34"/>
  <c r="C5" i="34"/>
  <c r="D5" i="34"/>
  <c r="E5" i="34"/>
  <c r="F5" i="34"/>
  <c r="G5" i="34"/>
  <c r="H5" i="34"/>
  <c r="I5" i="34"/>
  <c r="J5" i="34"/>
  <c r="K5" i="34"/>
  <c r="L5" i="34"/>
  <c r="M5" i="34"/>
  <c r="N5" i="34"/>
  <c r="O5" i="34"/>
  <c r="P5" i="34"/>
  <c r="Q5" i="34"/>
  <c r="R5" i="34"/>
  <c r="S5" i="34"/>
  <c r="T5" i="34"/>
  <c r="B6" i="34"/>
  <c r="C6" i="34"/>
  <c r="D6" i="34"/>
  <c r="E6" i="34"/>
  <c r="F6" i="34"/>
  <c r="G6" i="34"/>
  <c r="H6" i="34"/>
  <c r="I6" i="34"/>
  <c r="J6" i="34"/>
  <c r="K6" i="34"/>
  <c r="L6" i="34"/>
  <c r="M6" i="34"/>
  <c r="N6" i="34"/>
  <c r="O6" i="34"/>
  <c r="P6" i="34"/>
  <c r="Q6" i="34"/>
  <c r="R6" i="34"/>
  <c r="S6" i="34"/>
  <c r="T6" i="34"/>
  <c r="B7" i="34"/>
  <c r="C7" i="34"/>
  <c r="D7" i="34"/>
  <c r="E7" i="34"/>
  <c r="F7" i="34"/>
  <c r="G7" i="34"/>
  <c r="H7" i="34"/>
  <c r="I7" i="34"/>
  <c r="J7" i="34"/>
  <c r="K7" i="34"/>
  <c r="L7" i="34"/>
  <c r="M7" i="34"/>
  <c r="N7" i="34"/>
  <c r="O7" i="34"/>
  <c r="P7" i="34"/>
  <c r="Q7" i="34"/>
  <c r="R7" i="34"/>
  <c r="S7" i="34"/>
  <c r="T7" i="34"/>
  <c r="B8" i="34"/>
  <c r="C8" i="34"/>
  <c r="D8" i="34"/>
  <c r="E8" i="34"/>
  <c r="F8" i="34"/>
  <c r="G8" i="34"/>
  <c r="H8" i="34"/>
  <c r="I8" i="34"/>
  <c r="J8" i="34"/>
  <c r="K8" i="34"/>
  <c r="L8" i="34"/>
  <c r="M8" i="34"/>
  <c r="N8" i="34"/>
  <c r="O8" i="34"/>
  <c r="P8" i="34"/>
  <c r="Q8" i="34"/>
  <c r="R8" i="34"/>
  <c r="S8" i="34"/>
  <c r="T8" i="34"/>
  <c r="B9" i="34"/>
  <c r="C9" i="34"/>
  <c r="D9" i="34"/>
  <c r="E9" i="34"/>
  <c r="F9" i="34"/>
  <c r="G9" i="34"/>
  <c r="H9" i="34"/>
  <c r="I9" i="34"/>
  <c r="J9" i="34"/>
  <c r="K9" i="34"/>
  <c r="L9" i="34"/>
  <c r="M9" i="34"/>
  <c r="N9" i="34"/>
  <c r="O9" i="34"/>
  <c r="P9" i="34"/>
  <c r="Q9" i="34"/>
  <c r="R9" i="34"/>
  <c r="S9" i="34"/>
  <c r="T9" i="34"/>
  <c r="B10" i="34"/>
  <c r="C10" i="34"/>
  <c r="D10" i="34"/>
  <c r="E10" i="34"/>
  <c r="F10" i="34"/>
  <c r="G10" i="34"/>
  <c r="H10" i="34"/>
  <c r="I10" i="34"/>
  <c r="J10" i="34"/>
  <c r="K10" i="34"/>
  <c r="L10" i="34"/>
  <c r="M10" i="34"/>
  <c r="N10" i="34"/>
  <c r="O10" i="34"/>
  <c r="P10" i="34"/>
  <c r="Q10" i="34"/>
  <c r="R10" i="34"/>
  <c r="S10" i="34"/>
  <c r="T10" i="34"/>
  <c r="B11" i="34"/>
  <c r="C11" i="34"/>
  <c r="D11" i="34"/>
  <c r="E11" i="34"/>
  <c r="F11" i="34"/>
  <c r="G11" i="34"/>
  <c r="H11" i="34"/>
  <c r="I11" i="34"/>
  <c r="J11" i="34"/>
  <c r="K11" i="34"/>
  <c r="L11" i="34"/>
  <c r="M11" i="34"/>
  <c r="N11" i="34"/>
  <c r="O11" i="34"/>
  <c r="P11" i="34"/>
  <c r="Q11" i="34"/>
  <c r="R11" i="34"/>
  <c r="S11" i="34"/>
  <c r="T11" i="34"/>
  <c r="B12" i="34"/>
  <c r="C12" i="34"/>
  <c r="D12" i="34"/>
  <c r="E12" i="34"/>
  <c r="F12" i="34"/>
  <c r="G12" i="34"/>
  <c r="H12" i="34"/>
  <c r="I12" i="34"/>
  <c r="J12" i="34"/>
  <c r="K12" i="34"/>
  <c r="L12" i="34"/>
  <c r="M12" i="34"/>
  <c r="N12" i="34"/>
  <c r="O12" i="34"/>
  <c r="P12" i="34"/>
  <c r="Q12" i="34"/>
  <c r="R12" i="34"/>
  <c r="S12" i="34"/>
  <c r="T12" i="34"/>
  <c r="B13" i="34"/>
  <c r="C13" i="34"/>
  <c r="D13" i="34"/>
  <c r="E13" i="34"/>
  <c r="F13" i="34"/>
  <c r="G13" i="34"/>
  <c r="H13" i="34"/>
  <c r="I13" i="34"/>
  <c r="J13" i="34"/>
  <c r="K13" i="34"/>
  <c r="L13" i="34"/>
  <c r="M13" i="34"/>
  <c r="N13" i="34"/>
  <c r="O13" i="34"/>
  <c r="P13" i="34"/>
  <c r="Q13" i="34"/>
  <c r="R13" i="34"/>
  <c r="S13" i="34"/>
  <c r="T13" i="34"/>
  <c r="B14" i="34"/>
  <c r="C14" i="34"/>
  <c r="D14" i="34"/>
  <c r="E14" i="34"/>
  <c r="F14" i="34"/>
  <c r="G14" i="34"/>
  <c r="H14" i="34"/>
  <c r="I14" i="34"/>
  <c r="J14" i="34"/>
  <c r="K14" i="34"/>
  <c r="L14" i="34"/>
  <c r="M14" i="34"/>
  <c r="N14" i="34"/>
  <c r="O14" i="34"/>
  <c r="P14" i="34"/>
  <c r="Q14" i="34"/>
  <c r="R14" i="34"/>
  <c r="S14" i="34"/>
  <c r="T14" i="34"/>
  <c r="B15" i="34"/>
  <c r="C15" i="34"/>
  <c r="D15" i="34"/>
  <c r="E15" i="34"/>
  <c r="F15" i="34"/>
  <c r="G15" i="34"/>
  <c r="H15" i="34"/>
  <c r="I15" i="34"/>
  <c r="J15" i="34"/>
  <c r="K15" i="34"/>
  <c r="L15" i="34"/>
  <c r="M15" i="34"/>
  <c r="N15" i="34"/>
  <c r="O15" i="34"/>
  <c r="P15" i="34"/>
  <c r="Q15" i="34"/>
  <c r="R15" i="34"/>
  <c r="S15" i="34"/>
  <c r="T15" i="34"/>
  <c r="B16" i="34"/>
  <c r="C16" i="34"/>
  <c r="D16" i="34"/>
  <c r="E16" i="34"/>
  <c r="F16" i="34"/>
  <c r="G16" i="34"/>
  <c r="H16" i="34"/>
  <c r="I16" i="34"/>
  <c r="J16" i="34"/>
  <c r="K16" i="34"/>
  <c r="L16" i="34"/>
  <c r="M16" i="34"/>
  <c r="N16" i="34"/>
  <c r="O16" i="34"/>
  <c r="P16" i="34"/>
  <c r="Q16" i="34"/>
  <c r="R16" i="34"/>
  <c r="S16" i="34"/>
  <c r="T16" i="34"/>
  <c r="B17" i="34"/>
  <c r="C17" i="34"/>
  <c r="D17" i="34"/>
  <c r="E17" i="34"/>
  <c r="F17" i="34"/>
  <c r="G17" i="34"/>
  <c r="H17" i="34"/>
  <c r="I17" i="34"/>
  <c r="J17" i="34"/>
  <c r="K17" i="34"/>
  <c r="L17" i="34"/>
  <c r="M17" i="34"/>
  <c r="N17" i="34"/>
  <c r="O17" i="34"/>
  <c r="P17" i="34"/>
  <c r="Q17" i="34"/>
  <c r="R17" i="34"/>
  <c r="S17" i="34"/>
  <c r="T17" i="34"/>
  <c r="B18" i="34"/>
  <c r="C18" i="34"/>
  <c r="D18" i="34"/>
  <c r="E18" i="34"/>
  <c r="F18" i="34"/>
  <c r="G18" i="34"/>
  <c r="H18" i="34"/>
  <c r="I18" i="34"/>
  <c r="J18" i="34"/>
  <c r="K18" i="34"/>
  <c r="L18" i="34"/>
  <c r="M18" i="34"/>
  <c r="N18" i="34"/>
  <c r="O18" i="34"/>
  <c r="P18" i="34"/>
  <c r="Q18" i="34"/>
  <c r="R18" i="34"/>
  <c r="S18" i="34"/>
  <c r="T18" i="34"/>
  <c r="B19" i="34"/>
  <c r="C19" i="34"/>
  <c r="D19" i="34"/>
  <c r="E19" i="34"/>
  <c r="F19" i="34"/>
  <c r="G19" i="34"/>
  <c r="H19" i="34"/>
  <c r="I19" i="34"/>
  <c r="J19" i="34"/>
  <c r="K19" i="34"/>
  <c r="L19" i="34"/>
  <c r="M19" i="34"/>
  <c r="N19" i="34"/>
  <c r="O19" i="34"/>
  <c r="P19" i="34"/>
  <c r="Q19" i="34"/>
  <c r="R19" i="34"/>
  <c r="S19" i="34"/>
  <c r="T19" i="34"/>
  <c r="B20" i="34"/>
  <c r="C20" i="34"/>
  <c r="D20" i="34"/>
  <c r="E20" i="34"/>
  <c r="F20" i="34"/>
  <c r="G20" i="34"/>
  <c r="H20" i="34"/>
  <c r="I20" i="34"/>
  <c r="J20" i="34"/>
  <c r="K20" i="34"/>
  <c r="L20" i="34"/>
  <c r="M20" i="34"/>
  <c r="N20" i="34"/>
  <c r="O20" i="34"/>
  <c r="P20" i="34"/>
  <c r="Q20" i="34"/>
  <c r="R20" i="34"/>
  <c r="S20" i="34"/>
  <c r="T20" i="34"/>
  <c r="B21" i="34"/>
  <c r="C21" i="34"/>
  <c r="D21" i="34"/>
  <c r="E21" i="34"/>
  <c r="F21" i="34"/>
  <c r="G21" i="34"/>
  <c r="H21" i="34"/>
  <c r="I21" i="34"/>
  <c r="J21" i="34"/>
  <c r="K21" i="34"/>
  <c r="L21" i="34"/>
  <c r="M21" i="34"/>
  <c r="N21" i="34"/>
  <c r="O21" i="34"/>
  <c r="P21" i="34"/>
  <c r="Q21" i="34"/>
  <c r="R21" i="34"/>
  <c r="S21" i="34"/>
  <c r="T21" i="34"/>
  <c r="B22" i="34"/>
  <c r="C22" i="34"/>
  <c r="D22" i="34"/>
  <c r="E22" i="34"/>
  <c r="F22" i="34"/>
  <c r="G22" i="34"/>
  <c r="H22" i="34"/>
  <c r="I22" i="34"/>
  <c r="J22" i="34"/>
  <c r="K22" i="34"/>
  <c r="L22" i="34"/>
  <c r="M22" i="34"/>
  <c r="N22" i="34"/>
  <c r="O22" i="34"/>
  <c r="P22" i="34"/>
  <c r="Q22" i="34"/>
  <c r="R22" i="34"/>
  <c r="S22" i="34"/>
  <c r="T22" i="34"/>
  <c r="B23" i="34"/>
  <c r="C23" i="34"/>
  <c r="D23" i="34"/>
  <c r="E23" i="34"/>
  <c r="F23" i="34"/>
  <c r="G23" i="34"/>
  <c r="H23" i="34"/>
  <c r="I23" i="34"/>
  <c r="J23" i="34"/>
  <c r="K23" i="34"/>
  <c r="L23" i="34"/>
  <c r="M23" i="34"/>
  <c r="N23" i="34"/>
  <c r="O23" i="34"/>
  <c r="P23" i="34"/>
  <c r="Q23" i="34"/>
  <c r="R23" i="34"/>
  <c r="S23" i="34"/>
  <c r="T23" i="34"/>
  <c r="B24" i="34"/>
  <c r="C24" i="34"/>
  <c r="D24" i="34"/>
  <c r="E24" i="34"/>
  <c r="F24" i="34"/>
  <c r="G24" i="34"/>
  <c r="H24" i="34"/>
  <c r="I24" i="34"/>
  <c r="J24" i="34"/>
  <c r="K24" i="34"/>
  <c r="L24" i="34"/>
  <c r="M24" i="34"/>
  <c r="N24" i="34"/>
  <c r="O24" i="34"/>
  <c r="P24" i="34"/>
  <c r="Q24" i="34"/>
  <c r="R24" i="34"/>
  <c r="S24" i="34"/>
  <c r="T24" i="34"/>
  <c r="B25" i="34"/>
  <c r="C25" i="34"/>
  <c r="D25" i="34"/>
  <c r="E25" i="34"/>
  <c r="F25" i="34"/>
  <c r="G25" i="34"/>
  <c r="H25" i="34"/>
  <c r="I25" i="34"/>
  <c r="J25" i="34"/>
  <c r="K25" i="34"/>
  <c r="L25" i="34"/>
  <c r="M25" i="34"/>
  <c r="N25" i="34"/>
  <c r="O25" i="34"/>
  <c r="P25" i="34"/>
  <c r="Q25" i="34"/>
  <c r="R25" i="34"/>
  <c r="S25" i="34"/>
  <c r="T25" i="34"/>
  <c r="B26" i="34"/>
  <c r="C26" i="34"/>
  <c r="D26" i="34"/>
  <c r="E26" i="34"/>
  <c r="F26" i="34"/>
  <c r="G26" i="34"/>
  <c r="H26" i="34"/>
  <c r="I26" i="34"/>
  <c r="J26" i="34"/>
  <c r="K26" i="34"/>
  <c r="L26" i="34"/>
  <c r="M26" i="34"/>
  <c r="N26" i="34"/>
  <c r="O26" i="34"/>
  <c r="P26" i="34"/>
  <c r="Q26" i="34"/>
  <c r="R26" i="34"/>
  <c r="S26" i="34"/>
  <c r="T26" i="34"/>
  <c r="B27" i="34"/>
  <c r="C27" i="34"/>
  <c r="D27" i="34"/>
  <c r="E27" i="34"/>
  <c r="F27" i="34"/>
  <c r="G27" i="34"/>
  <c r="H27" i="34"/>
  <c r="I27" i="34"/>
  <c r="J27" i="34"/>
  <c r="K27" i="34"/>
  <c r="L27" i="34"/>
  <c r="M27" i="34"/>
  <c r="N27" i="34"/>
  <c r="O27" i="34"/>
  <c r="P27" i="34"/>
  <c r="Q27" i="34"/>
  <c r="R27" i="34"/>
  <c r="S27" i="34"/>
  <c r="T27" i="34"/>
  <c r="B28" i="34"/>
  <c r="C28" i="34"/>
  <c r="D28" i="34"/>
  <c r="E28" i="34"/>
  <c r="F28" i="34"/>
  <c r="G28" i="34"/>
  <c r="H28" i="34"/>
  <c r="I28" i="34"/>
  <c r="J28" i="34"/>
  <c r="K28" i="34"/>
  <c r="L28" i="34"/>
  <c r="M28" i="34"/>
  <c r="N28" i="34"/>
  <c r="O28" i="34"/>
  <c r="P28" i="34"/>
  <c r="Q28" i="34"/>
  <c r="R28" i="34"/>
  <c r="S28" i="34"/>
  <c r="T28" i="34"/>
  <c r="B29" i="34"/>
  <c r="C29" i="34"/>
  <c r="D29" i="34"/>
  <c r="E29" i="34"/>
  <c r="F29" i="34"/>
  <c r="G29" i="34"/>
  <c r="H29" i="34"/>
  <c r="I29" i="34"/>
  <c r="J29" i="34"/>
  <c r="K29" i="34"/>
  <c r="L29" i="34"/>
  <c r="M29" i="34"/>
  <c r="N29" i="34"/>
  <c r="O29" i="34"/>
  <c r="P29" i="34"/>
  <c r="Q29" i="34"/>
  <c r="R29" i="34"/>
  <c r="S29" i="34"/>
  <c r="T29" i="34"/>
  <c r="B30" i="34"/>
  <c r="C30" i="34"/>
  <c r="D30" i="34"/>
  <c r="E30" i="34"/>
  <c r="F30" i="34"/>
  <c r="G30" i="34"/>
  <c r="H30" i="34"/>
  <c r="I30" i="34"/>
  <c r="J30" i="34"/>
  <c r="K30" i="34"/>
  <c r="L30" i="34"/>
  <c r="M30" i="34"/>
  <c r="N30" i="34"/>
  <c r="O30" i="34"/>
  <c r="P30" i="34"/>
  <c r="Q30" i="34"/>
  <c r="R30" i="34"/>
  <c r="S30" i="34"/>
  <c r="T30" i="34"/>
  <c r="B31" i="34"/>
  <c r="C31" i="34"/>
  <c r="D31" i="34"/>
  <c r="E31" i="34"/>
  <c r="F31" i="34"/>
  <c r="G31" i="34"/>
  <c r="H31" i="34"/>
  <c r="I31" i="34"/>
  <c r="J31" i="34"/>
  <c r="K31" i="34"/>
  <c r="L31" i="34"/>
  <c r="M31" i="34"/>
  <c r="N31" i="34"/>
  <c r="O31" i="34"/>
  <c r="P31" i="34"/>
  <c r="Q31" i="34"/>
  <c r="R31" i="34"/>
  <c r="S31" i="34"/>
  <c r="T31" i="34"/>
  <c r="B32" i="34"/>
  <c r="C32" i="34"/>
  <c r="D32" i="34"/>
  <c r="E32" i="34"/>
  <c r="F32" i="34"/>
  <c r="G32" i="34"/>
  <c r="H32" i="34"/>
  <c r="I32" i="34"/>
  <c r="J32" i="34"/>
  <c r="K32" i="34"/>
  <c r="L32" i="34"/>
  <c r="M32" i="34"/>
  <c r="N32" i="34"/>
  <c r="O32" i="34"/>
  <c r="P32" i="34"/>
  <c r="Q32" i="34"/>
  <c r="R32" i="34"/>
  <c r="S32" i="34"/>
  <c r="T32" i="34"/>
  <c r="B33" i="34"/>
  <c r="C33" i="34"/>
  <c r="D33" i="34"/>
  <c r="E33" i="34"/>
  <c r="F33" i="34"/>
  <c r="G33" i="34"/>
  <c r="H33" i="34"/>
  <c r="I33" i="34"/>
  <c r="J33" i="34"/>
  <c r="K33" i="34"/>
  <c r="L33" i="34"/>
  <c r="M33" i="34"/>
  <c r="N33" i="34"/>
  <c r="O33" i="34"/>
  <c r="P33" i="34"/>
  <c r="Q33" i="34"/>
  <c r="R33" i="34"/>
  <c r="S33" i="34"/>
  <c r="T33" i="34"/>
  <c r="B34" i="34"/>
  <c r="C34" i="34"/>
  <c r="D34" i="34"/>
  <c r="E34" i="34"/>
  <c r="F34" i="34"/>
  <c r="G34" i="34"/>
  <c r="H34" i="34"/>
  <c r="I34" i="34"/>
  <c r="J34" i="34"/>
  <c r="K34" i="34"/>
  <c r="L34" i="34"/>
  <c r="M34" i="34"/>
  <c r="N34" i="34"/>
  <c r="O34" i="34"/>
  <c r="P34" i="34"/>
  <c r="Q34" i="34"/>
  <c r="R34" i="34"/>
  <c r="S34" i="34"/>
  <c r="T34" i="34"/>
  <c r="B35" i="34"/>
  <c r="C35" i="34"/>
  <c r="D35" i="34"/>
  <c r="E35" i="34"/>
  <c r="F35" i="34"/>
  <c r="G35" i="34"/>
  <c r="H35" i="34"/>
  <c r="I35" i="34"/>
  <c r="J35" i="34"/>
  <c r="K35" i="34"/>
  <c r="L35" i="34"/>
  <c r="M35" i="34"/>
  <c r="N35" i="34"/>
  <c r="O35" i="34"/>
  <c r="P35" i="34"/>
  <c r="Q35" i="34"/>
  <c r="R35" i="34"/>
  <c r="S35" i="34"/>
  <c r="T35" i="34"/>
  <c r="B36" i="34"/>
  <c r="C36" i="34"/>
  <c r="D36" i="34"/>
  <c r="E36" i="34"/>
  <c r="F36" i="34"/>
  <c r="G36" i="34"/>
  <c r="H36" i="34"/>
  <c r="I36" i="34"/>
  <c r="J36" i="34"/>
  <c r="K36" i="34"/>
  <c r="L36" i="34"/>
  <c r="M36" i="34"/>
  <c r="N36" i="34"/>
  <c r="O36" i="34"/>
  <c r="P36" i="34"/>
  <c r="Q36" i="34"/>
  <c r="R36" i="34"/>
  <c r="S36" i="34"/>
  <c r="T36" i="34"/>
  <c r="B37" i="34"/>
  <c r="C37" i="34"/>
  <c r="D37" i="34"/>
  <c r="E37" i="34"/>
  <c r="F37" i="34"/>
  <c r="G37" i="34"/>
  <c r="H37" i="34"/>
  <c r="I37" i="34"/>
  <c r="J37" i="34"/>
  <c r="K37" i="34"/>
  <c r="L37" i="34"/>
  <c r="M37" i="34"/>
  <c r="N37" i="34"/>
  <c r="O37" i="34"/>
  <c r="P37" i="34"/>
  <c r="Q37" i="34"/>
  <c r="R37" i="34"/>
  <c r="S37" i="34"/>
  <c r="T37" i="34"/>
  <c r="B38" i="34"/>
  <c r="C38" i="34"/>
  <c r="D38" i="34"/>
  <c r="E38" i="34"/>
  <c r="F38" i="34"/>
  <c r="G38" i="34"/>
  <c r="H38" i="34"/>
  <c r="I38" i="34"/>
  <c r="J38" i="34"/>
  <c r="K38" i="34"/>
  <c r="L38" i="34"/>
  <c r="M38" i="34"/>
  <c r="N38" i="34"/>
  <c r="O38" i="34"/>
  <c r="P38" i="34"/>
  <c r="Q38" i="34"/>
  <c r="R38" i="34"/>
  <c r="S38" i="34"/>
  <c r="T38" i="34"/>
  <c r="B39" i="34"/>
  <c r="C39" i="34"/>
  <c r="D39" i="34"/>
  <c r="E39" i="34"/>
  <c r="F39" i="34"/>
  <c r="G39" i="34"/>
  <c r="H39" i="34"/>
  <c r="I39" i="34"/>
  <c r="J39" i="34"/>
  <c r="K39" i="34"/>
  <c r="L39" i="34"/>
  <c r="M39" i="34"/>
  <c r="N39" i="34"/>
  <c r="O39" i="34"/>
  <c r="P39" i="34"/>
  <c r="Q39" i="34"/>
  <c r="R39" i="34"/>
  <c r="S39" i="34"/>
  <c r="T39" i="34"/>
  <c r="B5" i="33" a="1"/>
  <c r="B5" i="33"/>
  <c r="C5" i="33"/>
  <c r="D5" i="33"/>
  <c r="E5" i="33"/>
  <c r="F5" i="33"/>
  <c r="G5" i="33"/>
  <c r="H5" i="33"/>
  <c r="I5" i="33"/>
  <c r="J5" i="33"/>
  <c r="K5" i="33"/>
  <c r="L5" i="33"/>
  <c r="M5" i="33"/>
  <c r="N5" i="33"/>
  <c r="O5" i="33"/>
  <c r="P5" i="33"/>
  <c r="Q5" i="33"/>
  <c r="R5" i="33"/>
  <c r="S5" i="33"/>
  <c r="T5" i="33"/>
  <c r="B6" i="33"/>
  <c r="C6" i="33"/>
  <c r="D6" i="33"/>
  <c r="E6" i="33"/>
  <c r="F6" i="33"/>
  <c r="G6" i="33"/>
  <c r="H6" i="33"/>
  <c r="I6" i="33"/>
  <c r="J6" i="33"/>
  <c r="K6" i="33"/>
  <c r="L6" i="33"/>
  <c r="M6" i="33"/>
  <c r="N6" i="33"/>
  <c r="O6" i="33"/>
  <c r="P6" i="33"/>
  <c r="Q6" i="33"/>
  <c r="R6" i="33"/>
  <c r="S6" i="33"/>
  <c r="T6" i="33"/>
  <c r="B7" i="33"/>
  <c r="C7" i="33"/>
  <c r="D7" i="33"/>
  <c r="E7" i="33"/>
  <c r="F7" i="33"/>
  <c r="G7" i="33"/>
  <c r="H7" i="33"/>
  <c r="I7" i="33"/>
  <c r="J7" i="33"/>
  <c r="K7" i="33"/>
  <c r="L7" i="33"/>
  <c r="M7" i="33"/>
  <c r="N7" i="33"/>
  <c r="O7" i="33"/>
  <c r="P7" i="33"/>
  <c r="Q7" i="33"/>
  <c r="R7" i="33"/>
  <c r="S7" i="33"/>
  <c r="T7" i="33"/>
  <c r="B8" i="33"/>
  <c r="C8" i="33"/>
  <c r="D8" i="33"/>
  <c r="E8" i="33"/>
  <c r="F8" i="33"/>
  <c r="G8" i="33"/>
  <c r="H8" i="33"/>
  <c r="I8" i="33"/>
  <c r="J8" i="33"/>
  <c r="K8" i="33"/>
  <c r="L8" i="33"/>
  <c r="M8" i="33"/>
  <c r="N8" i="33"/>
  <c r="O8" i="33"/>
  <c r="P8" i="33"/>
  <c r="Q8" i="33"/>
  <c r="R8" i="33"/>
  <c r="S8" i="33"/>
  <c r="T8" i="33"/>
  <c r="B9" i="33"/>
  <c r="C9" i="33"/>
  <c r="D9" i="33"/>
  <c r="E9" i="33"/>
  <c r="F9" i="33"/>
  <c r="G9" i="33"/>
  <c r="H9" i="33"/>
  <c r="I9" i="33"/>
  <c r="J9" i="33"/>
  <c r="K9" i="33"/>
  <c r="L9" i="33"/>
  <c r="M9" i="33"/>
  <c r="N9" i="33"/>
  <c r="O9" i="33"/>
  <c r="P9" i="33"/>
  <c r="Q9" i="33"/>
  <c r="R9" i="33"/>
  <c r="S9" i="33"/>
  <c r="T9" i="33"/>
  <c r="B10" i="33"/>
  <c r="C10" i="33"/>
  <c r="D10" i="33"/>
  <c r="E10" i="33"/>
  <c r="F10" i="33"/>
  <c r="G10" i="33"/>
  <c r="H10" i="33"/>
  <c r="I10" i="33"/>
  <c r="J10" i="33"/>
  <c r="K10" i="33"/>
  <c r="L10" i="33"/>
  <c r="M10" i="33"/>
  <c r="N10" i="33"/>
  <c r="O10" i="33"/>
  <c r="P10" i="33"/>
  <c r="Q10" i="33"/>
  <c r="R10" i="33"/>
  <c r="S10" i="33"/>
  <c r="T10" i="33"/>
  <c r="B11" i="33"/>
  <c r="C11" i="33"/>
  <c r="D11" i="33"/>
  <c r="E11" i="33"/>
  <c r="F11" i="33"/>
  <c r="G11" i="33"/>
  <c r="H11" i="33"/>
  <c r="I11" i="33"/>
  <c r="J11" i="33"/>
  <c r="K11" i="33"/>
  <c r="L11" i="33"/>
  <c r="M11" i="33"/>
  <c r="N11" i="33"/>
  <c r="O11" i="33"/>
  <c r="P11" i="33"/>
  <c r="Q11" i="33"/>
  <c r="R11" i="33"/>
  <c r="S11" i="33"/>
  <c r="T11" i="33"/>
  <c r="B12" i="33"/>
  <c r="C12" i="33"/>
  <c r="D12" i="33"/>
  <c r="E12" i="33"/>
  <c r="F12" i="33"/>
  <c r="G12" i="33"/>
  <c r="H12" i="33"/>
  <c r="I12" i="33"/>
  <c r="J12" i="33"/>
  <c r="K12" i="33"/>
  <c r="L12" i="33"/>
  <c r="M12" i="33"/>
  <c r="N12" i="33"/>
  <c r="O12" i="33"/>
  <c r="P12" i="33"/>
  <c r="Q12" i="33"/>
  <c r="R12" i="33"/>
  <c r="S12" i="33"/>
  <c r="T12" i="33"/>
  <c r="B13" i="33"/>
  <c r="C13" i="33"/>
  <c r="D13" i="33"/>
  <c r="E13" i="33"/>
  <c r="F13" i="33"/>
  <c r="G13" i="33"/>
  <c r="H13" i="33"/>
  <c r="I13" i="33"/>
  <c r="J13" i="33"/>
  <c r="K13" i="33"/>
  <c r="L13" i="33"/>
  <c r="M13" i="33"/>
  <c r="N13" i="33"/>
  <c r="O13" i="33"/>
  <c r="P13" i="33"/>
  <c r="Q13" i="33"/>
  <c r="R13" i="33"/>
  <c r="S13" i="33"/>
  <c r="T13" i="33"/>
  <c r="B14" i="33"/>
  <c r="C14" i="33"/>
  <c r="D14" i="33"/>
  <c r="E14" i="33"/>
  <c r="F14" i="33"/>
  <c r="G14" i="33"/>
  <c r="H14" i="33"/>
  <c r="I14" i="33"/>
  <c r="J14" i="33"/>
  <c r="K14" i="33"/>
  <c r="L14" i="33"/>
  <c r="M14" i="33"/>
  <c r="N14" i="33"/>
  <c r="O14" i="33"/>
  <c r="P14" i="33"/>
  <c r="Q14" i="33"/>
  <c r="R14" i="33"/>
  <c r="S14" i="33"/>
  <c r="T14" i="33"/>
  <c r="B15" i="33"/>
  <c r="C15" i="33"/>
  <c r="D15" i="33"/>
  <c r="E15" i="33"/>
  <c r="F15" i="33"/>
  <c r="G15" i="33"/>
  <c r="H15" i="33"/>
  <c r="I15" i="33"/>
  <c r="J15" i="33"/>
  <c r="K15" i="33"/>
  <c r="L15" i="33"/>
  <c r="M15" i="33"/>
  <c r="N15" i="33"/>
  <c r="O15" i="33"/>
  <c r="P15" i="33"/>
  <c r="Q15" i="33"/>
  <c r="R15" i="33"/>
  <c r="S15" i="33"/>
  <c r="T15" i="33"/>
  <c r="B16" i="33"/>
  <c r="C16" i="33"/>
  <c r="D16" i="33"/>
  <c r="E16" i="33"/>
  <c r="F16" i="33"/>
  <c r="G16" i="33"/>
  <c r="H16" i="33"/>
  <c r="I16" i="33"/>
  <c r="J16" i="33"/>
  <c r="K16" i="33"/>
  <c r="L16" i="33"/>
  <c r="M16" i="33"/>
  <c r="N16" i="33"/>
  <c r="O16" i="33"/>
  <c r="P16" i="33"/>
  <c r="Q16" i="33"/>
  <c r="R16" i="33"/>
  <c r="S16" i="33"/>
  <c r="T16" i="33"/>
  <c r="B17" i="33"/>
  <c r="C17" i="33"/>
  <c r="D17" i="33"/>
  <c r="E17" i="33"/>
  <c r="F17" i="33"/>
  <c r="G17" i="33"/>
  <c r="H17" i="33"/>
  <c r="I17" i="33"/>
  <c r="J17" i="33"/>
  <c r="K17" i="33"/>
  <c r="L17" i="33"/>
  <c r="M17" i="33"/>
  <c r="N17" i="33"/>
  <c r="O17" i="33"/>
  <c r="P17" i="33"/>
  <c r="Q17" i="33"/>
  <c r="R17" i="33"/>
  <c r="S17" i="33"/>
  <c r="T17" i="33"/>
  <c r="B18" i="33"/>
  <c r="C18" i="33"/>
  <c r="D18" i="33"/>
  <c r="E18" i="33"/>
  <c r="F18" i="33"/>
  <c r="G18" i="33"/>
  <c r="H18" i="33"/>
  <c r="I18" i="33"/>
  <c r="J18" i="33"/>
  <c r="K18" i="33"/>
  <c r="L18" i="33"/>
  <c r="M18" i="33"/>
  <c r="N18" i="33"/>
  <c r="O18" i="33"/>
  <c r="P18" i="33"/>
  <c r="Q18" i="33"/>
  <c r="R18" i="33"/>
  <c r="S18" i="33"/>
  <c r="T18" i="33"/>
  <c r="B19" i="33"/>
  <c r="C19" i="33"/>
  <c r="D19" i="33"/>
  <c r="E19" i="33"/>
  <c r="F19" i="33"/>
  <c r="G19" i="33"/>
  <c r="H19" i="33"/>
  <c r="I19" i="33"/>
  <c r="J19" i="33"/>
  <c r="K19" i="33"/>
  <c r="L19" i="33"/>
  <c r="M19" i="33"/>
  <c r="N19" i="33"/>
  <c r="O19" i="33"/>
  <c r="P19" i="33"/>
  <c r="Q19" i="33"/>
  <c r="R19" i="33"/>
  <c r="S19" i="33"/>
  <c r="T19" i="33"/>
  <c r="B20" i="33"/>
  <c r="C20" i="33"/>
  <c r="D20" i="33"/>
  <c r="E20" i="33"/>
  <c r="F20" i="33"/>
  <c r="G20" i="33"/>
  <c r="H20" i="33"/>
  <c r="I20" i="33"/>
  <c r="J20" i="33"/>
  <c r="K20" i="33"/>
  <c r="L20" i="33"/>
  <c r="M20" i="33"/>
  <c r="N20" i="33"/>
  <c r="O20" i="33"/>
  <c r="P20" i="33"/>
  <c r="Q20" i="33"/>
  <c r="R20" i="33"/>
  <c r="S20" i="33"/>
  <c r="T20" i="33"/>
  <c r="B21" i="33"/>
  <c r="C21" i="33"/>
  <c r="D21" i="33"/>
  <c r="E21" i="33"/>
  <c r="F21" i="33"/>
  <c r="G21" i="33"/>
  <c r="H21" i="33"/>
  <c r="I21" i="33"/>
  <c r="J21" i="33"/>
  <c r="K21" i="33"/>
  <c r="L21" i="33"/>
  <c r="M21" i="33"/>
  <c r="N21" i="33"/>
  <c r="O21" i="33"/>
  <c r="P21" i="33"/>
  <c r="Q21" i="33"/>
  <c r="R21" i="33"/>
  <c r="S21" i="33"/>
  <c r="T21" i="33"/>
  <c r="B22" i="33"/>
  <c r="C22" i="33"/>
  <c r="D22" i="33"/>
  <c r="E22" i="33"/>
  <c r="F22" i="33"/>
  <c r="G22" i="33"/>
  <c r="H22" i="33"/>
  <c r="I22" i="33"/>
  <c r="J22" i="33"/>
  <c r="K22" i="33"/>
  <c r="L22" i="33"/>
  <c r="M22" i="33"/>
  <c r="N22" i="33"/>
  <c r="O22" i="33"/>
  <c r="P22" i="33"/>
  <c r="Q22" i="33"/>
  <c r="R22" i="33"/>
  <c r="S22" i="33"/>
  <c r="T22" i="33"/>
  <c r="B23" i="33"/>
  <c r="C23" i="33"/>
  <c r="D23" i="33"/>
  <c r="E23" i="33"/>
  <c r="F23" i="33"/>
  <c r="G23" i="33"/>
  <c r="H23" i="33"/>
  <c r="I23" i="33"/>
  <c r="J23" i="33"/>
  <c r="K23" i="33"/>
  <c r="L23" i="33"/>
  <c r="M23" i="33"/>
  <c r="N23" i="33"/>
  <c r="O23" i="33"/>
  <c r="P23" i="33"/>
  <c r="Q23" i="33"/>
  <c r="R23" i="33"/>
  <c r="S23" i="33"/>
  <c r="T23" i="33"/>
  <c r="B24" i="33"/>
  <c r="C24" i="33"/>
  <c r="D24" i="33"/>
  <c r="E24" i="33"/>
  <c r="F24" i="33"/>
  <c r="G24" i="33"/>
  <c r="H24" i="33"/>
  <c r="I24" i="33"/>
  <c r="J24" i="33"/>
  <c r="K24" i="33"/>
  <c r="L24" i="33"/>
  <c r="M24" i="33"/>
  <c r="N24" i="33"/>
  <c r="O24" i="33"/>
  <c r="P24" i="33"/>
  <c r="Q24" i="33"/>
  <c r="R24" i="33"/>
  <c r="S24" i="33"/>
  <c r="T24" i="33"/>
  <c r="B25" i="33"/>
  <c r="C25" i="33"/>
  <c r="D25" i="33"/>
  <c r="E25" i="33"/>
  <c r="F25" i="33"/>
  <c r="G25" i="33"/>
  <c r="H25" i="33"/>
  <c r="I25" i="33"/>
  <c r="J25" i="33"/>
  <c r="K25" i="33"/>
  <c r="L25" i="33"/>
  <c r="M25" i="33"/>
  <c r="N25" i="33"/>
  <c r="O25" i="33"/>
  <c r="P25" i="33"/>
  <c r="Q25" i="33"/>
  <c r="R25" i="33"/>
  <c r="S25" i="33"/>
  <c r="T25" i="33"/>
  <c r="B26" i="33"/>
  <c r="C26" i="33"/>
  <c r="D26" i="33"/>
  <c r="E26" i="33"/>
  <c r="F26" i="33"/>
  <c r="G26" i="33"/>
  <c r="H26" i="33"/>
  <c r="I26" i="33"/>
  <c r="J26" i="33"/>
  <c r="K26" i="33"/>
  <c r="L26" i="33"/>
  <c r="M26" i="33"/>
  <c r="N26" i="33"/>
  <c r="O26" i="33"/>
  <c r="P26" i="33"/>
  <c r="Q26" i="33"/>
  <c r="R26" i="33"/>
  <c r="S26" i="33"/>
  <c r="T26" i="33"/>
  <c r="B27" i="33"/>
  <c r="C27" i="33"/>
  <c r="D27" i="33"/>
  <c r="E27" i="33"/>
  <c r="F27" i="33"/>
  <c r="G27" i="33"/>
  <c r="H27" i="33"/>
  <c r="I27" i="33"/>
  <c r="J27" i="33"/>
  <c r="K27" i="33"/>
  <c r="L27" i="33"/>
  <c r="M27" i="33"/>
  <c r="N27" i="33"/>
  <c r="O27" i="33"/>
  <c r="P27" i="33"/>
  <c r="Q27" i="33"/>
  <c r="R27" i="33"/>
  <c r="S27" i="33"/>
  <c r="T27" i="33"/>
  <c r="B28" i="33"/>
  <c r="C28" i="33"/>
  <c r="D28" i="33"/>
  <c r="E28" i="33"/>
  <c r="F28" i="33"/>
  <c r="G28" i="33"/>
  <c r="H28" i="33"/>
  <c r="I28" i="33"/>
  <c r="J28" i="33"/>
  <c r="K28" i="33"/>
  <c r="L28" i="33"/>
  <c r="M28" i="33"/>
  <c r="N28" i="33"/>
  <c r="O28" i="33"/>
  <c r="P28" i="33"/>
  <c r="Q28" i="33"/>
  <c r="R28" i="33"/>
  <c r="S28" i="33"/>
  <c r="T28" i="33"/>
  <c r="B29" i="33"/>
  <c r="C29" i="33"/>
  <c r="D29" i="33"/>
  <c r="E29" i="33"/>
  <c r="F29" i="33"/>
  <c r="G29" i="33"/>
  <c r="H29" i="33"/>
  <c r="I29" i="33"/>
  <c r="J29" i="33"/>
  <c r="K29" i="33"/>
  <c r="L29" i="33"/>
  <c r="M29" i="33"/>
  <c r="N29" i="33"/>
  <c r="O29" i="33"/>
  <c r="P29" i="33"/>
  <c r="Q29" i="33"/>
  <c r="R29" i="33"/>
  <c r="S29" i="33"/>
  <c r="T29" i="33"/>
  <c r="B30" i="33"/>
  <c r="C30" i="33"/>
  <c r="D30" i="33"/>
  <c r="E30" i="33"/>
  <c r="F30" i="33"/>
  <c r="G30" i="33"/>
  <c r="H30" i="33"/>
  <c r="I30" i="33"/>
  <c r="J30" i="33"/>
  <c r="K30" i="33"/>
  <c r="L30" i="33"/>
  <c r="M30" i="33"/>
  <c r="N30" i="33"/>
  <c r="O30" i="33"/>
  <c r="P30" i="33"/>
  <c r="Q30" i="33"/>
  <c r="R30" i="33"/>
  <c r="S30" i="33"/>
  <c r="T30" i="33"/>
  <c r="B31" i="33"/>
  <c r="C31" i="33"/>
  <c r="D31" i="33"/>
  <c r="E31" i="33"/>
  <c r="F31" i="33"/>
  <c r="G31" i="33"/>
  <c r="H31" i="33"/>
  <c r="I31" i="33"/>
  <c r="J31" i="33"/>
  <c r="K31" i="33"/>
  <c r="L31" i="33"/>
  <c r="M31" i="33"/>
  <c r="N31" i="33"/>
  <c r="O31" i="33"/>
  <c r="P31" i="33"/>
  <c r="Q31" i="33"/>
  <c r="R31" i="33"/>
  <c r="S31" i="33"/>
  <c r="T31" i="33"/>
  <c r="B32" i="33"/>
  <c r="C32" i="33"/>
  <c r="D32" i="33"/>
  <c r="E32" i="33"/>
  <c r="F32" i="33"/>
  <c r="G32" i="33"/>
  <c r="H32" i="33"/>
  <c r="I32" i="33"/>
  <c r="J32" i="33"/>
  <c r="K32" i="33"/>
  <c r="L32" i="33"/>
  <c r="M32" i="33"/>
  <c r="N32" i="33"/>
  <c r="O32" i="33"/>
  <c r="P32" i="33"/>
  <c r="Q32" i="33"/>
  <c r="R32" i="33"/>
  <c r="S32" i="33"/>
  <c r="T32" i="33"/>
  <c r="B33" i="33"/>
  <c r="C33" i="33"/>
  <c r="D33" i="33"/>
  <c r="E33" i="33"/>
  <c r="F33" i="33"/>
  <c r="G33" i="33"/>
  <c r="H33" i="33"/>
  <c r="I33" i="33"/>
  <c r="J33" i="33"/>
  <c r="K33" i="33"/>
  <c r="L33" i="33"/>
  <c r="M33" i="33"/>
  <c r="N33" i="33"/>
  <c r="O33" i="33"/>
  <c r="P33" i="33"/>
  <c r="Q33" i="33"/>
  <c r="R33" i="33"/>
  <c r="S33" i="33"/>
  <c r="T33" i="33"/>
  <c r="B34" i="33"/>
  <c r="C34" i="33"/>
  <c r="D34" i="33"/>
  <c r="E34" i="33"/>
  <c r="F34" i="33"/>
  <c r="G34" i="33"/>
  <c r="H34" i="33"/>
  <c r="I34" i="33"/>
  <c r="J34" i="33"/>
  <c r="K34" i="33"/>
  <c r="L34" i="33"/>
  <c r="M34" i="33"/>
  <c r="N34" i="33"/>
  <c r="O34" i="33"/>
  <c r="P34" i="33"/>
  <c r="Q34" i="33"/>
  <c r="R34" i="33"/>
  <c r="S34" i="33"/>
  <c r="T34" i="33"/>
  <c r="B35" i="33"/>
  <c r="C35" i="33"/>
  <c r="D35" i="33"/>
  <c r="E35" i="33"/>
  <c r="F35" i="33"/>
  <c r="G35" i="33"/>
  <c r="H35" i="33"/>
  <c r="I35" i="33"/>
  <c r="J35" i="33"/>
  <c r="K35" i="33"/>
  <c r="L35" i="33"/>
  <c r="M35" i="33"/>
  <c r="N35" i="33"/>
  <c r="O35" i="33"/>
  <c r="P35" i="33"/>
  <c r="Q35" i="33"/>
  <c r="R35" i="33"/>
  <c r="S35" i="33"/>
  <c r="T35" i="33"/>
  <c r="B36" i="33"/>
  <c r="C36" i="33"/>
  <c r="D36" i="33"/>
  <c r="E36" i="33"/>
  <c r="F36" i="33"/>
  <c r="G36" i="33"/>
  <c r="H36" i="33"/>
  <c r="I36" i="33"/>
  <c r="J36" i="33"/>
  <c r="K36" i="33"/>
  <c r="L36" i="33"/>
  <c r="M36" i="33"/>
  <c r="N36" i="33"/>
  <c r="O36" i="33"/>
  <c r="P36" i="33"/>
  <c r="Q36" i="33"/>
  <c r="R36" i="33"/>
  <c r="S36" i="33"/>
  <c r="T36" i="33"/>
  <c r="B37" i="33"/>
  <c r="C37" i="33"/>
  <c r="D37" i="33"/>
  <c r="E37" i="33"/>
  <c r="F37" i="33"/>
  <c r="G37" i="33"/>
  <c r="H37" i="33"/>
  <c r="I37" i="33"/>
  <c r="J37" i="33"/>
  <c r="K37" i="33"/>
  <c r="L37" i="33"/>
  <c r="M37" i="33"/>
  <c r="N37" i="33"/>
  <c r="O37" i="33"/>
  <c r="P37" i="33"/>
  <c r="Q37" i="33"/>
  <c r="R37" i="33"/>
  <c r="S37" i="33"/>
  <c r="T37" i="33"/>
  <c r="B38" i="33"/>
  <c r="C38" i="33"/>
  <c r="D38" i="33"/>
  <c r="E38" i="33"/>
  <c r="F38" i="33"/>
  <c r="G38" i="33"/>
  <c r="H38" i="33"/>
  <c r="I38" i="33"/>
  <c r="J38" i="33"/>
  <c r="K38" i="33"/>
  <c r="L38" i="33"/>
  <c r="M38" i="33"/>
  <c r="N38" i="33"/>
  <c r="O38" i="33"/>
  <c r="P38" i="33"/>
  <c r="Q38" i="33"/>
  <c r="R38" i="33"/>
  <c r="S38" i="33"/>
  <c r="T38" i="33"/>
  <c r="B39" i="33"/>
  <c r="C39" i="33"/>
  <c r="D39" i="33"/>
  <c r="E39" i="33"/>
  <c r="F39" i="33"/>
  <c r="G39" i="33"/>
  <c r="H39" i="33"/>
  <c r="I39" i="33"/>
  <c r="J39" i="33"/>
  <c r="K39" i="33"/>
  <c r="L39" i="33"/>
  <c r="M39" i="33"/>
  <c r="N39" i="33"/>
  <c r="O39" i="33"/>
  <c r="P39" i="33"/>
  <c r="Q39" i="33"/>
  <c r="R39" i="33"/>
  <c r="S39" i="33"/>
  <c r="T39" i="33"/>
  <c r="J12" i="40"/>
  <c r="J11" i="40"/>
  <c r="J10" i="40"/>
  <c r="J9" i="40"/>
  <c r="J8" i="40"/>
  <c r="E84" i="40"/>
  <c r="J7" i="40"/>
  <c r="J6" i="40"/>
  <c r="J5" i="40"/>
  <c r="J4" i="40"/>
  <c r="J12" i="39"/>
  <c r="J11" i="39"/>
  <c r="E87" i="39"/>
  <c r="J10" i="39"/>
  <c r="J9" i="39"/>
  <c r="J8" i="39"/>
  <c r="J7" i="39"/>
  <c r="J6" i="39"/>
  <c r="J5" i="39"/>
  <c r="J4" i="39"/>
  <c r="J12" i="38"/>
  <c r="J11" i="38"/>
  <c r="J10" i="38"/>
  <c r="J9" i="38"/>
  <c r="E85" i="38"/>
  <c r="J8" i="38"/>
  <c r="J7" i="38"/>
  <c r="J6" i="38"/>
  <c r="J5" i="38"/>
  <c r="J4" i="38"/>
  <c r="E82" i="17"/>
  <c r="J5" i="17"/>
  <c r="E83" i="17"/>
  <c r="J6" i="17"/>
  <c r="J7" i="17"/>
  <c r="J8" i="17"/>
  <c r="J9" i="17"/>
  <c r="J10" i="17"/>
  <c r="J11" i="17"/>
  <c r="J12" i="17"/>
  <c r="J4" i="17"/>
  <c r="AJ41" i="26" a="1"/>
  <c r="AI15" i="40"/>
  <c r="K17" i="40"/>
  <c r="L17" i="40"/>
  <c r="K18" i="40"/>
  <c r="L18" i="40"/>
  <c r="K19" i="40"/>
  <c r="L19" i="40"/>
  <c r="K20" i="40"/>
  <c r="L20" i="40"/>
  <c r="K21" i="40"/>
  <c r="L21" i="40"/>
  <c r="K22" i="40"/>
  <c r="L22" i="40"/>
  <c r="K23" i="40"/>
  <c r="L23" i="40"/>
  <c r="K24" i="40"/>
  <c r="L24" i="40"/>
  <c r="K25" i="40"/>
  <c r="L25" i="40"/>
  <c r="M17" i="40"/>
  <c r="N17" i="40" a="1"/>
  <c r="N17" i="40"/>
  <c r="O17" i="40"/>
  <c r="E30" i="40" a="1"/>
  <c r="E30" i="40"/>
  <c r="F30" i="40" a="1"/>
  <c r="F30" i="40"/>
  <c r="G30" i="40" a="1"/>
  <c r="H30" i="40" a="1"/>
  <c r="I30" i="40" a="1"/>
  <c r="J30" i="40" a="1"/>
  <c r="K30" i="40" a="1"/>
  <c r="L30" i="40" a="1"/>
  <c r="P17" i="40"/>
  <c r="M30" i="40" a="1"/>
  <c r="N30" i="40" a="1"/>
  <c r="O30" i="40" a="1"/>
  <c r="P30" i="40" a="1"/>
  <c r="Q30" i="40" a="1"/>
  <c r="R30" i="40" a="1"/>
  <c r="S30" i="40" a="1"/>
  <c r="T30" i="40" a="1"/>
  <c r="Q17" i="40"/>
  <c r="U30" i="40" a="1"/>
  <c r="V30" i="40" a="1"/>
  <c r="W30" i="40" a="1"/>
  <c r="X30" i="40" a="1"/>
  <c r="Y30" i="40" a="1"/>
  <c r="Z30" i="40" a="1"/>
  <c r="AA30" i="40" a="1"/>
  <c r="AB30" i="40" a="1"/>
  <c r="R17" i="40"/>
  <c r="AC30" i="40" a="1"/>
  <c r="AD30" i="40" a="1"/>
  <c r="AE30" i="40" a="1"/>
  <c r="AF30" i="40" a="1"/>
  <c r="AG30" i="40" a="1"/>
  <c r="AH30" i="40" a="1"/>
  <c r="AI30" i="40" a="1"/>
  <c r="AJ30" i="40" a="1"/>
  <c r="S17" i="40"/>
  <c r="AK30" i="40" a="1"/>
  <c r="AL30" i="40" a="1"/>
  <c r="AM30" i="40" a="1"/>
  <c r="AN30" i="40" a="1"/>
  <c r="AO30" i="40" a="1"/>
  <c r="AP30" i="40" a="1"/>
  <c r="AQ30" i="40" a="1"/>
  <c r="AR30" i="40" a="1"/>
  <c r="T17" i="40"/>
  <c r="AS30" i="40" a="1"/>
  <c r="AT30" i="40" a="1"/>
  <c r="AU30" i="40" a="1"/>
  <c r="AV30" i="40" a="1"/>
  <c r="AW30" i="40" a="1"/>
  <c r="AX30" i="40" a="1"/>
  <c r="AY30" i="40" a="1"/>
  <c r="AZ30" i="40" a="1"/>
  <c r="U17" i="40"/>
  <c r="BA30" i="40" a="1"/>
  <c r="BB30" i="40" a="1"/>
  <c r="BC30" i="40" a="1"/>
  <c r="BD30" i="40" a="1"/>
  <c r="BE30" i="40" a="1"/>
  <c r="BF30" i="40" a="1"/>
  <c r="BG30" i="40" a="1"/>
  <c r="BH30" i="40" a="1"/>
  <c r="V17" i="40"/>
  <c r="BI30" i="40" a="1"/>
  <c r="BJ30" i="40" a="1"/>
  <c r="BK30" i="40" a="1"/>
  <c r="BL30" i="40" a="1"/>
  <c r="BM30" i="40" a="1"/>
  <c r="BN30" i="40" a="1"/>
  <c r="BO30" i="40" a="1"/>
  <c r="BP30" i="40" a="1"/>
  <c r="G30" i="40"/>
  <c r="H30" i="40"/>
  <c r="I30" i="40"/>
  <c r="J30" i="40"/>
  <c r="K30" i="40"/>
  <c r="L30" i="40"/>
  <c r="M30" i="40"/>
  <c r="N30" i="40"/>
  <c r="O30" i="40"/>
  <c r="P30" i="40"/>
  <c r="Q30" i="40"/>
  <c r="R30" i="40"/>
  <c r="S30" i="40"/>
  <c r="T30" i="40"/>
  <c r="U30" i="40"/>
  <c r="V30" i="40"/>
  <c r="W30" i="40"/>
  <c r="X30" i="40"/>
  <c r="Y30" i="40"/>
  <c r="Z30" i="40"/>
  <c r="AA30" i="40"/>
  <c r="AB30" i="40"/>
  <c r="AC30" i="40"/>
  <c r="AD30" i="40"/>
  <c r="AE30" i="40"/>
  <c r="AF30" i="40"/>
  <c r="AG30" i="40"/>
  <c r="AH30" i="40"/>
  <c r="AI30" i="40"/>
  <c r="AJ30" i="40"/>
  <c r="AK30" i="40"/>
  <c r="AL30" i="40"/>
  <c r="AM30" i="40"/>
  <c r="AN30" i="40"/>
  <c r="AO30" i="40"/>
  <c r="AP30" i="40"/>
  <c r="AQ30" i="40"/>
  <c r="AR30" i="40"/>
  <c r="AS30" i="40"/>
  <c r="AT30" i="40"/>
  <c r="AU30" i="40"/>
  <c r="AV30" i="40"/>
  <c r="AW30" i="40"/>
  <c r="AX30" i="40"/>
  <c r="AY30" i="40"/>
  <c r="AZ30" i="40"/>
  <c r="BA30" i="40"/>
  <c r="BB30" i="40"/>
  <c r="BC30" i="40"/>
  <c r="BD30" i="40"/>
  <c r="BE30" i="40"/>
  <c r="BF30" i="40"/>
  <c r="BG30" i="40"/>
  <c r="BH30" i="40"/>
  <c r="BI30" i="40"/>
  <c r="BJ30" i="40"/>
  <c r="BK30" i="40"/>
  <c r="BL30" i="40"/>
  <c r="BM30" i="40"/>
  <c r="BN30" i="40"/>
  <c r="BO30" i="40"/>
  <c r="BP30" i="40"/>
  <c r="AA17" i="40"/>
  <c r="E41" i="40" a="1"/>
  <c r="E41" i="40"/>
  <c r="F41" i="40" a="1"/>
  <c r="F41" i="40"/>
  <c r="G41" i="40" a="1"/>
  <c r="H41" i="40" a="1"/>
  <c r="I41" i="40" a="1"/>
  <c r="J41" i="40" a="1"/>
  <c r="K41" i="40" a="1"/>
  <c r="L41" i="40" a="1"/>
  <c r="M41" i="40" a="1"/>
  <c r="N41" i="40" a="1"/>
  <c r="O41" i="40" a="1"/>
  <c r="P41" i="40" a="1"/>
  <c r="Q41" i="40" a="1"/>
  <c r="R41" i="40" a="1"/>
  <c r="S41" i="40" a="1"/>
  <c r="T41" i="40" a="1"/>
  <c r="U41" i="40" a="1"/>
  <c r="V41" i="40" a="1"/>
  <c r="W41" i="40" a="1"/>
  <c r="X41" i="40" a="1"/>
  <c r="Y41" i="40" a="1"/>
  <c r="Z41" i="40" a="1"/>
  <c r="AA41" i="40" a="1"/>
  <c r="AB41" i="40" a="1"/>
  <c r="AC41" i="40" a="1"/>
  <c r="AD41" i="40" a="1"/>
  <c r="AE41" i="40" a="1"/>
  <c r="AF41" i="40" a="1"/>
  <c r="AG41" i="40" a="1"/>
  <c r="AH41" i="40" a="1"/>
  <c r="AI41" i="40" a="1"/>
  <c r="AJ41" i="40" a="1"/>
  <c r="AK41" i="40" a="1"/>
  <c r="AL41" i="40" a="1"/>
  <c r="AM41" i="40" a="1"/>
  <c r="AN41" i="40" a="1"/>
  <c r="AO41" i="40" a="1"/>
  <c r="AP41" i="40" a="1"/>
  <c r="AQ41" i="40" a="1"/>
  <c r="AR41" i="40" a="1"/>
  <c r="AS41" i="40" a="1"/>
  <c r="AT41" i="40" a="1"/>
  <c r="AU41" i="40" a="1"/>
  <c r="AV41" i="40" a="1"/>
  <c r="AW41" i="40" a="1"/>
  <c r="AX41" i="40" a="1"/>
  <c r="AY41" i="40" a="1"/>
  <c r="AZ41" i="40" a="1"/>
  <c r="BA41" i="40" a="1"/>
  <c r="BB41" i="40" a="1"/>
  <c r="BC41" i="40" a="1"/>
  <c r="BD41" i="40" a="1"/>
  <c r="BE41" i="40" a="1"/>
  <c r="BF41" i="40" a="1"/>
  <c r="BG41" i="40" a="1"/>
  <c r="BH41" i="40" a="1"/>
  <c r="BI41" i="40" a="1"/>
  <c r="BJ41" i="40" a="1"/>
  <c r="BK41" i="40" a="1"/>
  <c r="BL41" i="40" a="1"/>
  <c r="BM41" i="40" a="1"/>
  <c r="BN41" i="40" a="1"/>
  <c r="BO41" i="40" a="1"/>
  <c r="BP41" i="40" a="1"/>
  <c r="G41" i="40"/>
  <c r="H41" i="40"/>
  <c r="I41" i="40"/>
  <c r="J41" i="40"/>
  <c r="K41" i="40"/>
  <c r="L41" i="40"/>
  <c r="M41" i="40"/>
  <c r="N41" i="40"/>
  <c r="O41" i="40"/>
  <c r="P41" i="40"/>
  <c r="Q41" i="40"/>
  <c r="R41" i="40"/>
  <c r="S41" i="40"/>
  <c r="T41" i="40"/>
  <c r="U41" i="40"/>
  <c r="V41" i="40"/>
  <c r="W41" i="40"/>
  <c r="X41" i="40"/>
  <c r="Y41" i="40"/>
  <c r="Z41" i="40"/>
  <c r="AA41" i="40"/>
  <c r="AB41" i="40"/>
  <c r="AC41" i="40"/>
  <c r="AD41" i="40"/>
  <c r="AE41" i="40"/>
  <c r="AF41" i="40"/>
  <c r="AG41" i="40"/>
  <c r="AH41" i="40"/>
  <c r="AI41" i="40"/>
  <c r="AJ41" i="40"/>
  <c r="AK41" i="40"/>
  <c r="AL41" i="40"/>
  <c r="AM41" i="40"/>
  <c r="AN41" i="40"/>
  <c r="AO41" i="40"/>
  <c r="AP41" i="40"/>
  <c r="AQ41" i="40"/>
  <c r="AR41" i="40"/>
  <c r="AS41" i="40"/>
  <c r="AT41" i="40"/>
  <c r="AU41" i="40"/>
  <c r="AV41" i="40"/>
  <c r="AW41" i="40"/>
  <c r="AX41" i="40"/>
  <c r="AY41" i="40"/>
  <c r="AZ41" i="40"/>
  <c r="BA41" i="40"/>
  <c r="BB41" i="40"/>
  <c r="BC41" i="40"/>
  <c r="BD41" i="40"/>
  <c r="BE41" i="40"/>
  <c r="BF41" i="40"/>
  <c r="BG41" i="40"/>
  <c r="BH41" i="40"/>
  <c r="BI41" i="40"/>
  <c r="BJ41" i="40"/>
  <c r="BK41" i="40"/>
  <c r="BL41" i="40"/>
  <c r="BM41" i="40"/>
  <c r="BN41" i="40"/>
  <c r="BO41" i="40"/>
  <c r="BP41" i="40"/>
  <c r="AB17" i="40"/>
  <c r="E52" i="40" a="1"/>
  <c r="E52" i="40"/>
  <c r="F52" i="40" a="1"/>
  <c r="F52" i="40"/>
  <c r="G52" i="40" a="1"/>
  <c r="H52" i="40" a="1"/>
  <c r="I52" i="40" a="1"/>
  <c r="J52" i="40" a="1"/>
  <c r="K52" i="40" a="1"/>
  <c r="L52" i="40" a="1"/>
  <c r="M52" i="40" a="1"/>
  <c r="N52" i="40" a="1"/>
  <c r="O52" i="40" a="1"/>
  <c r="P52" i="40" a="1"/>
  <c r="Q52" i="40" a="1"/>
  <c r="R52" i="40" a="1"/>
  <c r="S52" i="40" a="1"/>
  <c r="T52" i="40" a="1"/>
  <c r="U52" i="40" a="1"/>
  <c r="V52" i="40" a="1"/>
  <c r="W52" i="40" a="1"/>
  <c r="X52" i="40" a="1"/>
  <c r="Y52" i="40" a="1"/>
  <c r="Z52" i="40" a="1"/>
  <c r="AA52" i="40" a="1"/>
  <c r="AB52" i="40" a="1"/>
  <c r="AC52" i="40" a="1"/>
  <c r="AD52" i="40" a="1"/>
  <c r="AE52" i="40" a="1"/>
  <c r="AF52" i="40" a="1"/>
  <c r="AG52" i="40" a="1"/>
  <c r="AH52" i="40" a="1"/>
  <c r="AI52" i="40" a="1"/>
  <c r="AJ52" i="40" a="1"/>
  <c r="AK52" i="40" a="1"/>
  <c r="AL52" i="40" a="1"/>
  <c r="AM52" i="40" a="1"/>
  <c r="AN52" i="40" a="1"/>
  <c r="AO52" i="40" a="1"/>
  <c r="AP52" i="40" a="1"/>
  <c r="AQ52" i="40" a="1"/>
  <c r="AR52" i="40" a="1"/>
  <c r="AS52" i="40" a="1"/>
  <c r="AT52" i="40" a="1"/>
  <c r="AU52" i="40" a="1"/>
  <c r="AV52" i="40" a="1"/>
  <c r="AW52" i="40" a="1"/>
  <c r="AX52" i="40" a="1"/>
  <c r="AY52" i="40" a="1"/>
  <c r="AZ52" i="40" a="1"/>
  <c r="BA52" i="40" a="1"/>
  <c r="BB52" i="40" a="1"/>
  <c r="BC52" i="40" a="1"/>
  <c r="BD52" i="40" a="1"/>
  <c r="BE52" i="40" a="1"/>
  <c r="BF52" i="40" a="1"/>
  <c r="BG52" i="40" a="1"/>
  <c r="BH52" i="40" a="1"/>
  <c r="BI52" i="40" a="1"/>
  <c r="BJ52" i="40" a="1"/>
  <c r="BK52" i="40" a="1"/>
  <c r="BL52" i="40" a="1"/>
  <c r="BM52" i="40" a="1"/>
  <c r="BN52" i="40" a="1"/>
  <c r="BO52" i="40" a="1"/>
  <c r="BP52" i="40" a="1"/>
  <c r="G52" i="40"/>
  <c r="H52" i="40"/>
  <c r="I52" i="40"/>
  <c r="J52" i="40"/>
  <c r="K52" i="40"/>
  <c r="L52" i="40"/>
  <c r="M52" i="40"/>
  <c r="N52" i="40"/>
  <c r="O52" i="40"/>
  <c r="P52" i="40"/>
  <c r="Q52" i="40"/>
  <c r="R52" i="40"/>
  <c r="S52" i="40"/>
  <c r="T52" i="40"/>
  <c r="U52" i="40"/>
  <c r="V52" i="40"/>
  <c r="W52" i="40"/>
  <c r="X52" i="40"/>
  <c r="Y52" i="40"/>
  <c r="Z52" i="40"/>
  <c r="AA52" i="40"/>
  <c r="AB52" i="40"/>
  <c r="AC52" i="40"/>
  <c r="AD52" i="40"/>
  <c r="AE52" i="40"/>
  <c r="AF52" i="40"/>
  <c r="AG52" i="40"/>
  <c r="AH52" i="40"/>
  <c r="AI52" i="40"/>
  <c r="AJ52" i="40"/>
  <c r="AK52" i="40"/>
  <c r="AL52" i="40"/>
  <c r="AM52" i="40"/>
  <c r="AN52" i="40"/>
  <c r="AO52" i="40"/>
  <c r="AP52" i="40"/>
  <c r="AQ52" i="40"/>
  <c r="AR52" i="40"/>
  <c r="AS52" i="40"/>
  <c r="AT52" i="40"/>
  <c r="AU52" i="40"/>
  <c r="AV52" i="40"/>
  <c r="AW52" i="40"/>
  <c r="AX52" i="40"/>
  <c r="AY52" i="40"/>
  <c r="AZ52" i="40"/>
  <c r="BA52" i="40"/>
  <c r="BB52" i="40"/>
  <c r="BC52" i="40"/>
  <c r="BD52" i="40"/>
  <c r="BE52" i="40"/>
  <c r="BF52" i="40"/>
  <c r="BG52" i="40"/>
  <c r="BH52" i="40"/>
  <c r="BI52" i="40"/>
  <c r="BJ52" i="40"/>
  <c r="BK52" i="40"/>
  <c r="BL52" i="40"/>
  <c r="BM52" i="40"/>
  <c r="BN52" i="40"/>
  <c r="BO52" i="40"/>
  <c r="BP52" i="40"/>
  <c r="AC17" i="40"/>
  <c r="W17" i="40"/>
  <c r="M18" i="40"/>
  <c r="N18" i="40" a="1"/>
  <c r="N18" i="40"/>
  <c r="O18" i="40"/>
  <c r="E31" i="40" a="1"/>
  <c r="E31" i="40"/>
  <c r="F31" i="40" a="1"/>
  <c r="F31" i="40"/>
  <c r="G31" i="40" a="1"/>
  <c r="H31" i="40" a="1"/>
  <c r="I31" i="40" a="1"/>
  <c r="J31" i="40" a="1"/>
  <c r="K31" i="40" a="1"/>
  <c r="L31" i="40" a="1"/>
  <c r="P18" i="40"/>
  <c r="M31" i="40" a="1"/>
  <c r="N31" i="40" a="1"/>
  <c r="O31" i="40" a="1"/>
  <c r="P31" i="40" a="1"/>
  <c r="Q31" i="40" a="1"/>
  <c r="R31" i="40" a="1"/>
  <c r="S31" i="40" a="1"/>
  <c r="T31" i="40" a="1"/>
  <c r="Q18" i="40"/>
  <c r="U31" i="40" a="1"/>
  <c r="V31" i="40" a="1"/>
  <c r="W31" i="40" a="1"/>
  <c r="X31" i="40" a="1"/>
  <c r="Y31" i="40" a="1"/>
  <c r="Z31" i="40" a="1"/>
  <c r="AA31" i="40" a="1"/>
  <c r="AB31" i="40" a="1"/>
  <c r="R18" i="40"/>
  <c r="AC31" i="40" a="1"/>
  <c r="AD31" i="40" a="1"/>
  <c r="AE31" i="40" a="1"/>
  <c r="AF31" i="40" a="1"/>
  <c r="AG31" i="40" a="1"/>
  <c r="AH31" i="40" a="1"/>
  <c r="AI31" i="40" a="1"/>
  <c r="AJ31" i="40" a="1"/>
  <c r="S18" i="40"/>
  <c r="AK31" i="40" a="1"/>
  <c r="AL31" i="40" a="1"/>
  <c r="AM31" i="40" a="1"/>
  <c r="AN31" i="40" a="1"/>
  <c r="AO31" i="40" a="1"/>
  <c r="AP31" i="40" a="1"/>
  <c r="AQ31" i="40" a="1"/>
  <c r="AR31" i="40" a="1"/>
  <c r="T18" i="40"/>
  <c r="AS31" i="40" a="1"/>
  <c r="AT31" i="40" a="1"/>
  <c r="AU31" i="40" a="1"/>
  <c r="AV31" i="40" a="1"/>
  <c r="AW31" i="40" a="1"/>
  <c r="AX31" i="40" a="1"/>
  <c r="AY31" i="40" a="1"/>
  <c r="AZ31" i="40" a="1"/>
  <c r="U18" i="40"/>
  <c r="BA31" i="40" a="1"/>
  <c r="BB31" i="40" a="1"/>
  <c r="BC31" i="40" a="1"/>
  <c r="BD31" i="40" a="1"/>
  <c r="BE31" i="40" a="1"/>
  <c r="BF31" i="40" a="1"/>
  <c r="BG31" i="40" a="1"/>
  <c r="BH31" i="40" a="1"/>
  <c r="V18" i="40"/>
  <c r="BI31" i="40" a="1"/>
  <c r="BJ31" i="40" a="1"/>
  <c r="BK31" i="40" a="1"/>
  <c r="BL31" i="40" a="1"/>
  <c r="BM31" i="40" a="1"/>
  <c r="BN31" i="40" a="1"/>
  <c r="BO31" i="40" a="1"/>
  <c r="BP31" i="40" a="1"/>
  <c r="G31" i="40"/>
  <c r="H31" i="40"/>
  <c r="I31" i="40"/>
  <c r="J31" i="40"/>
  <c r="K31" i="40"/>
  <c r="L31" i="40"/>
  <c r="M31" i="40"/>
  <c r="N31" i="40"/>
  <c r="O31" i="40"/>
  <c r="P31" i="40"/>
  <c r="Q31" i="40"/>
  <c r="R31" i="40"/>
  <c r="S31" i="40"/>
  <c r="T31" i="40"/>
  <c r="U31" i="40"/>
  <c r="V31" i="40"/>
  <c r="W31" i="40"/>
  <c r="X31" i="40"/>
  <c r="Y31" i="40"/>
  <c r="Z31" i="40"/>
  <c r="AA31" i="40"/>
  <c r="AB31" i="40"/>
  <c r="AC31" i="40"/>
  <c r="AD31" i="40"/>
  <c r="AE31" i="40"/>
  <c r="AF31" i="40"/>
  <c r="AG31" i="40"/>
  <c r="AH31" i="40"/>
  <c r="AI31" i="40"/>
  <c r="AJ31" i="40"/>
  <c r="AK31" i="40"/>
  <c r="AL31" i="40"/>
  <c r="AM31" i="40"/>
  <c r="AN31" i="40"/>
  <c r="AO31" i="40"/>
  <c r="AP31" i="40"/>
  <c r="AQ31" i="40"/>
  <c r="AR31" i="40"/>
  <c r="AS31" i="40"/>
  <c r="AT31" i="40"/>
  <c r="AU31" i="40"/>
  <c r="AV31" i="40"/>
  <c r="AW31" i="40"/>
  <c r="AX31" i="40"/>
  <c r="AY31" i="40"/>
  <c r="AZ31" i="40"/>
  <c r="BA31" i="40"/>
  <c r="BB31" i="40"/>
  <c r="BC31" i="40"/>
  <c r="BD31" i="40"/>
  <c r="BE31" i="40"/>
  <c r="BF31" i="40"/>
  <c r="BG31" i="40"/>
  <c r="BH31" i="40"/>
  <c r="BI31" i="40"/>
  <c r="BJ31" i="40"/>
  <c r="BK31" i="40"/>
  <c r="BL31" i="40"/>
  <c r="BM31" i="40"/>
  <c r="BN31" i="40"/>
  <c r="BO31" i="40"/>
  <c r="BP31" i="40"/>
  <c r="AA18" i="40"/>
  <c r="E42" i="40" a="1"/>
  <c r="E42" i="40"/>
  <c r="F42" i="40" a="1"/>
  <c r="F42" i="40"/>
  <c r="G42" i="40" a="1"/>
  <c r="H42" i="40" a="1"/>
  <c r="I42" i="40" a="1"/>
  <c r="J42" i="40" a="1"/>
  <c r="K42" i="40" a="1"/>
  <c r="L42" i="40" a="1"/>
  <c r="M42" i="40" a="1"/>
  <c r="N42" i="40" a="1"/>
  <c r="O42" i="40" a="1"/>
  <c r="P42" i="40" a="1"/>
  <c r="Q42" i="40" a="1"/>
  <c r="R42" i="40" a="1"/>
  <c r="S42" i="40" a="1"/>
  <c r="T42" i="40" a="1"/>
  <c r="U42" i="40" a="1"/>
  <c r="V42" i="40" a="1"/>
  <c r="W42" i="40" a="1"/>
  <c r="X42" i="40" a="1"/>
  <c r="Y42" i="40" a="1"/>
  <c r="Z42" i="40" a="1"/>
  <c r="AA42" i="40" a="1"/>
  <c r="AB42" i="40" a="1"/>
  <c r="AC42" i="40" a="1"/>
  <c r="AD42" i="40" a="1"/>
  <c r="AE42" i="40" a="1"/>
  <c r="AF42" i="40" a="1"/>
  <c r="AG42" i="40" a="1"/>
  <c r="AH42" i="40" a="1"/>
  <c r="AI42" i="40" a="1"/>
  <c r="AJ42" i="40" a="1"/>
  <c r="AK42" i="40" a="1"/>
  <c r="AL42" i="40" a="1"/>
  <c r="AM42" i="40" a="1"/>
  <c r="AN42" i="40" a="1"/>
  <c r="AO42" i="40" a="1"/>
  <c r="AP42" i="40" a="1"/>
  <c r="AQ42" i="40" a="1"/>
  <c r="AR42" i="40" a="1"/>
  <c r="AS42" i="40" a="1"/>
  <c r="AT42" i="40" a="1"/>
  <c r="AU42" i="40" a="1"/>
  <c r="AV42" i="40" a="1"/>
  <c r="AW42" i="40" a="1"/>
  <c r="AX42" i="40" a="1"/>
  <c r="AY42" i="40" a="1"/>
  <c r="AZ42" i="40" a="1"/>
  <c r="BA42" i="40" a="1"/>
  <c r="BB42" i="40" a="1"/>
  <c r="BC42" i="40" a="1"/>
  <c r="BD42" i="40" a="1"/>
  <c r="BE42" i="40" a="1"/>
  <c r="BF42" i="40" a="1"/>
  <c r="BG42" i="40" a="1"/>
  <c r="BH42" i="40" a="1"/>
  <c r="BI42" i="40" a="1"/>
  <c r="BJ42" i="40" a="1"/>
  <c r="BK42" i="40" a="1"/>
  <c r="BL42" i="40" a="1"/>
  <c r="BM42" i="40" a="1"/>
  <c r="BN42" i="40" a="1"/>
  <c r="BO42" i="40" a="1"/>
  <c r="BP42" i="40" a="1"/>
  <c r="G42" i="40"/>
  <c r="H42" i="40"/>
  <c r="I42" i="40"/>
  <c r="J42" i="40"/>
  <c r="K42" i="40"/>
  <c r="L42" i="40"/>
  <c r="M42" i="40"/>
  <c r="N42" i="40"/>
  <c r="O42" i="40"/>
  <c r="P42" i="40"/>
  <c r="Q42" i="40"/>
  <c r="R42" i="40"/>
  <c r="S42" i="40"/>
  <c r="T42" i="40"/>
  <c r="U42" i="40"/>
  <c r="V42" i="40"/>
  <c r="W42" i="40"/>
  <c r="X42" i="40"/>
  <c r="Y42" i="40"/>
  <c r="Z42" i="40"/>
  <c r="AA42" i="40"/>
  <c r="AB42" i="40"/>
  <c r="AC42" i="40"/>
  <c r="AD42" i="40"/>
  <c r="AE42" i="40"/>
  <c r="AF42" i="40"/>
  <c r="AG42" i="40"/>
  <c r="AH42" i="40"/>
  <c r="AI42" i="40"/>
  <c r="AJ42" i="40"/>
  <c r="AK42" i="40"/>
  <c r="AL42" i="40"/>
  <c r="AM42" i="40"/>
  <c r="AN42" i="40"/>
  <c r="AO42" i="40"/>
  <c r="AP42" i="40"/>
  <c r="AQ42" i="40"/>
  <c r="AR42" i="40"/>
  <c r="AS42" i="40"/>
  <c r="AT42" i="40"/>
  <c r="AU42" i="40"/>
  <c r="AV42" i="40"/>
  <c r="AW42" i="40"/>
  <c r="AX42" i="40"/>
  <c r="AY42" i="40"/>
  <c r="AZ42" i="40"/>
  <c r="BA42" i="40"/>
  <c r="BB42" i="40"/>
  <c r="BC42" i="40"/>
  <c r="BD42" i="40"/>
  <c r="BE42" i="40"/>
  <c r="BF42" i="40"/>
  <c r="BG42" i="40"/>
  <c r="BH42" i="40"/>
  <c r="BI42" i="40"/>
  <c r="BJ42" i="40"/>
  <c r="BK42" i="40"/>
  <c r="BL42" i="40"/>
  <c r="BM42" i="40"/>
  <c r="BN42" i="40"/>
  <c r="BO42" i="40"/>
  <c r="BP42" i="40"/>
  <c r="AB18" i="40"/>
  <c r="E53" i="40" a="1"/>
  <c r="E53" i="40"/>
  <c r="F53" i="40" a="1"/>
  <c r="F53" i="40"/>
  <c r="G53" i="40" a="1"/>
  <c r="H53" i="40" a="1"/>
  <c r="I53" i="40" a="1"/>
  <c r="J53" i="40" a="1"/>
  <c r="K53" i="40" a="1"/>
  <c r="L53" i="40" a="1"/>
  <c r="M53" i="40" a="1"/>
  <c r="N53" i="40" a="1"/>
  <c r="O53" i="40" a="1"/>
  <c r="P53" i="40" a="1"/>
  <c r="Q53" i="40" a="1"/>
  <c r="R53" i="40" a="1"/>
  <c r="S53" i="40" a="1"/>
  <c r="T53" i="40" a="1"/>
  <c r="U53" i="40" a="1"/>
  <c r="V53" i="40" a="1"/>
  <c r="W53" i="40" a="1"/>
  <c r="X53" i="40" a="1"/>
  <c r="Y53" i="40" a="1"/>
  <c r="Z53" i="40" a="1"/>
  <c r="AA53" i="40" a="1"/>
  <c r="AB53" i="40" a="1"/>
  <c r="AC53" i="40" a="1"/>
  <c r="AD53" i="40" a="1"/>
  <c r="AE53" i="40" a="1"/>
  <c r="AF53" i="40" a="1"/>
  <c r="AG53" i="40" a="1"/>
  <c r="AH53" i="40" a="1"/>
  <c r="AI53" i="40" a="1"/>
  <c r="AJ53" i="40" a="1"/>
  <c r="AK53" i="40" a="1"/>
  <c r="AL53" i="40" a="1"/>
  <c r="AM53" i="40" a="1"/>
  <c r="AN53" i="40" a="1"/>
  <c r="AO53" i="40" a="1"/>
  <c r="AP53" i="40" a="1"/>
  <c r="AQ53" i="40" a="1"/>
  <c r="AR53" i="40" a="1"/>
  <c r="AS53" i="40" a="1"/>
  <c r="AT53" i="40" a="1"/>
  <c r="AU53" i="40" a="1"/>
  <c r="AV53" i="40" a="1"/>
  <c r="AW53" i="40" a="1"/>
  <c r="AX53" i="40" a="1"/>
  <c r="AY53" i="40" a="1"/>
  <c r="AZ53" i="40" a="1"/>
  <c r="BA53" i="40" a="1"/>
  <c r="BB53" i="40" a="1"/>
  <c r="BC53" i="40" a="1"/>
  <c r="BD53" i="40" a="1"/>
  <c r="BE53" i="40" a="1"/>
  <c r="BF53" i="40" a="1"/>
  <c r="BG53" i="40" a="1"/>
  <c r="BH53" i="40" a="1"/>
  <c r="BI53" i="40" a="1"/>
  <c r="BJ53" i="40" a="1"/>
  <c r="BK53" i="40" a="1"/>
  <c r="BL53" i="40" a="1"/>
  <c r="BM53" i="40" a="1"/>
  <c r="BN53" i="40" a="1"/>
  <c r="BO53" i="40" a="1"/>
  <c r="BP53" i="40" a="1"/>
  <c r="G53" i="40"/>
  <c r="H53" i="40"/>
  <c r="I53" i="40"/>
  <c r="J53" i="40"/>
  <c r="K53" i="40"/>
  <c r="L53" i="40"/>
  <c r="M53" i="40"/>
  <c r="N53" i="40"/>
  <c r="O53" i="40"/>
  <c r="P53" i="40"/>
  <c r="Q53" i="40"/>
  <c r="R53" i="40"/>
  <c r="S53" i="40"/>
  <c r="T53" i="40"/>
  <c r="U53" i="40"/>
  <c r="V53" i="40"/>
  <c r="W53" i="40"/>
  <c r="X53" i="40"/>
  <c r="Y53" i="40"/>
  <c r="Z53" i="40"/>
  <c r="AA53" i="40"/>
  <c r="AB53" i="40"/>
  <c r="AC53" i="40"/>
  <c r="AD53" i="40"/>
  <c r="AE53" i="40"/>
  <c r="AF53" i="40"/>
  <c r="AG53" i="40"/>
  <c r="AH53" i="40"/>
  <c r="AI53" i="40"/>
  <c r="AJ53" i="40"/>
  <c r="AK53" i="40"/>
  <c r="AL53" i="40"/>
  <c r="AM53" i="40"/>
  <c r="AN53" i="40"/>
  <c r="AO53" i="40"/>
  <c r="AP53" i="40"/>
  <c r="AQ53" i="40"/>
  <c r="AR53" i="40"/>
  <c r="AS53" i="40"/>
  <c r="AT53" i="40"/>
  <c r="AU53" i="40"/>
  <c r="AV53" i="40"/>
  <c r="AW53" i="40"/>
  <c r="AX53" i="40"/>
  <c r="AY53" i="40"/>
  <c r="AZ53" i="40"/>
  <c r="BA53" i="40"/>
  <c r="BB53" i="40"/>
  <c r="BC53" i="40"/>
  <c r="BD53" i="40"/>
  <c r="BE53" i="40"/>
  <c r="BF53" i="40"/>
  <c r="BG53" i="40"/>
  <c r="BH53" i="40"/>
  <c r="BI53" i="40"/>
  <c r="BJ53" i="40"/>
  <c r="BK53" i="40"/>
  <c r="BL53" i="40"/>
  <c r="BM53" i="40"/>
  <c r="BN53" i="40"/>
  <c r="BO53" i="40"/>
  <c r="BP53" i="40"/>
  <c r="AC18" i="40"/>
  <c r="W18" i="40"/>
  <c r="M19" i="40"/>
  <c r="N19" i="40" a="1"/>
  <c r="N19" i="40"/>
  <c r="O19" i="40"/>
  <c r="E32" i="40" a="1"/>
  <c r="E32" i="40"/>
  <c r="F32" i="40" a="1"/>
  <c r="F32" i="40"/>
  <c r="G32" i="40" a="1"/>
  <c r="H32" i="40" a="1"/>
  <c r="I32" i="40" a="1"/>
  <c r="J32" i="40" a="1"/>
  <c r="K32" i="40" a="1"/>
  <c r="L32" i="40" a="1"/>
  <c r="P19" i="40"/>
  <c r="M32" i="40" a="1"/>
  <c r="N32" i="40" a="1"/>
  <c r="M20" i="40"/>
  <c r="N20" i="40" a="1"/>
  <c r="N20" i="40"/>
  <c r="P20" i="40"/>
  <c r="O32" i="40" a="1"/>
  <c r="M21" i="40"/>
  <c r="N21" i="40" a="1"/>
  <c r="N21" i="40"/>
  <c r="P21" i="40"/>
  <c r="P32" i="40" a="1"/>
  <c r="M22" i="40"/>
  <c r="N22" i="40" a="1"/>
  <c r="N22" i="40"/>
  <c r="P22" i="40"/>
  <c r="Q32" i="40" a="1"/>
  <c r="M23" i="40"/>
  <c r="N23" i="40" a="1"/>
  <c r="N23" i="40"/>
  <c r="P23" i="40"/>
  <c r="R32" i="40" a="1"/>
  <c r="M24" i="40"/>
  <c r="N24" i="40" a="1"/>
  <c r="N24" i="40"/>
  <c r="P24" i="40"/>
  <c r="S32" i="40" a="1"/>
  <c r="M25" i="40"/>
  <c r="N25" i="40" a="1"/>
  <c r="N25" i="40"/>
  <c r="P25" i="40"/>
  <c r="T32" i="40" a="1"/>
  <c r="Q19" i="40"/>
  <c r="U32" i="40" a="1"/>
  <c r="V32" i="40" a="1"/>
  <c r="W32" i="40" a="1"/>
  <c r="X32" i="40" a="1"/>
  <c r="Y32" i="40" a="1"/>
  <c r="Z32" i="40" a="1"/>
  <c r="AA32" i="40" a="1"/>
  <c r="AB32" i="40" a="1"/>
  <c r="R19" i="40"/>
  <c r="AC32" i="40" a="1"/>
  <c r="AD32" i="40" a="1"/>
  <c r="AE32" i="40" a="1"/>
  <c r="AF32" i="40" a="1"/>
  <c r="AG32" i="40" a="1"/>
  <c r="AH32" i="40" a="1"/>
  <c r="AI32" i="40" a="1"/>
  <c r="AJ32" i="40" a="1"/>
  <c r="S19" i="40"/>
  <c r="AK32" i="40" a="1"/>
  <c r="AL32" i="40" a="1"/>
  <c r="AM32" i="40" a="1"/>
  <c r="AN32" i="40" a="1"/>
  <c r="AO32" i="40" a="1"/>
  <c r="AP32" i="40" a="1"/>
  <c r="AQ32" i="40" a="1"/>
  <c r="AR32" i="40" a="1"/>
  <c r="T19" i="40"/>
  <c r="AS32" i="40" a="1"/>
  <c r="AT32" i="40" a="1"/>
  <c r="AU32" i="40" a="1"/>
  <c r="AV32" i="40" a="1"/>
  <c r="AW32" i="40" a="1"/>
  <c r="AX32" i="40" a="1"/>
  <c r="AY32" i="40" a="1"/>
  <c r="AZ32" i="40" a="1"/>
  <c r="U19" i="40"/>
  <c r="BA32" i="40" a="1"/>
  <c r="BB32" i="40" a="1"/>
  <c r="BC32" i="40" a="1"/>
  <c r="BD32" i="40" a="1"/>
  <c r="BE32" i="40" a="1"/>
  <c r="BF32" i="40" a="1"/>
  <c r="BG32" i="40" a="1"/>
  <c r="BH32" i="40" a="1"/>
  <c r="V19" i="40"/>
  <c r="BI32" i="40" a="1"/>
  <c r="BJ32" i="40" a="1"/>
  <c r="BK32" i="40" a="1"/>
  <c r="BL32" i="40" a="1"/>
  <c r="BM32" i="40" a="1"/>
  <c r="BN32" i="40" a="1"/>
  <c r="BO32" i="40" a="1"/>
  <c r="BP32" i="40" a="1"/>
  <c r="G32" i="40"/>
  <c r="H32" i="40"/>
  <c r="I32" i="40"/>
  <c r="J32" i="40"/>
  <c r="K32" i="40"/>
  <c r="L32" i="40"/>
  <c r="M32" i="40"/>
  <c r="N32" i="40"/>
  <c r="O32" i="40"/>
  <c r="P32" i="40"/>
  <c r="Q32" i="40"/>
  <c r="R32" i="40"/>
  <c r="S32" i="40"/>
  <c r="T32" i="40"/>
  <c r="U32" i="40"/>
  <c r="V32" i="40"/>
  <c r="W32" i="40"/>
  <c r="X32" i="40"/>
  <c r="Y32" i="40"/>
  <c r="Z32" i="40"/>
  <c r="AA32" i="40"/>
  <c r="AB32" i="40"/>
  <c r="AC32" i="40"/>
  <c r="AD32" i="40"/>
  <c r="AE32" i="40"/>
  <c r="AF32" i="40"/>
  <c r="AG32" i="40"/>
  <c r="AH32" i="40"/>
  <c r="AI32" i="40"/>
  <c r="AJ32" i="40"/>
  <c r="AK32" i="40"/>
  <c r="AL32" i="40"/>
  <c r="AM32" i="40"/>
  <c r="AN32" i="40"/>
  <c r="AO32" i="40"/>
  <c r="AP32" i="40"/>
  <c r="AQ32" i="40"/>
  <c r="AR32" i="40"/>
  <c r="AS32" i="40"/>
  <c r="AT32" i="40"/>
  <c r="AU32" i="40"/>
  <c r="AV32" i="40"/>
  <c r="AW32" i="40"/>
  <c r="AX32" i="40"/>
  <c r="AY32" i="40"/>
  <c r="AZ32" i="40"/>
  <c r="BA32" i="40"/>
  <c r="BB32" i="40"/>
  <c r="BC32" i="40"/>
  <c r="BD32" i="40"/>
  <c r="BE32" i="40"/>
  <c r="BF32" i="40"/>
  <c r="BG32" i="40"/>
  <c r="BH32" i="40"/>
  <c r="BI32" i="40"/>
  <c r="BJ32" i="40"/>
  <c r="BK32" i="40"/>
  <c r="BL32" i="40"/>
  <c r="BM32" i="40"/>
  <c r="BN32" i="40"/>
  <c r="BO32" i="40"/>
  <c r="BP32" i="40"/>
  <c r="AA19" i="40"/>
  <c r="E43" i="40" a="1"/>
  <c r="E43" i="40"/>
  <c r="F43" i="40" a="1"/>
  <c r="F43" i="40"/>
  <c r="G43" i="40" a="1"/>
  <c r="H43" i="40" a="1"/>
  <c r="I43" i="40" a="1"/>
  <c r="J43" i="40" a="1"/>
  <c r="K43" i="40" a="1"/>
  <c r="L43" i="40" a="1"/>
  <c r="M43" i="40" a="1"/>
  <c r="N43" i="40" a="1"/>
  <c r="O43" i="40" a="1"/>
  <c r="P43" i="40" a="1"/>
  <c r="Q43" i="40" a="1"/>
  <c r="R43" i="40" a="1"/>
  <c r="S43" i="40" a="1"/>
  <c r="T43" i="40" a="1"/>
  <c r="U43" i="40" a="1"/>
  <c r="V43" i="40" a="1"/>
  <c r="W43" i="40" a="1"/>
  <c r="X43" i="40" a="1"/>
  <c r="Y43" i="40" a="1"/>
  <c r="Z43" i="40" a="1"/>
  <c r="AA43" i="40" a="1"/>
  <c r="AB43" i="40" a="1"/>
  <c r="AC43" i="40" a="1"/>
  <c r="AD43" i="40" a="1"/>
  <c r="AE43" i="40" a="1"/>
  <c r="AF43" i="40" a="1"/>
  <c r="AG43" i="40" a="1"/>
  <c r="AH43" i="40" a="1"/>
  <c r="AI43" i="40" a="1"/>
  <c r="AJ43" i="40" a="1"/>
  <c r="AK43" i="40" a="1"/>
  <c r="AL43" i="40" a="1"/>
  <c r="AM43" i="40" a="1"/>
  <c r="AN43" i="40" a="1"/>
  <c r="AO43" i="40" a="1"/>
  <c r="AP43" i="40" a="1"/>
  <c r="AQ43" i="40" a="1"/>
  <c r="AR43" i="40" a="1"/>
  <c r="AS43" i="40" a="1"/>
  <c r="AT43" i="40" a="1"/>
  <c r="AU43" i="40" a="1"/>
  <c r="AV43" i="40" a="1"/>
  <c r="AW43" i="40" a="1"/>
  <c r="AX43" i="40" a="1"/>
  <c r="AY43" i="40" a="1"/>
  <c r="AZ43" i="40" a="1"/>
  <c r="BA43" i="40" a="1"/>
  <c r="BB43" i="40" a="1"/>
  <c r="BC43" i="40" a="1"/>
  <c r="BD43" i="40" a="1"/>
  <c r="BE43" i="40" a="1"/>
  <c r="BF43" i="40" a="1"/>
  <c r="BG43" i="40" a="1"/>
  <c r="BH43" i="40" a="1"/>
  <c r="BI43" i="40" a="1"/>
  <c r="BJ43" i="40" a="1"/>
  <c r="BK43" i="40" a="1"/>
  <c r="BL43" i="40" a="1"/>
  <c r="BM43" i="40" a="1"/>
  <c r="BN43" i="40" a="1"/>
  <c r="BO43" i="40" a="1"/>
  <c r="BP43" i="40" a="1"/>
  <c r="G43" i="40"/>
  <c r="H43" i="40"/>
  <c r="I43" i="40"/>
  <c r="J43" i="40"/>
  <c r="K43" i="40"/>
  <c r="L43" i="40"/>
  <c r="M43" i="40"/>
  <c r="N43" i="40"/>
  <c r="O43" i="40"/>
  <c r="P43" i="40"/>
  <c r="Q43" i="40"/>
  <c r="R43" i="40"/>
  <c r="S43" i="40"/>
  <c r="T43" i="40"/>
  <c r="U43" i="40"/>
  <c r="V43" i="40"/>
  <c r="W43" i="40"/>
  <c r="X43" i="40"/>
  <c r="Y43" i="40"/>
  <c r="Z43" i="40"/>
  <c r="AA43" i="40"/>
  <c r="AB43" i="40"/>
  <c r="AC43" i="40"/>
  <c r="AD43" i="40"/>
  <c r="AE43" i="40"/>
  <c r="AF43" i="40"/>
  <c r="AG43" i="40"/>
  <c r="AH43" i="40"/>
  <c r="AI43" i="40"/>
  <c r="AJ43" i="40"/>
  <c r="AK43" i="40"/>
  <c r="AL43" i="40"/>
  <c r="AM43" i="40"/>
  <c r="AN43" i="40"/>
  <c r="AO43" i="40"/>
  <c r="AP43" i="40"/>
  <c r="AQ43" i="40"/>
  <c r="AR43" i="40"/>
  <c r="AS43" i="40"/>
  <c r="AT43" i="40"/>
  <c r="AU43" i="40"/>
  <c r="AV43" i="40"/>
  <c r="AW43" i="40"/>
  <c r="AX43" i="40"/>
  <c r="AY43" i="40"/>
  <c r="AZ43" i="40"/>
  <c r="BA43" i="40"/>
  <c r="BB43" i="40"/>
  <c r="BC43" i="40"/>
  <c r="BD43" i="40"/>
  <c r="BE43" i="40"/>
  <c r="BF43" i="40"/>
  <c r="BG43" i="40"/>
  <c r="BH43" i="40"/>
  <c r="BI43" i="40"/>
  <c r="BJ43" i="40"/>
  <c r="BK43" i="40"/>
  <c r="BL43" i="40"/>
  <c r="BM43" i="40"/>
  <c r="BN43" i="40"/>
  <c r="BO43" i="40"/>
  <c r="BP43" i="40"/>
  <c r="AB19" i="40"/>
  <c r="E54" i="40" a="1"/>
  <c r="E54" i="40"/>
  <c r="F54" i="40" a="1"/>
  <c r="F54" i="40"/>
  <c r="G54" i="40" a="1"/>
  <c r="H54" i="40" a="1"/>
  <c r="I54" i="40" a="1"/>
  <c r="J54" i="40" a="1"/>
  <c r="K54" i="40" a="1"/>
  <c r="L54" i="40" a="1"/>
  <c r="M54" i="40" a="1"/>
  <c r="N54" i="40" a="1"/>
  <c r="O54" i="40" a="1"/>
  <c r="P54" i="40" a="1"/>
  <c r="Q54" i="40" a="1"/>
  <c r="R54" i="40" a="1"/>
  <c r="S54" i="40" a="1"/>
  <c r="T54" i="40" a="1"/>
  <c r="U54" i="40" a="1"/>
  <c r="V54" i="40" a="1"/>
  <c r="W54" i="40" a="1"/>
  <c r="X54" i="40" a="1"/>
  <c r="Y54" i="40" a="1"/>
  <c r="Z54" i="40" a="1"/>
  <c r="AA54" i="40" a="1"/>
  <c r="AB54" i="40" a="1"/>
  <c r="AC54" i="40" a="1"/>
  <c r="AD54" i="40" a="1"/>
  <c r="AE54" i="40" a="1"/>
  <c r="AF54" i="40" a="1"/>
  <c r="AG54" i="40" a="1"/>
  <c r="AH54" i="40" a="1"/>
  <c r="AI54" i="40" a="1"/>
  <c r="AJ54" i="40" a="1"/>
  <c r="AK54" i="40" a="1"/>
  <c r="AL54" i="40" a="1"/>
  <c r="AM54" i="40" a="1"/>
  <c r="AN54" i="40" a="1"/>
  <c r="AO54" i="40" a="1"/>
  <c r="AP54" i="40" a="1"/>
  <c r="AQ54" i="40" a="1"/>
  <c r="AR54" i="40" a="1"/>
  <c r="AS54" i="40" a="1"/>
  <c r="AT54" i="40" a="1"/>
  <c r="AU54" i="40" a="1"/>
  <c r="AV54" i="40" a="1"/>
  <c r="AW54" i="40" a="1"/>
  <c r="AX54" i="40" a="1"/>
  <c r="AY54" i="40" a="1"/>
  <c r="AZ54" i="40" a="1"/>
  <c r="BA54" i="40" a="1"/>
  <c r="BB54" i="40" a="1"/>
  <c r="BC54" i="40" a="1"/>
  <c r="BD54" i="40" a="1"/>
  <c r="BE54" i="40" a="1"/>
  <c r="BF54" i="40" a="1"/>
  <c r="BG54" i="40" a="1"/>
  <c r="BH54" i="40" a="1"/>
  <c r="BI54" i="40" a="1"/>
  <c r="BJ54" i="40" a="1"/>
  <c r="BK54" i="40" a="1"/>
  <c r="BL54" i="40" a="1"/>
  <c r="BM54" i="40" a="1"/>
  <c r="BN54" i="40" a="1"/>
  <c r="BO54" i="40" a="1"/>
  <c r="BP54" i="40" a="1"/>
  <c r="G54" i="40"/>
  <c r="H54" i="40"/>
  <c r="I54" i="40"/>
  <c r="J54" i="40"/>
  <c r="K54" i="40"/>
  <c r="L54" i="40"/>
  <c r="M54" i="40"/>
  <c r="N54" i="40"/>
  <c r="O54" i="40"/>
  <c r="P54" i="40"/>
  <c r="Q54" i="40"/>
  <c r="R54" i="40"/>
  <c r="S54" i="40"/>
  <c r="T54" i="40"/>
  <c r="U54" i="40"/>
  <c r="V54" i="40"/>
  <c r="W54" i="40"/>
  <c r="X54" i="40"/>
  <c r="Y54" i="40"/>
  <c r="Z54" i="40"/>
  <c r="AA54" i="40"/>
  <c r="AB54" i="40"/>
  <c r="AC54" i="40"/>
  <c r="AD54" i="40"/>
  <c r="AE54" i="40"/>
  <c r="AF54" i="40"/>
  <c r="AG54" i="40"/>
  <c r="AH54" i="40"/>
  <c r="AI54" i="40"/>
  <c r="AJ54" i="40"/>
  <c r="AK54" i="40"/>
  <c r="AL54" i="40"/>
  <c r="AM54" i="40"/>
  <c r="AN54" i="40"/>
  <c r="AO54" i="40"/>
  <c r="AP54" i="40"/>
  <c r="AQ54" i="40"/>
  <c r="AR54" i="40"/>
  <c r="AS54" i="40"/>
  <c r="AT54" i="40"/>
  <c r="AU54" i="40"/>
  <c r="AV54" i="40"/>
  <c r="AW54" i="40"/>
  <c r="AX54" i="40"/>
  <c r="AY54" i="40"/>
  <c r="AZ54" i="40"/>
  <c r="BA54" i="40"/>
  <c r="BB54" i="40"/>
  <c r="BC54" i="40"/>
  <c r="BD54" i="40"/>
  <c r="BE54" i="40"/>
  <c r="BF54" i="40"/>
  <c r="BG54" i="40"/>
  <c r="BH54" i="40"/>
  <c r="BI54" i="40"/>
  <c r="BJ54" i="40"/>
  <c r="BK54" i="40"/>
  <c r="BL54" i="40"/>
  <c r="BM54" i="40"/>
  <c r="BN54" i="40"/>
  <c r="BO54" i="40"/>
  <c r="BP54" i="40"/>
  <c r="AC19" i="40"/>
  <c r="W19" i="40"/>
  <c r="O20" i="40"/>
  <c r="E33" i="40" a="1"/>
  <c r="E33" i="40"/>
  <c r="F33" i="40" a="1"/>
  <c r="F33" i="40"/>
  <c r="G33" i="40" a="1"/>
  <c r="H33" i="40" a="1"/>
  <c r="I33" i="40" a="1"/>
  <c r="J33" i="40" a="1"/>
  <c r="K33" i="40" a="1"/>
  <c r="L33" i="40" a="1"/>
  <c r="M33" i="40" a="1"/>
  <c r="N33" i="40" a="1"/>
  <c r="O33" i="40" a="1"/>
  <c r="P33" i="40" a="1"/>
  <c r="Q33" i="40" a="1"/>
  <c r="R33" i="40" a="1"/>
  <c r="S33" i="40" a="1"/>
  <c r="T33" i="40" a="1"/>
  <c r="Q20" i="40"/>
  <c r="U33" i="40" a="1"/>
  <c r="V33" i="40" a="1"/>
  <c r="W33" i="40" a="1"/>
  <c r="X33" i="40" a="1"/>
  <c r="Y33" i="40" a="1"/>
  <c r="Z33" i="40" a="1"/>
  <c r="AA33" i="40" a="1"/>
  <c r="AB33" i="40" a="1"/>
  <c r="R20" i="40"/>
  <c r="AC33" i="40" a="1"/>
  <c r="AD33" i="40" a="1"/>
  <c r="AE33" i="40" a="1"/>
  <c r="AF33" i="40" a="1"/>
  <c r="AG33" i="40" a="1"/>
  <c r="AH33" i="40" a="1"/>
  <c r="AI33" i="40" a="1"/>
  <c r="AJ33" i="40" a="1"/>
  <c r="S20" i="40"/>
  <c r="AK33" i="40" a="1"/>
  <c r="AL33" i="40" a="1"/>
  <c r="AM33" i="40" a="1"/>
  <c r="AN33" i="40" a="1"/>
  <c r="AO33" i="40" a="1"/>
  <c r="AP33" i="40" a="1"/>
  <c r="AQ33" i="40" a="1"/>
  <c r="AR33" i="40" a="1"/>
  <c r="T20" i="40"/>
  <c r="AS33" i="40" a="1"/>
  <c r="AT33" i="40" a="1"/>
  <c r="AU33" i="40" a="1"/>
  <c r="AV33" i="40" a="1"/>
  <c r="AW33" i="40" a="1"/>
  <c r="AX33" i="40" a="1"/>
  <c r="AY33" i="40" a="1"/>
  <c r="AZ33" i="40" a="1"/>
  <c r="U20" i="40"/>
  <c r="BA33" i="40" a="1"/>
  <c r="BB33" i="40" a="1"/>
  <c r="BC33" i="40" a="1"/>
  <c r="BD33" i="40" a="1"/>
  <c r="BE33" i="40" a="1"/>
  <c r="BF33" i="40" a="1"/>
  <c r="BG33" i="40" a="1"/>
  <c r="BH33" i="40" a="1"/>
  <c r="V20" i="40"/>
  <c r="BI33" i="40" a="1"/>
  <c r="BJ33" i="40" a="1"/>
  <c r="BK33" i="40" a="1"/>
  <c r="BL33" i="40" a="1"/>
  <c r="BM33" i="40" a="1"/>
  <c r="BN33" i="40" a="1"/>
  <c r="BO33" i="40" a="1"/>
  <c r="BP33" i="40" a="1"/>
  <c r="G33" i="40"/>
  <c r="H33" i="40"/>
  <c r="I33" i="40"/>
  <c r="J33" i="40"/>
  <c r="K33" i="40"/>
  <c r="L33" i="40"/>
  <c r="M33" i="40"/>
  <c r="N33" i="40"/>
  <c r="O33" i="40"/>
  <c r="P33" i="40"/>
  <c r="Q33" i="40"/>
  <c r="R33" i="40"/>
  <c r="S33" i="40"/>
  <c r="T33" i="40"/>
  <c r="U33" i="40"/>
  <c r="V33" i="40"/>
  <c r="W33" i="40"/>
  <c r="X33" i="40"/>
  <c r="Y33" i="40"/>
  <c r="Z33" i="40"/>
  <c r="AA33" i="40"/>
  <c r="AB33" i="40"/>
  <c r="AC33" i="40"/>
  <c r="AD33" i="40"/>
  <c r="AE33" i="40"/>
  <c r="AF33" i="40"/>
  <c r="AG33" i="40"/>
  <c r="AH33" i="40"/>
  <c r="AI33" i="40"/>
  <c r="AJ33" i="40"/>
  <c r="AK33" i="40"/>
  <c r="AL33" i="40"/>
  <c r="AM33" i="40"/>
  <c r="AN33" i="40"/>
  <c r="AO33" i="40"/>
  <c r="AP33" i="40"/>
  <c r="AQ33" i="40"/>
  <c r="AR33" i="40"/>
  <c r="AS33" i="40"/>
  <c r="AT33" i="40"/>
  <c r="AU33" i="40"/>
  <c r="AV33" i="40"/>
  <c r="AW33" i="40"/>
  <c r="AX33" i="40"/>
  <c r="AY33" i="40"/>
  <c r="AZ33" i="40"/>
  <c r="BA33" i="40"/>
  <c r="BB33" i="40"/>
  <c r="BC33" i="40"/>
  <c r="BD33" i="40"/>
  <c r="BE33" i="40"/>
  <c r="BF33" i="40"/>
  <c r="BG33" i="40"/>
  <c r="BH33" i="40"/>
  <c r="BI33" i="40"/>
  <c r="BJ33" i="40"/>
  <c r="BK33" i="40"/>
  <c r="BL33" i="40"/>
  <c r="BM33" i="40"/>
  <c r="BN33" i="40"/>
  <c r="BO33" i="40"/>
  <c r="BP33" i="40"/>
  <c r="AA20" i="40"/>
  <c r="E44" i="40" a="1"/>
  <c r="E44" i="40"/>
  <c r="F44" i="40" a="1"/>
  <c r="F44" i="40"/>
  <c r="G44" i="40" a="1"/>
  <c r="H44" i="40" a="1"/>
  <c r="I44" i="40" a="1"/>
  <c r="J44" i="40" a="1"/>
  <c r="K44" i="40" a="1"/>
  <c r="L44" i="40" a="1"/>
  <c r="M44" i="40" a="1"/>
  <c r="N44" i="40" a="1"/>
  <c r="O44" i="40" a="1"/>
  <c r="P44" i="40" a="1"/>
  <c r="Q44" i="40" a="1"/>
  <c r="R44" i="40" a="1"/>
  <c r="S44" i="40" a="1"/>
  <c r="T44" i="40" a="1"/>
  <c r="U44" i="40" a="1"/>
  <c r="V44" i="40" a="1"/>
  <c r="W44" i="40" a="1"/>
  <c r="X44" i="40" a="1"/>
  <c r="Y44" i="40" a="1"/>
  <c r="Z44" i="40" a="1"/>
  <c r="AA44" i="40" a="1"/>
  <c r="AB44" i="40" a="1"/>
  <c r="AC44" i="40" a="1"/>
  <c r="AD44" i="40" a="1"/>
  <c r="AE44" i="40" a="1"/>
  <c r="AF44" i="40" a="1"/>
  <c r="AG44" i="40" a="1"/>
  <c r="AH44" i="40" a="1"/>
  <c r="AI44" i="40" a="1"/>
  <c r="AJ44" i="40" a="1"/>
  <c r="AK44" i="40" a="1"/>
  <c r="AL44" i="40" a="1"/>
  <c r="AM44" i="40" a="1"/>
  <c r="AN44" i="40" a="1"/>
  <c r="AO44" i="40" a="1"/>
  <c r="AP44" i="40" a="1"/>
  <c r="AQ44" i="40" a="1"/>
  <c r="AR44" i="40" a="1"/>
  <c r="AS44" i="40" a="1"/>
  <c r="AT44" i="40" a="1"/>
  <c r="AU44" i="40" a="1"/>
  <c r="AV44" i="40" a="1"/>
  <c r="AW44" i="40" a="1"/>
  <c r="AX44" i="40" a="1"/>
  <c r="AY44" i="40" a="1"/>
  <c r="AZ44" i="40" a="1"/>
  <c r="BA44" i="40" a="1"/>
  <c r="BB44" i="40" a="1"/>
  <c r="BC44" i="40" a="1"/>
  <c r="BD44" i="40" a="1"/>
  <c r="BE44" i="40" a="1"/>
  <c r="BF44" i="40" a="1"/>
  <c r="BG44" i="40" a="1"/>
  <c r="BH44" i="40" a="1"/>
  <c r="BI44" i="40" a="1"/>
  <c r="BJ44" i="40" a="1"/>
  <c r="BK44" i="40" a="1"/>
  <c r="BL44" i="40" a="1"/>
  <c r="BM44" i="40" a="1"/>
  <c r="BN44" i="40" a="1"/>
  <c r="BO44" i="40" a="1"/>
  <c r="BP44" i="40" a="1"/>
  <c r="G44" i="40"/>
  <c r="H44" i="40"/>
  <c r="I44" i="40"/>
  <c r="J44" i="40"/>
  <c r="K44" i="40"/>
  <c r="L44" i="40"/>
  <c r="M44" i="40"/>
  <c r="N44" i="40"/>
  <c r="O44" i="40"/>
  <c r="P44" i="40"/>
  <c r="Q44" i="40"/>
  <c r="R44" i="40"/>
  <c r="S44" i="40"/>
  <c r="T44" i="40"/>
  <c r="U44" i="40"/>
  <c r="V44" i="40"/>
  <c r="W44" i="40"/>
  <c r="X44" i="40"/>
  <c r="Y44" i="40"/>
  <c r="Z44" i="40"/>
  <c r="AA44" i="40"/>
  <c r="AB44" i="40"/>
  <c r="AC44" i="40"/>
  <c r="AD44" i="40"/>
  <c r="AE44" i="40"/>
  <c r="AF44" i="40"/>
  <c r="AG44" i="40"/>
  <c r="AH44" i="40"/>
  <c r="AI44" i="40"/>
  <c r="AJ44" i="40"/>
  <c r="AK44" i="40"/>
  <c r="AL44" i="40"/>
  <c r="AM44" i="40"/>
  <c r="AN44" i="40"/>
  <c r="AO44" i="40"/>
  <c r="AP44" i="40"/>
  <c r="AQ44" i="40"/>
  <c r="AR44" i="40"/>
  <c r="AS44" i="40"/>
  <c r="AT44" i="40"/>
  <c r="AU44" i="40"/>
  <c r="AV44" i="40"/>
  <c r="AW44" i="40"/>
  <c r="AX44" i="40"/>
  <c r="AY44" i="40"/>
  <c r="AZ44" i="40"/>
  <c r="BA44" i="40"/>
  <c r="BB44" i="40"/>
  <c r="BC44" i="40"/>
  <c r="BD44" i="40"/>
  <c r="BE44" i="40"/>
  <c r="BF44" i="40"/>
  <c r="BG44" i="40"/>
  <c r="BH44" i="40"/>
  <c r="BI44" i="40"/>
  <c r="BJ44" i="40"/>
  <c r="BK44" i="40"/>
  <c r="BL44" i="40"/>
  <c r="BM44" i="40"/>
  <c r="BN44" i="40"/>
  <c r="BO44" i="40"/>
  <c r="BP44" i="40"/>
  <c r="AB20" i="40"/>
  <c r="E55" i="40" a="1"/>
  <c r="E55" i="40"/>
  <c r="F55" i="40" a="1"/>
  <c r="F55" i="40"/>
  <c r="G55" i="40" a="1"/>
  <c r="H55" i="40" a="1"/>
  <c r="I55" i="40" a="1"/>
  <c r="J55" i="40" a="1"/>
  <c r="K55" i="40" a="1"/>
  <c r="L55" i="40" a="1"/>
  <c r="M55" i="40" a="1"/>
  <c r="N55" i="40" a="1"/>
  <c r="O55" i="40" a="1"/>
  <c r="P55" i="40" a="1"/>
  <c r="Q55" i="40" a="1"/>
  <c r="R55" i="40" a="1"/>
  <c r="S55" i="40" a="1"/>
  <c r="T55" i="40" a="1"/>
  <c r="U55" i="40" a="1"/>
  <c r="V55" i="40" a="1"/>
  <c r="W55" i="40" a="1"/>
  <c r="X55" i="40" a="1"/>
  <c r="Y55" i="40" a="1"/>
  <c r="Z55" i="40" a="1"/>
  <c r="AA55" i="40" a="1"/>
  <c r="AB55" i="40" a="1"/>
  <c r="AC55" i="40" a="1"/>
  <c r="AD55" i="40" a="1"/>
  <c r="AE55" i="40" a="1"/>
  <c r="AF55" i="40" a="1"/>
  <c r="AG55" i="40" a="1"/>
  <c r="AH55" i="40" a="1"/>
  <c r="AI55" i="40" a="1"/>
  <c r="AJ55" i="40" a="1"/>
  <c r="AK55" i="40" a="1"/>
  <c r="AL55" i="40" a="1"/>
  <c r="AM55" i="40" a="1"/>
  <c r="AN55" i="40" a="1"/>
  <c r="AO55" i="40" a="1"/>
  <c r="AP55" i="40" a="1"/>
  <c r="AQ55" i="40" a="1"/>
  <c r="AR55" i="40" a="1"/>
  <c r="AS55" i="40" a="1"/>
  <c r="AT55" i="40" a="1"/>
  <c r="AU55" i="40" a="1"/>
  <c r="AV55" i="40" a="1"/>
  <c r="AW55" i="40" a="1"/>
  <c r="AX55" i="40" a="1"/>
  <c r="AY55" i="40" a="1"/>
  <c r="AZ55" i="40" a="1"/>
  <c r="BA55" i="40" a="1"/>
  <c r="BB55" i="40" a="1"/>
  <c r="BC55" i="40" a="1"/>
  <c r="BD55" i="40" a="1"/>
  <c r="BE55" i="40" a="1"/>
  <c r="BF55" i="40" a="1"/>
  <c r="BG55" i="40" a="1"/>
  <c r="BH55" i="40" a="1"/>
  <c r="BI55" i="40" a="1"/>
  <c r="BJ55" i="40" a="1"/>
  <c r="BK55" i="40" a="1"/>
  <c r="BL55" i="40" a="1"/>
  <c r="BM55" i="40" a="1"/>
  <c r="BN55" i="40" a="1"/>
  <c r="BO55" i="40" a="1"/>
  <c r="BP55" i="40" a="1"/>
  <c r="G55" i="40"/>
  <c r="H55" i="40"/>
  <c r="I55" i="40"/>
  <c r="J55" i="40"/>
  <c r="K55" i="40"/>
  <c r="L55" i="40"/>
  <c r="M55" i="40"/>
  <c r="N55" i="40"/>
  <c r="O55" i="40"/>
  <c r="P55" i="40"/>
  <c r="Q55" i="40"/>
  <c r="R55" i="40"/>
  <c r="S55" i="40"/>
  <c r="T55" i="40"/>
  <c r="U55" i="40"/>
  <c r="V55" i="40"/>
  <c r="W55" i="40"/>
  <c r="X55" i="40"/>
  <c r="Y55" i="40"/>
  <c r="Z55" i="40"/>
  <c r="AA55" i="40"/>
  <c r="AB55" i="40"/>
  <c r="AC55" i="40"/>
  <c r="AD55" i="40"/>
  <c r="AE55" i="40"/>
  <c r="AF55" i="40"/>
  <c r="AG55" i="40"/>
  <c r="AH55" i="40"/>
  <c r="AI55" i="40"/>
  <c r="AJ55" i="40"/>
  <c r="AK55" i="40"/>
  <c r="AL55" i="40"/>
  <c r="AM55" i="40"/>
  <c r="AN55" i="40"/>
  <c r="AO55" i="40"/>
  <c r="AP55" i="40"/>
  <c r="AQ55" i="40"/>
  <c r="AR55" i="40"/>
  <c r="AS55" i="40"/>
  <c r="AT55" i="40"/>
  <c r="AU55" i="40"/>
  <c r="AV55" i="40"/>
  <c r="AW55" i="40"/>
  <c r="AX55" i="40"/>
  <c r="AY55" i="40"/>
  <c r="AZ55" i="40"/>
  <c r="BA55" i="40"/>
  <c r="BB55" i="40"/>
  <c r="BC55" i="40"/>
  <c r="BD55" i="40"/>
  <c r="BE55" i="40"/>
  <c r="BF55" i="40"/>
  <c r="BG55" i="40"/>
  <c r="BH55" i="40"/>
  <c r="BI55" i="40"/>
  <c r="BJ55" i="40"/>
  <c r="BK55" i="40"/>
  <c r="BL55" i="40"/>
  <c r="BM55" i="40"/>
  <c r="BN55" i="40"/>
  <c r="BO55" i="40"/>
  <c r="BP55" i="40"/>
  <c r="AC20" i="40"/>
  <c r="W20" i="40"/>
  <c r="O21" i="40"/>
  <c r="E34" i="40" a="1"/>
  <c r="E34" i="40"/>
  <c r="F34" i="40" a="1"/>
  <c r="F34" i="40"/>
  <c r="G34" i="40" a="1"/>
  <c r="H34" i="40" a="1"/>
  <c r="I34" i="40" a="1"/>
  <c r="J34" i="40" a="1"/>
  <c r="K34" i="40" a="1"/>
  <c r="L34" i="40" a="1"/>
  <c r="M34" i="40" a="1"/>
  <c r="N34" i="40" a="1"/>
  <c r="O34" i="40" a="1"/>
  <c r="P34" i="40" a="1"/>
  <c r="Q34" i="40" a="1"/>
  <c r="R34" i="40" a="1"/>
  <c r="S34" i="40" a="1"/>
  <c r="T34" i="40" a="1"/>
  <c r="Q21" i="40"/>
  <c r="U34" i="40" a="1"/>
  <c r="V34" i="40" a="1"/>
  <c r="W34" i="40" a="1"/>
  <c r="X34" i="40" a="1"/>
  <c r="Y34" i="40" a="1"/>
  <c r="Z34" i="40" a="1"/>
  <c r="AA34" i="40" a="1"/>
  <c r="AB34" i="40" a="1"/>
  <c r="R21" i="40"/>
  <c r="AC34" i="40" a="1"/>
  <c r="AD34" i="40" a="1"/>
  <c r="AE34" i="40" a="1"/>
  <c r="AF34" i="40" a="1"/>
  <c r="AG34" i="40" a="1"/>
  <c r="AH34" i="40" a="1"/>
  <c r="AI34" i="40" a="1"/>
  <c r="AJ34" i="40" a="1"/>
  <c r="S21" i="40"/>
  <c r="AK34" i="40" a="1"/>
  <c r="AL34" i="40" a="1"/>
  <c r="AM34" i="40" a="1"/>
  <c r="AN34" i="40" a="1"/>
  <c r="AO34" i="40" a="1"/>
  <c r="AP34" i="40" a="1"/>
  <c r="AQ34" i="40" a="1"/>
  <c r="AR34" i="40" a="1"/>
  <c r="T21" i="40"/>
  <c r="AS34" i="40" a="1"/>
  <c r="AT34" i="40" a="1"/>
  <c r="AU34" i="40" a="1"/>
  <c r="AV34" i="40" a="1"/>
  <c r="AW34" i="40" a="1"/>
  <c r="AX34" i="40" a="1"/>
  <c r="AY34" i="40" a="1"/>
  <c r="AZ34" i="40" a="1"/>
  <c r="U21" i="40"/>
  <c r="BA34" i="40" a="1"/>
  <c r="BB34" i="40" a="1"/>
  <c r="BC34" i="40" a="1"/>
  <c r="BD34" i="40" a="1"/>
  <c r="BE34" i="40" a="1"/>
  <c r="BF34" i="40" a="1"/>
  <c r="BG34" i="40" a="1"/>
  <c r="BH34" i="40" a="1"/>
  <c r="V21" i="40"/>
  <c r="BI34" i="40" a="1"/>
  <c r="BJ34" i="40" a="1"/>
  <c r="BK34" i="40" a="1"/>
  <c r="BL34" i="40" a="1"/>
  <c r="BM34" i="40" a="1"/>
  <c r="BN34" i="40" a="1"/>
  <c r="BO34" i="40" a="1"/>
  <c r="BP34" i="40" a="1"/>
  <c r="G34" i="40"/>
  <c r="H34" i="40"/>
  <c r="I34" i="40"/>
  <c r="J34" i="40"/>
  <c r="K34" i="40"/>
  <c r="L34" i="40"/>
  <c r="M34" i="40"/>
  <c r="N34" i="40"/>
  <c r="O34" i="40"/>
  <c r="P34" i="40"/>
  <c r="Q34" i="40"/>
  <c r="R34" i="40"/>
  <c r="S34" i="40"/>
  <c r="T34" i="40"/>
  <c r="U34" i="40"/>
  <c r="V34" i="40"/>
  <c r="W34" i="40"/>
  <c r="X34" i="40"/>
  <c r="Y34" i="40"/>
  <c r="Z34" i="40"/>
  <c r="AA34" i="40"/>
  <c r="AB34" i="40"/>
  <c r="AC34" i="40"/>
  <c r="AD34" i="40"/>
  <c r="AE34" i="40"/>
  <c r="AF34" i="40"/>
  <c r="AG34" i="40"/>
  <c r="AH34" i="40"/>
  <c r="AI34" i="40"/>
  <c r="AJ34" i="40"/>
  <c r="AK34" i="40"/>
  <c r="AL34" i="40"/>
  <c r="AM34" i="40"/>
  <c r="AN34" i="40"/>
  <c r="AO34" i="40"/>
  <c r="AP34" i="40"/>
  <c r="AQ34" i="40"/>
  <c r="AR34" i="40"/>
  <c r="AS34" i="40"/>
  <c r="AT34" i="40"/>
  <c r="AU34" i="40"/>
  <c r="AV34" i="40"/>
  <c r="AW34" i="40"/>
  <c r="AX34" i="40"/>
  <c r="AY34" i="40"/>
  <c r="AZ34" i="40"/>
  <c r="BA34" i="40"/>
  <c r="BB34" i="40"/>
  <c r="BC34" i="40"/>
  <c r="BD34" i="40"/>
  <c r="BE34" i="40"/>
  <c r="BF34" i="40"/>
  <c r="BG34" i="40"/>
  <c r="BH34" i="40"/>
  <c r="BI34" i="40"/>
  <c r="BJ34" i="40"/>
  <c r="BK34" i="40"/>
  <c r="BL34" i="40"/>
  <c r="BM34" i="40"/>
  <c r="BN34" i="40"/>
  <c r="BO34" i="40"/>
  <c r="BP34" i="40"/>
  <c r="AA21" i="40"/>
  <c r="E45" i="40" a="1"/>
  <c r="E45" i="40"/>
  <c r="F45" i="40" a="1"/>
  <c r="F45" i="40"/>
  <c r="G45" i="40" a="1"/>
  <c r="H45" i="40" a="1"/>
  <c r="I45" i="40" a="1"/>
  <c r="J45" i="40" a="1"/>
  <c r="K45" i="40" a="1"/>
  <c r="L45" i="40" a="1"/>
  <c r="M45" i="40" a="1"/>
  <c r="N45" i="40" a="1"/>
  <c r="O45" i="40" a="1"/>
  <c r="P45" i="40" a="1"/>
  <c r="Q45" i="40" a="1"/>
  <c r="R45" i="40" a="1"/>
  <c r="S45" i="40" a="1"/>
  <c r="T45" i="40" a="1"/>
  <c r="U45" i="40" a="1"/>
  <c r="V45" i="40" a="1"/>
  <c r="W45" i="40" a="1"/>
  <c r="X45" i="40" a="1"/>
  <c r="Y45" i="40" a="1"/>
  <c r="Z45" i="40" a="1"/>
  <c r="AA45" i="40" a="1"/>
  <c r="AB45" i="40" a="1"/>
  <c r="AC45" i="40" a="1"/>
  <c r="AD45" i="40" a="1"/>
  <c r="AE45" i="40" a="1"/>
  <c r="AF45" i="40" a="1"/>
  <c r="AG45" i="40" a="1"/>
  <c r="AH45" i="40" a="1"/>
  <c r="AI45" i="40" a="1"/>
  <c r="AJ45" i="40" a="1"/>
  <c r="AK45" i="40" a="1"/>
  <c r="AL45" i="40" a="1"/>
  <c r="AM45" i="40" a="1"/>
  <c r="AN45" i="40" a="1"/>
  <c r="AO45" i="40" a="1"/>
  <c r="AP45" i="40" a="1"/>
  <c r="AQ45" i="40" a="1"/>
  <c r="AR45" i="40" a="1"/>
  <c r="AS45" i="40" a="1"/>
  <c r="AT45" i="40" a="1"/>
  <c r="AU45" i="40" a="1"/>
  <c r="AV45" i="40" a="1"/>
  <c r="AW45" i="40" a="1"/>
  <c r="AX45" i="40" a="1"/>
  <c r="AY45" i="40" a="1"/>
  <c r="AZ45" i="40" a="1"/>
  <c r="BA45" i="40" a="1"/>
  <c r="BB45" i="40" a="1"/>
  <c r="BC45" i="40" a="1"/>
  <c r="BD45" i="40" a="1"/>
  <c r="BE45" i="40" a="1"/>
  <c r="BF45" i="40" a="1"/>
  <c r="BG45" i="40" a="1"/>
  <c r="BH45" i="40" a="1"/>
  <c r="BI45" i="40" a="1"/>
  <c r="BJ45" i="40" a="1"/>
  <c r="BK45" i="40" a="1"/>
  <c r="BL45" i="40" a="1"/>
  <c r="BM45" i="40" a="1"/>
  <c r="BN45" i="40" a="1"/>
  <c r="BO45" i="40" a="1"/>
  <c r="BP45" i="40" a="1"/>
  <c r="G45" i="40"/>
  <c r="H45" i="40"/>
  <c r="I45" i="40"/>
  <c r="J45" i="40"/>
  <c r="K45" i="40"/>
  <c r="L45" i="40"/>
  <c r="M45" i="40"/>
  <c r="N45" i="40"/>
  <c r="O45" i="40"/>
  <c r="P45" i="40"/>
  <c r="Q45" i="40"/>
  <c r="R45" i="40"/>
  <c r="S45" i="40"/>
  <c r="T45" i="40"/>
  <c r="U45" i="40"/>
  <c r="V45" i="40"/>
  <c r="W45" i="40"/>
  <c r="X45" i="40"/>
  <c r="Y45" i="40"/>
  <c r="Z45" i="40"/>
  <c r="AA45" i="40"/>
  <c r="AB45" i="40"/>
  <c r="AC45" i="40"/>
  <c r="AD45" i="40"/>
  <c r="AE45" i="40"/>
  <c r="AF45" i="40"/>
  <c r="AG45" i="40"/>
  <c r="AH45" i="40"/>
  <c r="AI45" i="40"/>
  <c r="AJ45" i="40"/>
  <c r="AK45" i="40"/>
  <c r="AL45" i="40"/>
  <c r="AM45" i="40"/>
  <c r="AN45" i="40"/>
  <c r="AO45" i="40"/>
  <c r="AP45" i="40"/>
  <c r="AQ45" i="40"/>
  <c r="AR45" i="40"/>
  <c r="AS45" i="40"/>
  <c r="AT45" i="40"/>
  <c r="AU45" i="40"/>
  <c r="AV45" i="40"/>
  <c r="AW45" i="40"/>
  <c r="AX45" i="40"/>
  <c r="AY45" i="40"/>
  <c r="AZ45" i="40"/>
  <c r="BA45" i="40"/>
  <c r="BB45" i="40"/>
  <c r="BC45" i="40"/>
  <c r="BD45" i="40"/>
  <c r="BE45" i="40"/>
  <c r="BF45" i="40"/>
  <c r="BG45" i="40"/>
  <c r="BH45" i="40"/>
  <c r="BI45" i="40"/>
  <c r="BJ45" i="40"/>
  <c r="BK45" i="40"/>
  <c r="BL45" i="40"/>
  <c r="BM45" i="40"/>
  <c r="BN45" i="40"/>
  <c r="BO45" i="40"/>
  <c r="BP45" i="40"/>
  <c r="AB21" i="40"/>
  <c r="E56" i="40" a="1"/>
  <c r="E56" i="40"/>
  <c r="F56" i="40" a="1"/>
  <c r="F56" i="40"/>
  <c r="G56" i="40" a="1"/>
  <c r="H56" i="40" a="1"/>
  <c r="I56" i="40" a="1"/>
  <c r="J56" i="40" a="1"/>
  <c r="K56" i="40" a="1"/>
  <c r="L56" i="40" a="1"/>
  <c r="M56" i="40" a="1"/>
  <c r="N56" i="40" a="1"/>
  <c r="O56" i="40" a="1"/>
  <c r="P56" i="40" a="1"/>
  <c r="Q56" i="40" a="1"/>
  <c r="R56" i="40" a="1"/>
  <c r="S56" i="40" a="1"/>
  <c r="T56" i="40" a="1"/>
  <c r="U56" i="40" a="1"/>
  <c r="V56" i="40" a="1"/>
  <c r="W56" i="40" a="1"/>
  <c r="X56" i="40" a="1"/>
  <c r="Y56" i="40" a="1"/>
  <c r="Z56" i="40" a="1"/>
  <c r="AA56" i="40" a="1"/>
  <c r="AB56" i="40" a="1"/>
  <c r="AC56" i="40" a="1"/>
  <c r="AD56" i="40" a="1"/>
  <c r="AE56" i="40" a="1"/>
  <c r="AF56" i="40" a="1"/>
  <c r="AG56" i="40" a="1"/>
  <c r="AH56" i="40" a="1"/>
  <c r="AI56" i="40" a="1"/>
  <c r="AJ56" i="40" a="1"/>
  <c r="AK56" i="40" a="1"/>
  <c r="AL56" i="40" a="1"/>
  <c r="AM56" i="40" a="1"/>
  <c r="AN56" i="40" a="1"/>
  <c r="AO56" i="40" a="1"/>
  <c r="AP56" i="40" a="1"/>
  <c r="AQ56" i="40" a="1"/>
  <c r="AR56" i="40" a="1"/>
  <c r="AS56" i="40" a="1"/>
  <c r="AT56" i="40" a="1"/>
  <c r="AU56" i="40" a="1"/>
  <c r="AV56" i="40" a="1"/>
  <c r="AW56" i="40" a="1"/>
  <c r="AX56" i="40" a="1"/>
  <c r="AY56" i="40" a="1"/>
  <c r="AZ56" i="40" a="1"/>
  <c r="BA56" i="40" a="1"/>
  <c r="BB56" i="40" a="1"/>
  <c r="BC56" i="40" a="1"/>
  <c r="BD56" i="40" a="1"/>
  <c r="BE56" i="40" a="1"/>
  <c r="BF56" i="40" a="1"/>
  <c r="BG56" i="40" a="1"/>
  <c r="BH56" i="40" a="1"/>
  <c r="BI56" i="40" a="1"/>
  <c r="BJ56" i="40" a="1"/>
  <c r="BK56" i="40" a="1"/>
  <c r="BL56" i="40" a="1"/>
  <c r="BM56" i="40" a="1"/>
  <c r="BN56" i="40" a="1"/>
  <c r="BO56" i="40" a="1"/>
  <c r="BP56" i="40" a="1"/>
  <c r="G56" i="40"/>
  <c r="H56" i="40"/>
  <c r="I56" i="40"/>
  <c r="J56" i="40"/>
  <c r="K56" i="40"/>
  <c r="L56" i="40"/>
  <c r="M56" i="40"/>
  <c r="N56" i="40"/>
  <c r="O56" i="40"/>
  <c r="P56" i="40"/>
  <c r="Q56" i="40"/>
  <c r="R56" i="40"/>
  <c r="S56" i="40"/>
  <c r="T56" i="40"/>
  <c r="U56" i="40"/>
  <c r="V56" i="40"/>
  <c r="W56" i="40"/>
  <c r="X56" i="40"/>
  <c r="Y56" i="40"/>
  <c r="Z56" i="40"/>
  <c r="AA56" i="40"/>
  <c r="AB56" i="40"/>
  <c r="AC56" i="40"/>
  <c r="AD56" i="40"/>
  <c r="AE56" i="40"/>
  <c r="AF56" i="40"/>
  <c r="AG56" i="40"/>
  <c r="AH56" i="40"/>
  <c r="AI56" i="40"/>
  <c r="AJ56" i="40"/>
  <c r="AK56" i="40"/>
  <c r="AL56" i="40"/>
  <c r="AM56" i="40"/>
  <c r="AN56" i="40"/>
  <c r="AO56" i="40"/>
  <c r="AP56" i="40"/>
  <c r="AQ56" i="40"/>
  <c r="AR56" i="40"/>
  <c r="AS56" i="40"/>
  <c r="AT56" i="40"/>
  <c r="AU56" i="40"/>
  <c r="AV56" i="40"/>
  <c r="AW56" i="40"/>
  <c r="AX56" i="40"/>
  <c r="AY56" i="40"/>
  <c r="AZ56" i="40"/>
  <c r="BA56" i="40"/>
  <c r="BB56" i="40"/>
  <c r="BC56" i="40"/>
  <c r="BD56" i="40"/>
  <c r="BE56" i="40"/>
  <c r="BF56" i="40"/>
  <c r="BG56" i="40"/>
  <c r="BH56" i="40"/>
  <c r="BI56" i="40"/>
  <c r="BJ56" i="40"/>
  <c r="BK56" i="40"/>
  <c r="BL56" i="40"/>
  <c r="BM56" i="40"/>
  <c r="BN56" i="40"/>
  <c r="BO56" i="40"/>
  <c r="BP56" i="40"/>
  <c r="AC21" i="40"/>
  <c r="W21" i="40"/>
  <c r="O22" i="40"/>
  <c r="E35" i="40" a="1"/>
  <c r="E35" i="40"/>
  <c r="F35" i="40" a="1"/>
  <c r="F35" i="40"/>
  <c r="G35" i="40" a="1"/>
  <c r="H35" i="40" a="1"/>
  <c r="I35" i="40" a="1"/>
  <c r="J35" i="40" a="1"/>
  <c r="K35" i="40" a="1"/>
  <c r="L35" i="40" a="1"/>
  <c r="M35" i="40" a="1"/>
  <c r="N35" i="40" a="1"/>
  <c r="O35" i="40" a="1"/>
  <c r="P35" i="40" a="1"/>
  <c r="Q35" i="40" a="1"/>
  <c r="R35" i="40" a="1"/>
  <c r="S35" i="40" a="1"/>
  <c r="T35" i="40" a="1"/>
  <c r="Q22" i="40"/>
  <c r="U35" i="40" a="1"/>
  <c r="V35" i="40" a="1"/>
  <c r="W35" i="40" a="1"/>
  <c r="X35" i="40" a="1"/>
  <c r="Y35" i="40" a="1"/>
  <c r="Z35" i="40" a="1"/>
  <c r="AA35" i="40" a="1"/>
  <c r="AB35" i="40" a="1"/>
  <c r="R22" i="40"/>
  <c r="AC35" i="40" a="1"/>
  <c r="AD35" i="40" a="1"/>
  <c r="AE35" i="40" a="1"/>
  <c r="AF35" i="40" a="1"/>
  <c r="AG35" i="40" a="1"/>
  <c r="AH35" i="40" a="1"/>
  <c r="AI35" i="40" a="1"/>
  <c r="AJ35" i="40" a="1"/>
  <c r="S22" i="40"/>
  <c r="AK35" i="40" a="1"/>
  <c r="AL35" i="40" a="1"/>
  <c r="AM35" i="40" a="1"/>
  <c r="AN35" i="40" a="1"/>
  <c r="AO35" i="40" a="1"/>
  <c r="AP35" i="40" a="1"/>
  <c r="AQ35" i="40" a="1"/>
  <c r="AR35" i="40" a="1"/>
  <c r="T22" i="40"/>
  <c r="AS35" i="40" a="1"/>
  <c r="AT35" i="40" a="1"/>
  <c r="AU35" i="40" a="1"/>
  <c r="AV35" i="40" a="1"/>
  <c r="AW35" i="40" a="1"/>
  <c r="AX35" i="40" a="1"/>
  <c r="AY35" i="40" a="1"/>
  <c r="AZ35" i="40" a="1"/>
  <c r="U22" i="40"/>
  <c r="BA35" i="40" a="1"/>
  <c r="BB35" i="40" a="1"/>
  <c r="BC35" i="40" a="1"/>
  <c r="BD35" i="40" a="1"/>
  <c r="BE35" i="40" a="1"/>
  <c r="BF35" i="40" a="1"/>
  <c r="BG35" i="40" a="1"/>
  <c r="BH35" i="40" a="1"/>
  <c r="V22" i="40"/>
  <c r="BI35" i="40" a="1"/>
  <c r="BJ35" i="40" a="1"/>
  <c r="BK35" i="40" a="1"/>
  <c r="BL35" i="40" a="1"/>
  <c r="BM35" i="40" a="1"/>
  <c r="BN35" i="40" a="1"/>
  <c r="BO35" i="40" a="1"/>
  <c r="BP35" i="40" a="1"/>
  <c r="G35" i="40"/>
  <c r="H35" i="40"/>
  <c r="I35" i="40"/>
  <c r="J35" i="40"/>
  <c r="K35" i="40"/>
  <c r="L35" i="40"/>
  <c r="M35" i="40"/>
  <c r="N35" i="40"/>
  <c r="O35" i="40"/>
  <c r="P35" i="40"/>
  <c r="Q35" i="40"/>
  <c r="R35" i="40"/>
  <c r="S35" i="40"/>
  <c r="T35" i="40"/>
  <c r="U35" i="40"/>
  <c r="V35" i="40"/>
  <c r="W35" i="40"/>
  <c r="X35" i="40"/>
  <c r="Y35" i="40"/>
  <c r="Z35" i="40"/>
  <c r="AA35" i="40"/>
  <c r="AB35" i="40"/>
  <c r="AC35" i="40"/>
  <c r="AD35" i="40"/>
  <c r="AE35" i="40"/>
  <c r="AF35" i="40"/>
  <c r="AG35" i="40"/>
  <c r="AH35" i="40"/>
  <c r="AI35" i="40"/>
  <c r="AJ35" i="40"/>
  <c r="AK35" i="40"/>
  <c r="AL35" i="40"/>
  <c r="AM35" i="40"/>
  <c r="AN35" i="40"/>
  <c r="AO35" i="40"/>
  <c r="AP35" i="40"/>
  <c r="AQ35" i="40"/>
  <c r="AR35" i="40"/>
  <c r="AS35" i="40"/>
  <c r="AT35" i="40"/>
  <c r="AU35" i="40"/>
  <c r="AV35" i="40"/>
  <c r="AW35" i="40"/>
  <c r="AX35" i="40"/>
  <c r="AY35" i="40"/>
  <c r="AZ35" i="40"/>
  <c r="BA35" i="40"/>
  <c r="BB35" i="40"/>
  <c r="BC35" i="40"/>
  <c r="BD35" i="40"/>
  <c r="BE35" i="40"/>
  <c r="BF35" i="40"/>
  <c r="BG35" i="40"/>
  <c r="BH35" i="40"/>
  <c r="BI35" i="40"/>
  <c r="BJ35" i="40"/>
  <c r="BK35" i="40"/>
  <c r="BL35" i="40"/>
  <c r="BM35" i="40"/>
  <c r="BN35" i="40"/>
  <c r="BO35" i="40"/>
  <c r="BP35" i="40"/>
  <c r="AA22" i="40"/>
  <c r="E46" i="40" a="1"/>
  <c r="E46" i="40"/>
  <c r="F46" i="40" a="1"/>
  <c r="F46" i="40"/>
  <c r="G46" i="40" a="1"/>
  <c r="H46" i="40" a="1"/>
  <c r="I46" i="40" a="1"/>
  <c r="J46" i="40" a="1"/>
  <c r="K46" i="40" a="1"/>
  <c r="L46" i="40" a="1"/>
  <c r="M46" i="40" a="1"/>
  <c r="N46" i="40" a="1"/>
  <c r="O46" i="40" a="1"/>
  <c r="P46" i="40" a="1"/>
  <c r="Q46" i="40" a="1"/>
  <c r="R46" i="40" a="1"/>
  <c r="S46" i="40" a="1"/>
  <c r="T46" i="40" a="1"/>
  <c r="U46" i="40" a="1"/>
  <c r="V46" i="40" a="1"/>
  <c r="W46" i="40" a="1"/>
  <c r="X46" i="40" a="1"/>
  <c r="Y46" i="40" a="1"/>
  <c r="Z46" i="40" a="1"/>
  <c r="AA46" i="40" a="1"/>
  <c r="AB46" i="40" a="1"/>
  <c r="AC46" i="40" a="1"/>
  <c r="AD46" i="40" a="1"/>
  <c r="AE46" i="40" a="1"/>
  <c r="AF46" i="40" a="1"/>
  <c r="AG46" i="40" a="1"/>
  <c r="AH46" i="40" a="1"/>
  <c r="AI46" i="40" a="1"/>
  <c r="AJ46" i="40" a="1"/>
  <c r="AK46" i="40" a="1"/>
  <c r="AL46" i="40" a="1"/>
  <c r="AM46" i="40" a="1"/>
  <c r="AN46" i="40" a="1"/>
  <c r="AO46" i="40" a="1"/>
  <c r="AP46" i="40" a="1"/>
  <c r="AQ46" i="40" a="1"/>
  <c r="AR46" i="40" a="1"/>
  <c r="AS46" i="40" a="1"/>
  <c r="AT46" i="40" a="1"/>
  <c r="AU46" i="40" a="1"/>
  <c r="AV46" i="40" a="1"/>
  <c r="AW46" i="40" a="1"/>
  <c r="AX46" i="40" a="1"/>
  <c r="AY46" i="40" a="1"/>
  <c r="AZ46" i="40" a="1"/>
  <c r="BA46" i="40" a="1"/>
  <c r="BB46" i="40" a="1"/>
  <c r="BC46" i="40" a="1"/>
  <c r="BD46" i="40" a="1"/>
  <c r="BE46" i="40" a="1"/>
  <c r="BF46" i="40" a="1"/>
  <c r="BG46" i="40" a="1"/>
  <c r="BH46" i="40" a="1"/>
  <c r="BI46" i="40" a="1"/>
  <c r="BJ46" i="40" a="1"/>
  <c r="BK46" i="40" a="1"/>
  <c r="BL46" i="40" a="1"/>
  <c r="BM46" i="40" a="1"/>
  <c r="BN46" i="40" a="1"/>
  <c r="BO46" i="40" a="1"/>
  <c r="BP46" i="40" a="1"/>
  <c r="G46" i="40"/>
  <c r="H46" i="40"/>
  <c r="I46" i="40"/>
  <c r="J46" i="40"/>
  <c r="K46" i="40"/>
  <c r="L46" i="40"/>
  <c r="M46" i="40"/>
  <c r="N46" i="40"/>
  <c r="O46" i="40"/>
  <c r="P46" i="40"/>
  <c r="Q46" i="40"/>
  <c r="R46" i="40"/>
  <c r="S46" i="40"/>
  <c r="T46" i="40"/>
  <c r="U46" i="40"/>
  <c r="V46" i="40"/>
  <c r="W46" i="40"/>
  <c r="X46" i="40"/>
  <c r="Y46" i="40"/>
  <c r="Z46" i="40"/>
  <c r="AA46" i="40"/>
  <c r="AB46" i="40"/>
  <c r="AC46" i="40"/>
  <c r="AD46" i="40"/>
  <c r="AE46" i="40"/>
  <c r="AF46" i="40"/>
  <c r="AG46" i="40"/>
  <c r="AH46" i="40"/>
  <c r="AI46" i="40"/>
  <c r="AJ46" i="40"/>
  <c r="AK46" i="40"/>
  <c r="AL46" i="40"/>
  <c r="AM46" i="40"/>
  <c r="AN46" i="40"/>
  <c r="AO46" i="40"/>
  <c r="AP46" i="40"/>
  <c r="AQ46" i="40"/>
  <c r="AR46" i="40"/>
  <c r="AS46" i="40"/>
  <c r="AT46" i="40"/>
  <c r="AU46" i="40"/>
  <c r="AV46" i="40"/>
  <c r="AW46" i="40"/>
  <c r="AX46" i="40"/>
  <c r="AY46" i="40"/>
  <c r="AZ46" i="40"/>
  <c r="BA46" i="40"/>
  <c r="BB46" i="40"/>
  <c r="BC46" i="40"/>
  <c r="BD46" i="40"/>
  <c r="BE46" i="40"/>
  <c r="BF46" i="40"/>
  <c r="BG46" i="40"/>
  <c r="BH46" i="40"/>
  <c r="BI46" i="40"/>
  <c r="BJ46" i="40"/>
  <c r="BK46" i="40"/>
  <c r="BL46" i="40"/>
  <c r="BM46" i="40"/>
  <c r="BN46" i="40"/>
  <c r="BO46" i="40"/>
  <c r="BP46" i="40"/>
  <c r="AB22" i="40"/>
  <c r="E57" i="40" a="1"/>
  <c r="E57" i="40"/>
  <c r="F57" i="40" a="1"/>
  <c r="F57" i="40"/>
  <c r="G57" i="40" a="1"/>
  <c r="H57" i="40" a="1"/>
  <c r="I57" i="40" a="1"/>
  <c r="J57" i="40" a="1"/>
  <c r="K57" i="40" a="1"/>
  <c r="L57" i="40" a="1"/>
  <c r="M57" i="40" a="1"/>
  <c r="N57" i="40" a="1"/>
  <c r="O57" i="40" a="1"/>
  <c r="P57" i="40" a="1"/>
  <c r="Q57" i="40" a="1"/>
  <c r="R57" i="40" a="1"/>
  <c r="S57" i="40" a="1"/>
  <c r="T57" i="40" a="1"/>
  <c r="U57" i="40" a="1"/>
  <c r="V57" i="40" a="1"/>
  <c r="W57" i="40" a="1"/>
  <c r="X57" i="40" a="1"/>
  <c r="Y57" i="40" a="1"/>
  <c r="Z57" i="40" a="1"/>
  <c r="AA57" i="40" a="1"/>
  <c r="AB57" i="40" a="1"/>
  <c r="AC57" i="40" a="1"/>
  <c r="AD57" i="40" a="1"/>
  <c r="AE57" i="40" a="1"/>
  <c r="AF57" i="40" a="1"/>
  <c r="AG57" i="40" a="1"/>
  <c r="AH57" i="40" a="1"/>
  <c r="AI57" i="40" a="1"/>
  <c r="AJ57" i="40" a="1"/>
  <c r="AK57" i="40" a="1"/>
  <c r="AL57" i="40" a="1"/>
  <c r="AM57" i="40" a="1"/>
  <c r="AN57" i="40" a="1"/>
  <c r="AO57" i="40" a="1"/>
  <c r="AP57" i="40" a="1"/>
  <c r="AQ57" i="40" a="1"/>
  <c r="AR57" i="40" a="1"/>
  <c r="AS57" i="40" a="1"/>
  <c r="AT57" i="40" a="1"/>
  <c r="AU57" i="40" a="1"/>
  <c r="AV57" i="40" a="1"/>
  <c r="AW57" i="40" a="1"/>
  <c r="AX57" i="40" a="1"/>
  <c r="AY57" i="40" a="1"/>
  <c r="AZ57" i="40" a="1"/>
  <c r="BA57" i="40" a="1"/>
  <c r="BB57" i="40" a="1"/>
  <c r="BC57" i="40" a="1"/>
  <c r="BD57" i="40" a="1"/>
  <c r="BE57" i="40" a="1"/>
  <c r="BF57" i="40" a="1"/>
  <c r="BG57" i="40" a="1"/>
  <c r="BH57" i="40" a="1"/>
  <c r="BI57" i="40" a="1"/>
  <c r="BJ57" i="40" a="1"/>
  <c r="BK57" i="40" a="1"/>
  <c r="BL57" i="40" a="1"/>
  <c r="BM57" i="40" a="1"/>
  <c r="BN57" i="40" a="1"/>
  <c r="BO57" i="40" a="1"/>
  <c r="BP57" i="40" a="1"/>
  <c r="G57" i="40"/>
  <c r="H57" i="40"/>
  <c r="I57" i="40"/>
  <c r="J57" i="40"/>
  <c r="K57" i="40"/>
  <c r="L57" i="40"/>
  <c r="M57" i="40"/>
  <c r="N57" i="40"/>
  <c r="O57" i="40"/>
  <c r="P57" i="40"/>
  <c r="Q57" i="40"/>
  <c r="R57" i="40"/>
  <c r="S57" i="40"/>
  <c r="T57" i="40"/>
  <c r="U57" i="40"/>
  <c r="V57" i="40"/>
  <c r="W57" i="40"/>
  <c r="X57" i="40"/>
  <c r="Y57" i="40"/>
  <c r="Z57" i="40"/>
  <c r="AA57" i="40"/>
  <c r="AB57" i="40"/>
  <c r="AC57" i="40"/>
  <c r="AD57" i="40"/>
  <c r="AE57" i="40"/>
  <c r="AF57" i="40"/>
  <c r="AG57" i="40"/>
  <c r="AH57" i="40"/>
  <c r="AI57" i="40"/>
  <c r="AJ57" i="40"/>
  <c r="AK57" i="40"/>
  <c r="AL57" i="40"/>
  <c r="AM57" i="40"/>
  <c r="AN57" i="40"/>
  <c r="AO57" i="40"/>
  <c r="AP57" i="40"/>
  <c r="AQ57" i="40"/>
  <c r="AR57" i="40"/>
  <c r="AS57" i="40"/>
  <c r="AT57" i="40"/>
  <c r="AU57" i="40"/>
  <c r="AV57" i="40"/>
  <c r="AW57" i="40"/>
  <c r="AX57" i="40"/>
  <c r="AY57" i="40"/>
  <c r="AZ57" i="40"/>
  <c r="BA57" i="40"/>
  <c r="BB57" i="40"/>
  <c r="BC57" i="40"/>
  <c r="BD57" i="40"/>
  <c r="BE57" i="40"/>
  <c r="BF57" i="40"/>
  <c r="BG57" i="40"/>
  <c r="BH57" i="40"/>
  <c r="BI57" i="40"/>
  <c r="BJ57" i="40"/>
  <c r="BK57" i="40"/>
  <c r="BL57" i="40"/>
  <c r="BM57" i="40"/>
  <c r="BN57" i="40"/>
  <c r="BO57" i="40"/>
  <c r="BP57" i="40"/>
  <c r="AC22" i="40"/>
  <c r="W22" i="40"/>
  <c r="O23" i="40"/>
  <c r="E36" i="40" a="1"/>
  <c r="E36" i="40"/>
  <c r="F36" i="40" a="1"/>
  <c r="F36" i="40"/>
  <c r="G36" i="40" a="1"/>
  <c r="H36" i="40" a="1"/>
  <c r="I36" i="40" a="1"/>
  <c r="J36" i="40" a="1"/>
  <c r="K36" i="40" a="1"/>
  <c r="L36" i="40" a="1"/>
  <c r="M36" i="40" a="1"/>
  <c r="N36" i="40" a="1"/>
  <c r="O36" i="40" a="1"/>
  <c r="P36" i="40" a="1"/>
  <c r="Q36" i="40" a="1"/>
  <c r="R36" i="40" a="1"/>
  <c r="S36" i="40" a="1"/>
  <c r="T36" i="40" a="1"/>
  <c r="Q23" i="40"/>
  <c r="U36" i="40" a="1"/>
  <c r="V36" i="40" a="1"/>
  <c r="W36" i="40" a="1"/>
  <c r="X36" i="40" a="1"/>
  <c r="Y36" i="40" a="1"/>
  <c r="Z36" i="40" a="1"/>
  <c r="AA36" i="40" a="1"/>
  <c r="AB36" i="40" a="1"/>
  <c r="R23" i="40"/>
  <c r="AC36" i="40" a="1"/>
  <c r="AD36" i="40" a="1"/>
  <c r="AE36" i="40" a="1"/>
  <c r="AF36" i="40" a="1"/>
  <c r="AG36" i="40" a="1"/>
  <c r="AH36" i="40" a="1"/>
  <c r="AI36" i="40" a="1"/>
  <c r="AJ36" i="40" a="1"/>
  <c r="S23" i="40"/>
  <c r="AK36" i="40" a="1"/>
  <c r="AL36" i="40" a="1"/>
  <c r="AM36" i="40" a="1"/>
  <c r="AN36" i="40" a="1"/>
  <c r="AO36" i="40" a="1"/>
  <c r="AP36" i="40" a="1"/>
  <c r="AQ36" i="40" a="1"/>
  <c r="AR36" i="40" a="1"/>
  <c r="T23" i="40"/>
  <c r="AS36" i="40" a="1"/>
  <c r="AT36" i="40" a="1"/>
  <c r="AU36" i="40" a="1"/>
  <c r="AV36" i="40" a="1"/>
  <c r="AW36" i="40" a="1"/>
  <c r="AX36" i="40" a="1"/>
  <c r="AY36" i="40" a="1"/>
  <c r="AZ36" i="40" a="1"/>
  <c r="U23" i="40"/>
  <c r="BA36" i="40" a="1"/>
  <c r="BB36" i="40" a="1"/>
  <c r="BC36" i="40" a="1"/>
  <c r="BD36" i="40" a="1"/>
  <c r="BE36" i="40" a="1"/>
  <c r="BF36" i="40" a="1"/>
  <c r="BG36" i="40" a="1"/>
  <c r="BH36" i="40" a="1"/>
  <c r="V23" i="40"/>
  <c r="BI36" i="40" a="1"/>
  <c r="BJ36" i="40" a="1"/>
  <c r="BK36" i="40" a="1"/>
  <c r="BL36" i="40" a="1"/>
  <c r="BM36" i="40" a="1"/>
  <c r="BN36" i="40" a="1"/>
  <c r="BO36" i="40" a="1"/>
  <c r="BP36" i="40" a="1"/>
  <c r="G36" i="40"/>
  <c r="H36" i="40"/>
  <c r="I36" i="40"/>
  <c r="J36" i="40"/>
  <c r="K36" i="40"/>
  <c r="L36" i="40"/>
  <c r="M36" i="40"/>
  <c r="N36" i="40"/>
  <c r="O36" i="40"/>
  <c r="P36" i="40"/>
  <c r="Q36" i="40"/>
  <c r="R36" i="40"/>
  <c r="S36" i="40"/>
  <c r="T36" i="40"/>
  <c r="U36" i="40"/>
  <c r="V36" i="40"/>
  <c r="W36" i="40"/>
  <c r="X36" i="40"/>
  <c r="Y36" i="40"/>
  <c r="Z36" i="40"/>
  <c r="AA36" i="40"/>
  <c r="AB36" i="40"/>
  <c r="AC36" i="40"/>
  <c r="AD36" i="40"/>
  <c r="AE36" i="40"/>
  <c r="AF36" i="40"/>
  <c r="AG36" i="40"/>
  <c r="AH36" i="40"/>
  <c r="AI36" i="40"/>
  <c r="AJ36" i="40"/>
  <c r="AK36" i="40"/>
  <c r="AL36" i="40"/>
  <c r="AM36" i="40"/>
  <c r="AN36" i="40"/>
  <c r="AO36" i="40"/>
  <c r="AP36" i="40"/>
  <c r="AQ36" i="40"/>
  <c r="AR36" i="40"/>
  <c r="AS36" i="40"/>
  <c r="AT36" i="40"/>
  <c r="AU36" i="40"/>
  <c r="AV36" i="40"/>
  <c r="AW36" i="40"/>
  <c r="AX36" i="40"/>
  <c r="AY36" i="40"/>
  <c r="AZ36" i="40"/>
  <c r="BA36" i="40"/>
  <c r="BB36" i="40"/>
  <c r="BC36" i="40"/>
  <c r="BD36" i="40"/>
  <c r="BE36" i="40"/>
  <c r="BF36" i="40"/>
  <c r="BG36" i="40"/>
  <c r="BH36" i="40"/>
  <c r="BI36" i="40"/>
  <c r="BJ36" i="40"/>
  <c r="BK36" i="40"/>
  <c r="BL36" i="40"/>
  <c r="BM36" i="40"/>
  <c r="BN36" i="40"/>
  <c r="BO36" i="40"/>
  <c r="BP36" i="40"/>
  <c r="AA23" i="40"/>
  <c r="E47" i="40" a="1"/>
  <c r="E47" i="40"/>
  <c r="F47" i="40" a="1"/>
  <c r="F47" i="40"/>
  <c r="G47" i="40" a="1"/>
  <c r="H47" i="40" a="1"/>
  <c r="I47" i="40" a="1"/>
  <c r="J47" i="40" a="1"/>
  <c r="K47" i="40" a="1"/>
  <c r="L47" i="40" a="1"/>
  <c r="M47" i="40" a="1"/>
  <c r="N47" i="40" a="1"/>
  <c r="O47" i="40" a="1"/>
  <c r="P47" i="40" a="1"/>
  <c r="Q47" i="40" a="1"/>
  <c r="R47" i="40" a="1"/>
  <c r="S47" i="40" a="1"/>
  <c r="T47" i="40" a="1"/>
  <c r="U47" i="40" a="1"/>
  <c r="V47" i="40" a="1"/>
  <c r="W47" i="40" a="1"/>
  <c r="X47" i="40" a="1"/>
  <c r="Y47" i="40" a="1"/>
  <c r="Z47" i="40" a="1"/>
  <c r="AA47" i="40" a="1"/>
  <c r="AB47" i="40" a="1"/>
  <c r="AC47" i="40" a="1"/>
  <c r="AD47" i="40" a="1"/>
  <c r="AE47" i="40" a="1"/>
  <c r="AF47" i="40" a="1"/>
  <c r="AG47" i="40" a="1"/>
  <c r="AH47" i="40" a="1"/>
  <c r="AI47" i="40" a="1"/>
  <c r="AJ47" i="40" a="1"/>
  <c r="AK47" i="40" a="1"/>
  <c r="AL47" i="40" a="1"/>
  <c r="AM47" i="40" a="1"/>
  <c r="AN47" i="40" a="1"/>
  <c r="AO47" i="40" a="1"/>
  <c r="AP47" i="40" a="1"/>
  <c r="AQ47" i="40" a="1"/>
  <c r="AR47" i="40" a="1"/>
  <c r="AS47" i="40" a="1"/>
  <c r="AT47" i="40" a="1"/>
  <c r="AU47" i="40" a="1"/>
  <c r="AV47" i="40" a="1"/>
  <c r="AW47" i="40" a="1"/>
  <c r="AX47" i="40" a="1"/>
  <c r="AY47" i="40" a="1"/>
  <c r="AZ47" i="40" a="1"/>
  <c r="BA47" i="40" a="1"/>
  <c r="BB47" i="40" a="1"/>
  <c r="BC47" i="40" a="1"/>
  <c r="BD47" i="40" a="1"/>
  <c r="BE47" i="40" a="1"/>
  <c r="BF47" i="40" a="1"/>
  <c r="BG47" i="40" a="1"/>
  <c r="BH47" i="40" a="1"/>
  <c r="BI47" i="40" a="1"/>
  <c r="BJ47" i="40" a="1"/>
  <c r="BK47" i="40" a="1"/>
  <c r="BL47" i="40" a="1"/>
  <c r="BM47" i="40" a="1"/>
  <c r="BN47" i="40" a="1"/>
  <c r="BO47" i="40" a="1"/>
  <c r="BP47" i="40" a="1"/>
  <c r="G47" i="40"/>
  <c r="H47" i="40"/>
  <c r="I47" i="40"/>
  <c r="J47" i="40"/>
  <c r="K47" i="40"/>
  <c r="L47" i="40"/>
  <c r="M47" i="40"/>
  <c r="N47" i="40"/>
  <c r="O47" i="40"/>
  <c r="P47" i="40"/>
  <c r="Q47" i="40"/>
  <c r="R47" i="40"/>
  <c r="S47" i="40"/>
  <c r="T47" i="40"/>
  <c r="U47" i="40"/>
  <c r="V47" i="40"/>
  <c r="W47" i="40"/>
  <c r="X47" i="40"/>
  <c r="Y47" i="40"/>
  <c r="Z47" i="40"/>
  <c r="AA47" i="40"/>
  <c r="AB47" i="40"/>
  <c r="AC47" i="40"/>
  <c r="AD47" i="40"/>
  <c r="AE47" i="40"/>
  <c r="AF47" i="40"/>
  <c r="AG47" i="40"/>
  <c r="AH47" i="40"/>
  <c r="AI47" i="40"/>
  <c r="AJ47" i="40"/>
  <c r="AK47" i="40"/>
  <c r="AL47" i="40"/>
  <c r="AM47" i="40"/>
  <c r="AN47" i="40"/>
  <c r="AO47" i="40"/>
  <c r="AP47" i="40"/>
  <c r="AQ47" i="40"/>
  <c r="AR47" i="40"/>
  <c r="AS47" i="40"/>
  <c r="AT47" i="40"/>
  <c r="AU47" i="40"/>
  <c r="AV47" i="40"/>
  <c r="AW47" i="40"/>
  <c r="AX47" i="40"/>
  <c r="AY47" i="40"/>
  <c r="AZ47" i="40"/>
  <c r="BA47" i="40"/>
  <c r="BB47" i="40"/>
  <c r="BC47" i="40"/>
  <c r="BD47" i="40"/>
  <c r="BE47" i="40"/>
  <c r="BF47" i="40"/>
  <c r="BG47" i="40"/>
  <c r="BH47" i="40"/>
  <c r="BI47" i="40"/>
  <c r="BJ47" i="40"/>
  <c r="BK47" i="40"/>
  <c r="BL47" i="40"/>
  <c r="BM47" i="40"/>
  <c r="BN47" i="40"/>
  <c r="BO47" i="40"/>
  <c r="BP47" i="40"/>
  <c r="AB23" i="40"/>
  <c r="E58" i="40" a="1"/>
  <c r="E58" i="40"/>
  <c r="F58" i="40" a="1"/>
  <c r="F58" i="40"/>
  <c r="G58" i="40" a="1"/>
  <c r="H58" i="40" a="1"/>
  <c r="I58" i="40" a="1"/>
  <c r="J58" i="40" a="1"/>
  <c r="K58" i="40" a="1"/>
  <c r="L58" i="40" a="1"/>
  <c r="M58" i="40" a="1"/>
  <c r="N58" i="40" a="1"/>
  <c r="O58" i="40" a="1"/>
  <c r="P58" i="40" a="1"/>
  <c r="Q58" i="40" a="1"/>
  <c r="R58" i="40" a="1"/>
  <c r="S58" i="40" a="1"/>
  <c r="T58" i="40" a="1"/>
  <c r="U58" i="40" a="1"/>
  <c r="V58" i="40" a="1"/>
  <c r="W58" i="40" a="1"/>
  <c r="X58" i="40" a="1"/>
  <c r="Y58" i="40" a="1"/>
  <c r="Z58" i="40" a="1"/>
  <c r="AA58" i="40" a="1"/>
  <c r="AB58" i="40" a="1"/>
  <c r="AC58" i="40" a="1"/>
  <c r="AD58" i="40" a="1"/>
  <c r="AE58" i="40" a="1"/>
  <c r="AF58" i="40" a="1"/>
  <c r="AG58" i="40" a="1"/>
  <c r="AH58" i="40" a="1"/>
  <c r="AI58" i="40" a="1"/>
  <c r="AJ58" i="40" a="1"/>
  <c r="AK58" i="40" a="1"/>
  <c r="AL58" i="40" a="1"/>
  <c r="AM58" i="40" a="1"/>
  <c r="AN58" i="40" a="1"/>
  <c r="AO58" i="40" a="1"/>
  <c r="AP58" i="40" a="1"/>
  <c r="AQ58" i="40" a="1"/>
  <c r="AR58" i="40" a="1"/>
  <c r="AS58" i="40" a="1"/>
  <c r="AT58" i="40" a="1"/>
  <c r="AU58" i="40" a="1"/>
  <c r="AV58" i="40" a="1"/>
  <c r="AW58" i="40" a="1"/>
  <c r="AX58" i="40" a="1"/>
  <c r="AY58" i="40" a="1"/>
  <c r="AZ58" i="40" a="1"/>
  <c r="BA58" i="40" a="1"/>
  <c r="BB58" i="40" a="1"/>
  <c r="BC58" i="40" a="1"/>
  <c r="BD58" i="40" a="1"/>
  <c r="BE58" i="40" a="1"/>
  <c r="BF58" i="40" a="1"/>
  <c r="BG58" i="40" a="1"/>
  <c r="BH58" i="40" a="1"/>
  <c r="BI58" i="40" a="1"/>
  <c r="BJ58" i="40" a="1"/>
  <c r="BK58" i="40" a="1"/>
  <c r="BL58" i="40" a="1"/>
  <c r="BM58" i="40" a="1"/>
  <c r="BN58" i="40" a="1"/>
  <c r="BO58" i="40" a="1"/>
  <c r="BP58" i="40" a="1"/>
  <c r="G58" i="40"/>
  <c r="H58" i="40"/>
  <c r="I58" i="40"/>
  <c r="J58" i="40"/>
  <c r="K58" i="40"/>
  <c r="L58" i="40"/>
  <c r="M58" i="40"/>
  <c r="N58" i="40"/>
  <c r="O58" i="40"/>
  <c r="P58" i="40"/>
  <c r="Q58" i="40"/>
  <c r="R58" i="40"/>
  <c r="S58" i="40"/>
  <c r="T58" i="40"/>
  <c r="U58" i="40"/>
  <c r="V58" i="40"/>
  <c r="W58" i="40"/>
  <c r="X58" i="40"/>
  <c r="Y58" i="40"/>
  <c r="Z58" i="40"/>
  <c r="AA58" i="40"/>
  <c r="AB58" i="40"/>
  <c r="AC58" i="40"/>
  <c r="AD58" i="40"/>
  <c r="AE58" i="40"/>
  <c r="AF58" i="40"/>
  <c r="AG58" i="40"/>
  <c r="AH58" i="40"/>
  <c r="AI58" i="40"/>
  <c r="AJ58" i="40"/>
  <c r="AK58" i="40"/>
  <c r="AL58" i="40"/>
  <c r="AM58" i="40"/>
  <c r="AN58" i="40"/>
  <c r="AO58" i="40"/>
  <c r="AP58" i="40"/>
  <c r="AQ58" i="40"/>
  <c r="AR58" i="40"/>
  <c r="AS58" i="40"/>
  <c r="AT58" i="40"/>
  <c r="AU58" i="40"/>
  <c r="AV58" i="40"/>
  <c r="AW58" i="40"/>
  <c r="AX58" i="40"/>
  <c r="AY58" i="40"/>
  <c r="AZ58" i="40"/>
  <c r="BA58" i="40"/>
  <c r="BB58" i="40"/>
  <c r="BC58" i="40"/>
  <c r="BD58" i="40"/>
  <c r="BE58" i="40"/>
  <c r="BF58" i="40"/>
  <c r="BG58" i="40"/>
  <c r="BH58" i="40"/>
  <c r="BI58" i="40"/>
  <c r="BJ58" i="40"/>
  <c r="BK58" i="40"/>
  <c r="BL58" i="40"/>
  <c r="BM58" i="40"/>
  <c r="BN58" i="40"/>
  <c r="BO58" i="40"/>
  <c r="BP58" i="40"/>
  <c r="AC23" i="40"/>
  <c r="W23" i="40"/>
  <c r="O24" i="40"/>
  <c r="E37" i="40" a="1"/>
  <c r="E37" i="40"/>
  <c r="F37" i="40" a="1"/>
  <c r="F37" i="40"/>
  <c r="G37" i="40" a="1"/>
  <c r="H37" i="40" a="1"/>
  <c r="I37" i="40" a="1"/>
  <c r="J37" i="40" a="1"/>
  <c r="K37" i="40" a="1"/>
  <c r="L37" i="40" a="1"/>
  <c r="M37" i="40" a="1"/>
  <c r="N37" i="40" a="1"/>
  <c r="O37" i="40" a="1"/>
  <c r="P37" i="40" a="1"/>
  <c r="Q37" i="40" a="1"/>
  <c r="R37" i="40" a="1"/>
  <c r="S37" i="40" a="1"/>
  <c r="T37" i="40" a="1"/>
  <c r="Q24" i="40"/>
  <c r="U37" i="40" a="1"/>
  <c r="V37" i="40" a="1"/>
  <c r="W37" i="40" a="1"/>
  <c r="X37" i="40" a="1"/>
  <c r="Y37" i="40" a="1"/>
  <c r="Z37" i="40" a="1"/>
  <c r="AA37" i="40" a="1"/>
  <c r="AB37" i="40" a="1"/>
  <c r="R24" i="40"/>
  <c r="AC37" i="40" a="1"/>
  <c r="AD37" i="40" a="1"/>
  <c r="AE37" i="40" a="1"/>
  <c r="AF37" i="40" a="1"/>
  <c r="AG37" i="40" a="1"/>
  <c r="AH37" i="40" a="1"/>
  <c r="AI37" i="40" a="1"/>
  <c r="AJ37" i="40" a="1"/>
  <c r="S24" i="40"/>
  <c r="AK37" i="40" a="1"/>
  <c r="AL37" i="40" a="1"/>
  <c r="AM37" i="40" a="1"/>
  <c r="AN37" i="40" a="1"/>
  <c r="AO37" i="40" a="1"/>
  <c r="AP37" i="40" a="1"/>
  <c r="AQ37" i="40" a="1"/>
  <c r="AR37" i="40" a="1"/>
  <c r="T24" i="40"/>
  <c r="AS37" i="40" a="1"/>
  <c r="AT37" i="40" a="1"/>
  <c r="AU37" i="40" a="1"/>
  <c r="AV37" i="40" a="1"/>
  <c r="AW37" i="40" a="1"/>
  <c r="AX37" i="40" a="1"/>
  <c r="AY37" i="40" a="1"/>
  <c r="AZ37" i="40" a="1"/>
  <c r="U24" i="40"/>
  <c r="BA37" i="40" a="1"/>
  <c r="BB37" i="40" a="1"/>
  <c r="BC37" i="40" a="1"/>
  <c r="BD37" i="40" a="1"/>
  <c r="BE37" i="40" a="1"/>
  <c r="BF37" i="40" a="1"/>
  <c r="BG37" i="40" a="1"/>
  <c r="BH37" i="40" a="1"/>
  <c r="V24" i="40"/>
  <c r="BI37" i="40" a="1"/>
  <c r="BJ37" i="40" a="1"/>
  <c r="BK37" i="40" a="1"/>
  <c r="BL37" i="40" a="1"/>
  <c r="BM37" i="40" a="1"/>
  <c r="BN37" i="40" a="1"/>
  <c r="BO37" i="40" a="1"/>
  <c r="BP37" i="40" a="1"/>
  <c r="G37" i="40"/>
  <c r="H37" i="40"/>
  <c r="I37" i="40"/>
  <c r="J37" i="40"/>
  <c r="K37" i="40"/>
  <c r="L37" i="40"/>
  <c r="M37" i="40"/>
  <c r="N37" i="40"/>
  <c r="O37" i="40"/>
  <c r="P37" i="40"/>
  <c r="Q37" i="40"/>
  <c r="R37" i="40"/>
  <c r="S37" i="40"/>
  <c r="T37" i="40"/>
  <c r="U37" i="40"/>
  <c r="V37" i="40"/>
  <c r="W37" i="40"/>
  <c r="X37" i="40"/>
  <c r="Y37" i="40"/>
  <c r="Z37" i="40"/>
  <c r="AA37" i="40"/>
  <c r="AB37" i="40"/>
  <c r="AC37" i="40"/>
  <c r="AD37" i="40"/>
  <c r="AE37" i="40"/>
  <c r="AF37" i="40"/>
  <c r="AG37" i="40"/>
  <c r="AH37" i="40"/>
  <c r="AI37" i="40"/>
  <c r="AJ37" i="40"/>
  <c r="AK37" i="40"/>
  <c r="AL37" i="40"/>
  <c r="AM37" i="40"/>
  <c r="AN37" i="40"/>
  <c r="AO37" i="40"/>
  <c r="AP37" i="40"/>
  <c r="AQ37" i="40"/>
  <c r="AR37" i="40"/>
  <c r="AS37" i="40"/>
  <c r="AT37" i="40"/>
  <c r="AU37" i="40"/>
  <c r="AV37" i="40"/>
  <c r="AW37" i="40"/>
  <c r="AX37" i="40"/>
  <c r="AY37" i="40"/>
  <c r="AZ37" i="40"/>
  <c r="BA37" i="40"/>
  <c r="BB37" i="40"/>
  <c r="BC37" i="40"/>
  <c r="BD37" i="40"/>
  <c r="BE37" i="40"/>
  <c r="BF37" i="40"/>
  <c r="BG37" i="40"/>
  <c r="BH37" i="40"/>
  <c r="BI37" i="40"/>
  <c r="BJ37" i="40"/>
  <c r="BK37" i="40"/>
  <c r="BL37" i="40"/>
  <c r="BM37" i="40"/>
  <c r="BN37" i="40"/>
  <c r="BO37" i="40"/>
  <c r="BP37" i="40"/>
  <c r="AA24" i="40"/>
  <c r="E48" i="40" a="1"/>
  <c r="E48" i="40"/>
  <c r="F48" i="40" a="1"/>
  <c r="F48" i="40"/>
  <c r="G48" i="40" a="1"/>
  <c r="H48" i="40" a="1"/>
  <c r="I48" i="40" a="1"/>
  <c r="J48" i="40" a="1"/>
  <c r="K48" i="40" a="1"/>
  <c r="L48" i="40" a="1"/>
  <c r="M48" i="40" a="1"/>
  <c r="N48" i="40" a="1"/>
  <c r="O48" i="40" a="1"/>
  <c r="P48" i="40" a="1"/>
  <c r="Q48" i="40" a="1"/>
  <c r="R48" i="40" a="1"/>
  <c r="S48" i="40" a="1"/>
  <c r="T48" i="40" a="1"/>
  <c r="U48" i="40" a="1"/>
  <c r="V48" i="40" a="1"/>
  <c r="W48" i="40" a="1"/>
  <c r="X48" i="40" a="1"/>
  <c r="Y48" i="40" a="1"/>
  <c r="Z48" i="40" a="1"/>
  <c r="AA48" i="40" a="1"/>
  <c r="AB48" i="40" a="1"/>
  <c r="AC48" i="40" a="1"/>
  <c r="AD48" i="40" a="1"/>
  <c r="AE48" i="40" a="1"/>
  <c r="AF48" i="40" a="1"/>
  <c r="AG48" i="40" a="1"/>
  <c r="AH48" i="40" a="1"/>
  <c r="AI48" i="40" a="1"/>
  <c r="AJ48" i="40" a="1"/>
  <c r="AK48" i="40" a="1"/>
  <c r="AL48" i="40" a="1"/>
  <c r="AM48" i="40" a="1"/>
  <c r="AN48" i="40" a="1"/>
  <c r="AO48" i="40" a="1"/>
  <c r="AP48" i="40" a="1"/>
  <c r="AQ48" i="40" a="1"/>
  <c r="AR48" i="40" a="1"/>
  <c r="AS48" i="40" a="1"/>
  <c r="AT48" i="40" a="1"/>
  <c r="AU48" i="40" a="1"/>
  <c r="AV48" i="40" a="1"/>
  <c r="AW48" i="40" a="1"/>
  <c r="AX48" i="40" a="1"/>
  <c r="AY48" i="40" a="1"/>
  <c r="AZ48" i="40" a="1"/>
  <c r="BA48" i="40" a="1"/>
  <c r="BB48" i="40" a="1"/>
  <c r="BC48" i="40" a="1"/>
  <c r="BD48" i="40" a="1"/>
  <c r="BE48" i="40" a="1"/>
  <c r="BF48" i="40" a="1"/>
  <c r="BG48" i="40" a="1"/>
  <c r="BH48" i="40" a="1"/>
  <c r="BI48" i="40" a="1"/>
  <c r="BJ48" i="40" a="1"/>
  <c r="BK48" i="40" a="1"/>
  <c r="BL48" i="40" a="1"/>
  <c r="BM48" i="40" a="1"/>
  <c r="BN48" i="40" a="1"/>
  <c r="BO48" i="40" a="1"/>
  <c r="BP48" i="40" a="1"/>
  <c r="G48" i="40"/>
  <c r="H48" i="40"/>
  <c r="I48" i="40"/>
  <c r="J48" i="40"/>
  <c r="K48" i="40"/>
  <c r="L48" i="40"/>
  <c r="M48" i="40"/>
  <c r="N48" i="40"/>
  <c r="O48" i="40"/>
  <c r="P48" i="40"/>
  <c r="Q48" i="40"/>
  <c r="R48" i="40"/>
  <c r="S48" i="40"/>
  <c r="T48" i="40"/>
  <c r="U48" i="40"/>
  <c r="V48" i="40"/>
  <c r="W48" i="40"/>
  <c r="X48" i="40"/>
  <c r="Y48" i="40"/>
  <c r="Z48" i="40"/>
  <c r="AA48" i="40"/>
  <c r="AB48" i="40"/>
  <c r="AC48" i="40"/>
  <c r="AD48" i="40"/>
  <c r="AE48" i="40"/>
  <c r="AF48" i="40"/>
  <c r="AG48" i="40"/>
  <c r="AH48" i="40"/>
  <c r="AI48" i="40"/>
  <c r="AJ48" i="40"/>
  <c r="AK48" i="40"/>
  <c r="AL48" i="40"/>
  <c r="AM48" i="40"/>
  <c r="AN48" i="40"/>
  <c r="AO48" i="40"/>
  <c r="AP48" i="40"/>
  <c r="AQ48" i="40"/>
  <c r="AR48" i="40"/>
  <c r="AS48" i="40"/>
  <c r="AT48" i="40"/>
  <c r="AU48" i="40"/>
  <c r="AV48" i="40"/>
  <c r="AW48" i="40"/>
  <c r="AX48" i="40"/>
  <c r="AY48" i="40"/>
  <c r="AZ48" i="40"/>
  <c r="BA48" i="40"/>
  <c r="BB48" i="40"/>
  <c r="BC48" i="40"/>
  <c r="BD48" i="40"/>
  <c r="BE48" i="40"/>
  <c r="BF48" i="40"/>
  <c r="BG48" i="40"/>
  <c r="BH48" i="40"/>
  <c r="BI48" i="40"/>
  <c r="BJ48" i="40"/>
  <c r="BK48" i="40"/>
  <c r="BL48" i="40"/>
  <c r="BM48" i="40"/>
  <c r="BN48" i="40"/>
  <c r="BO48" i="40"/>
  <c r="BP48" i="40"/>
  <c r="AB24" i="40"/>
  <c r="E59" i="40" a="1"/>
  <c r="E59" i="40"/>
  <c r="F59" i="40" a="1"/>
  <c r="F59" i="40"/>
  <c r="G59" i="40" a="1"/>
  <c r="H59" i="40" a="1"/>
  <c r="I59" i="40" a="1"/>
  <c r="J59" i="40" a="1"/>
  <c r="K59" i="40" a="1"/>
  <c r="L59" i="40" a="1"/>
  <c r="M59" i="40" a="1"/>
  <c r="N59" i="40" a="1"/>
  <c r="O59" i="40" a="1"/>
  <c r="P59" i="40" a="1"/>
  <c r="Q59" i="40" a="1"/>
  <c r="R59" i="40" a="1"/>
  <c r="S59" i="40" a="1"/>
  <c r="T59" i="40" a="1"/>
  <c r="U59" i="40" a="1"/>
  <c r="V59" i="40" a="1"/>
  <c r="W59" i="40" a="1"/>
  <c r="X59" i="40" a="1"/>
  <c r="Y59" i="40" a="1"/>
  <c r="Z59" i="40" a="1"/>
  <c r="AA59" i="40" a="1"/>
  <c r="AB59" i="40" a="1"/>
  <c r="AC59" i="40" a="1"/>
  <c r="AD59" i="40" a="1"/>
  <c r="AE59" i="40" a="1"/>
  <c r="AF59" i="40" a="1"/>
  <c r="AG59" i="40" a="1"/>
  <c r="AH59" i="40" a="1"/>
  <c r="AI59" i="40" a="1"/>
  <c r="AJ59" i="40" a="1"/>
  <c r="AK59" i="40" a="1"/>
  <c r="AL59" i="40" a="1"/>
  <c r="AM59" i="40" a="1"/>
  <c r="AN59" i="40" a="1"/>
  <c r="AO59" i="40" a="1"/>
  <c r="AP59" i="40" a="1"/>
  <c r="AQ59" i="40" a="1"/>
  <c r="AR59" i="40" a="1"/>
  <c r="AS59" i="40" a="1"/>
  <c r="AT59" i="40" a="1"/>
  <c r="AU59" i="40" a="1"/>
  <c r="AV59" i="40" a="1"/>
  <c r="AW59" i="40" a="1"/>
  <c r="AX59" i="40" a="1"/>
  <c r="AY59" i="40" a="1"/>
  <c r="AZ59" i="40" a="1"/>
  <c r="BA59" i="40" a="1"/>
  <c r="BB59" i="40" a="1"/>
  <c r="BC59" i="40" a="1"/>
  <c r="BD59" i="40" a="1"/>
  <c r="BE59" i="40" a="1"/>
  <c r="BF59" i="40" a="1"/>
  <c r="BG59" i="40" a="1"/>
  <c r="BH59" i="40" a="1"/>
  <c r="BI59" i="40" a="1"/>
  <c r="BJ59" i="40" a="1"/>
  <c r="BK59" i="40" a="1"/>
  <c r="BL59" i="40" a="1"/>
  <c r="BM59" i="40" a="1"/>
  <c r="BN59" i="40" a="1"/>
  <c r="BO59" i="40" a="1"/>
  <c r="BP59" i="40" a="1"/>
  <c r="G59" i="40"/>
  <c r="H59" i="40"/>
  <c r="I59" i="40"/>
  <c r="J59" i="40"/>
  <c r="K59" i="40"/>
  <c r="L59" i="40"/>
  <c r="M59" i="40"/>
  <c r="N59" i="40"/>
  <c r="O59" i="40"/>
  <c r="P59" i="40"/>
  <c r="Q59" i="40"/>
  <c r="R59" i="40"/>
  <c r="S59" i="40"/>
  <c r="T59" i="40"/>
  <c r="U59" i="40"/>
  <c r="V59" i="40"/>
  <c r="W59" i="40"/>
  <c r="X59" i="40"/>
  <c r="Y59" i="40"/>
  <c r="Z59" i="40"/>
  <c r="AA59" i="40"/>
  <c r="AB59" i="40"/>
  <c r="AC59" i="40"/>
  <c r="AD59" i="40"/>
  <c r="AE59" i="40"/>
  <c r="AF59" i="40"/>
  <c r="AG59" i="40"/>
  <c r="AH59" i="40"/>
  <c r="AI59" i="40"/>
  <c r="AJ59" i="40"/>
  <c r="AK59" i="40"/>
  <c r="AL59" i="40"/>
  <c r="AM59" i="40"/>
  <c r="AN59" i="40"/>
  <c r="AO59" i="40"/>
  <c r="AP59" i="40"/>
  <c r="AQ59" i="40"/>
  <c r="AR59" i="40"/>
  <c r="AS59" i="40"/>
  <c r="AT59" i="40"/>
  <c r="AU59" i="40"/>
  <c r="AV59" i="40"/>
  <c r="AW59" i="40"/>
  <c r="AX59" i="40"/>
  <c r="AY59" i="40"/>
  <c r="AZ59" i="40"/>
  <c r="BA59" i="40"/>
  <c r="BB59" i="40"/>
  <c r="BC59" i="40"/>
  <c r="BD59" i="40"/>
  <c r="BE59" i="40"/>
  <c r="BF59" i="40"/>
  <c r="BG59" i="40"/>
  <c r="BH59" i="40"/>
  <c r="BI59" i="40"/>
  <c r="BJ59" i="40"/>
  <c r="BK59" i="40"/>
  <c r="BL59" i="40"/>
  <c r="BM59" i="40"/>
  <c r="BN59" i="40"/>
  <c r="BO59" i="40"/>
  <c r="BP59" i="40"/>
  <c r="AC24" i="40"/>
  <c r="W24" i="40"/>
  <c r="O25" i="40"/>
  <c r="E38" i="40" a="1"/>
  <c r="E38" i="40"/>
  <c r="F38" i="40" a="1"/>
  <c r="F38" i="40"/>
  <c r="G38" i="40" a="1"/>
  <c r="H38" i="40" a="1"/>
  <c r="I38" i="40" a="1"/>
  <c r="J38" i="40" a="1"/>
  <c r="K38" i="40" a="1"/>
  <c r="L38" i="40" a="1"/>
  <c r="M38" i="40" a="1"/>
  <c r="N38" i="40" a="1"/>
  <c r="O38" i="40" a="1"/>
  <c r="P38" i="40" a="1"/>
  <c r="Q38" i="40" a="1"/>
  <c r="R38" i="40" a="1"/>
  <c r="S38" i="40" a="1"/>
  <c r="T38" i="40" a="1"/>
  <c r="Q25" i="40"/>
  <c r="U38" i="40" a="1"/>
  <c r="V38" i="40" a="1"/>
  <c r="W38" i="40" a="1"/>
  <c r="X38" i="40" a="1"/>
  <c r="Y38" i="40" a="1"/>
  <c r="Z38" i="40" a="1"/>
  <c r="AA38" i="40" a="1"/>
  <c r="AB38" i="40" a="1"/>
  <c r="R25" i="40"/>
  <c r="AC38" i="40" a="1"/>
  <c r="AD38" i="40" a="1"/>
  <c r="AE38" i="40" a="1"/>
  <c r="AF38" i="40" a="1"/>
  <c r="AG38" i="40" a="1"/>
  <c r="AH38" i="40" a="1"/>
  <c r="AI38" i="40" a="1"/>
  <c r="AJ38" i="40" a="1"/>
  <c r="S25" i="40"/>
  <c r="AK38" i="40" a="1"/>
  <c r="AL38" i="40" a="1"/>
  <c r="AM38" i="40" a="1"/>
  <c r="AN38" i="40" a="1"/>
  <c r="AO38" i="40" a="1"/>
  <c r="AP38" i="40" a="1"/>
  <c r="AQ38" i="40" a="1"/>
  <c r="AR38" i="40" a="1"/>
  <c r="T25" i="40"/>
  <c r="AS38" i="40" a="1"/>
  <c r="AT38" i="40" a="1"/>
  <c r="AU38" i="40" a="1"/>
  <c r="AV38" i="40" a="1"/>
  <c r="AW38" i="40" a="1"/>
  <c r="AX38" i="40" a="1"/>
  <c r="AY38" i="40" a="1"/>
  <c r="AZ38" i="40" a="1"/>
  <c r="U25" i="40"/>
  <c r="BA38" i="40" a="1"/>
  <c r="BB38" i="40" a="1"/>
  <c r="BC38" i="40" a="1"/>
  <c r="BD38" i="40" a="1"/>
  <c r="BE38" i="40" a="1"/>
  <c r="BF38" i="40" a="1"/>
  <c r="BG38" i="40" a="1"/>
  <c r="BH38" i="40" a="1"/>
  <c r="V25" i="40"/>
  <c r="BI38" i="40" a="1"/>
  <c r="BJ38" i="40" a="1"/>
  <c r="BK38" i="40" a="1"/>
  <c r="BL38" i="40" a="1"/>
  <c r="BM38" i="40" a="1"/>
  <c r="BN38" i="40" a="1"/>
  <c r="BO38" i="40" a="1"/>
  <c r="BP38" i="40" a="1"/>
  <c r="G38" i="40"/>
  <c r="H38" i="40"/>
  <c r="I38" i="40"/>
  <c r="J38" i="40"/>
  <c r="K38" i="40"/>
  <c r="L38" i="40"/>
  <c r="M38" i="40"/>
  <c r="N38" i="40"/>
  <c r="O38" i="40"/>
  <c r="P38" i="40"/>
  <c r="Q38" i="40"/>
  <c r="R38" i="40"/>
  <c r="S38" i="40"/>
  <c r="T38" i="40"/>
  <c r="U38" i="40"/>
  <c r="V38" i="40"/>
  <c r="W38" i="40"/>
  <c r="X38" i="40"/>
  <c r="Y38" i="40"/>
  <c r="Z38" i="40"/>
  <c r="AA38" i="40"/>
  <c r="AB38" i="40"/>
  <c r="AC38" i="40"/>
  <c r="AD38" i="40"/>
  <c r="AE38" i="40"/>
  <c r="AF38" i="40"/>
  <c r="AG38" i="40"/>
  <c r="AH38" i="40"/>
  <c r="AI38" i="40"/>
  <c r="AJ38" i="40"/>
  <c r="AK38" i="40"/>
  <c r="AL38" i="40"/>
  <c r="AM38" i="40"/>
  <c r="AN38" i="40"/>
  <c r="AO38" i="40"/>
  <c r="AP38" i="40"/>
  <c r="AQ38" i="40"/>
  <c r="AR38" i="40"/>
  <c r="AS38" i="40"/>
  <c r="AT38" i="40"/>
  <c r="AU38" i="40"/>
  <c r="AV38" i="40"/>
  <c r="AW38" i="40"/>
  <c r="AX38" i="40"/>
  <c r="AY38" i="40"/>
  <c r="AZ38" i="40"/>
  <c r="BA38" i="40"/>
  <c r="BB38" i="40"/>
  <c r="BC38" i="40"/>
  <c r="BD38" i="40"/>
  <c r="BE38" i="40"/>
  <c r="BF38" i="40"/>
  <c r="BG38" i="40"/>
  <c r="BH38" i="40"/>
  <c r="BI38" i="40"/>
  <c r="BJ38" i="40"/>
  <c r="BK38" i="40"/>
  <c r="BL38" i="40"/>
  <c r="BM38" i="40"/>
  <c r="BN38" i="40"/>
  <c r="BO38" i="40"/>
  <c r="BP38" i="40"/>
  <c r="AA25" i="40"/>
  <c r="E49" i="40" a="1"/>
  <c r="E49" i="40"/>
  <c r="F49" i="40" a="1"/>
  <c r="F49" i="40"/>
  <c r="G49" i="40" a="1"/>
  <c r="H49" i="40" a="1"/>
  <c r="I49" i="40" a="1"/>
  <c r="J49" i="40" a="1"/>
  <c r="K49" i="40" a="1"/>
  <c r="L49" i="40" a="1"/>
  <c r="M49" i="40" a="1"/>
  <c r="N49" i="40" a="1"/>
  <c r="O49" i="40" a="1"/>
  <c r="P49" i="40" a="1"/>
  <c r="Q49" i="40" a="1"/>
  <c r="R49" i="40" a="1"/>
  <c r="S49" i="40" a="1"/>
  <c r="T49" i="40" a="1"/>
  <c r="U49" i="40" a="1"/>
  <c r="V49" i="40" a="1"/>
  <c r="W49" i="40" a="1"/>
  <c r="X49" i="40" a="1"/>
  <c r="Y49" i="40" a="1"/>
  <c r="Z49" i="40" a="1"/>
  <c r="AA49" i="40" a="1"/>
  <c r="AB49" i="40" a="1"/>
  <c r="AC49" i="40" a="1"/>
  <c r="AD49" i="40" a="1"/>
  <c r="AE49" i="40" a="1"/>
  <c r="AF49" i="40" a="1"/>
  <c r="AG49" i="40" a="1"/>
  <c r="AH49" i="40" a="1"/>
  <c r="AI49" i="40" a="1"/>
  <c r="AJ49" i="40" a="1"/>
  <c r="AK49" i="40" a="1"/>
  <c r="AL49" i="40" a="1"/>
  <c r="AM49" i="40" a="1"/>
  <c r="AN49" i="40" a="1"/>
  <c r="AO49" i="40" a="1"/>
  <c r="AP49" i="40" a="1"/>
  <c r="AQ49" i="40" a="1"/>
  <c r="AR49" i="40" a="1"/>
  <c r="AS49" i="40" a="1"/>
  <c r="AT49" i="40" a="1"/>
  <c r="AU49" i="40" a="1"/>
  <c r="AV49" i="40" a="1"/>
  <c r="AW49" i="40" a="1"/>
  <c r="AX49" i="40" a="1"/>
  <c r="AY49" i="40" a="1"/>
  <c r="AZ49" i="40" a="1"/>
  <c r="BA49" i="40" a="1"/>
  <c r="BB49" i="40" a="1"/>
  <c r="BC49" i="40" a="1"/>
  <c r="BD49" i="40" a="1"/>
  <c r="BE49" i="40" a="1"/>
  <c r="BF49" i="40" a="1"/>
  <c r="BG49" i="40" a="1"/>
  <c r="BH49" i="40" a="1"/>
  <c r="BI49" i="40" a="1"/>
  <c r="BJ49" i="40" a="1"/>
  <c r="BK49" i="40" a="1"/>
  <c r="BL49" i="40" a="1"/>
  <c r="BM49" i="40" a="1"/>
  <c r="BN49" i="40" a="1"/>
  <c r="BO49" i="40" a="1"/>
  <c r="BP49" i="40" a="1"/>
  <c r="G49" i="40"/>
  <c r="H49" i="40"/>
  <c r="I49" i="40"/>
  <c r="J49" i="40"/>
  <c r="K49" i="40"/>
  <c r="L49" i="40"/>
  <c r="M49" i="40"/>
  <c r="N49" i="40"/>
  <c r="O49" i="40"/>
  <c r="P49" i="40"/>
  <c r="Q49" i="40"/>
  <c r="R49" i="40"/>
  <c r="S49" i="40"/>
  <c r="T49" i="40"/>
  <c r="U49" i="40"/>
  <c r="V49" i="40"/>
  <c r="W49" i="40"/>
  <c r="X49" i="40"/>
  <c r="Y49" i="40"/>
  <c r="Z49" i="40"/>
  <c r="AA49" i="40"/>
  <c r="AB49" i="40"/>
  <c r="AC49" i="40"/>
  <c r="AD49" i="40"/>
  <c r="AE49" i="40"/>
  <c r="AF49" i="40"/>
  <c r="AG49" i="40"/>
  <c r="AH49" i="40"/>
  <c r="AI49" i="40"/>
  <c r="AJ49" i="40"/>
  <c r="AK49" i="40"/>
  <c r="AL49" i="40"/>
  <c r="AM49" i="40"/>
  <c r="AN49" i="40"/>
  <c r="AO49" i="40"/>
  <c r="AP49" i="40"/>
  <c r="AQ49" i="40"/>
  <c r="AR49" i="40"/>
  <c r="AS49" i="40"/>
  <c r="AT49" i="40"/>
  <c r="AU49" i="40"/>
  <c r="AV49" i="40"/>
  <c r="AW49" i="40"/>
  <c r="AX49" i="40"/>
  <c r="AY49" i="40"/>
  <c r="AZ49" i="40"/>
  <c r="BA49" i="40"/>
  <c r="BB49" i="40"/>
  <c r="BC49" i="40"/>
  <c r="BD49" i="40"/>
  <c r="BE49" i="40"/>
  <c r="BF49" i="40"/>
  <c r="BG49" i="40"/>
  <c r="BH49" i="40"/>
  <c r="BI49" i="40"/>
  <c r="BJ49" i="40"/>
  <c r="BK49" i="40"/>
  <c r="BL49" i="40"/>
  <c r="BM49" i="40"/>
  <c r="BN49" i="40"/>
  <c r="BO49" i="40"/>
  <c r="BP49" i="40"/>
  <c r="AB25" i="40"/>
  <c r="E60" i="40" a="1"/>
  <c r="E60" i="40"/>
  <c r="F60" i="40" a="1"/>
  <c r="F60" i="40"/>
  <c r="G60" i="40" a="1"/>
  <c r="H60" i="40" a="1"/>
  <c r="I60" i="40" a="1"/>
  <c r="J60" i="40" a="1"/>
  <c r="K60" i="40" a="1"/>
  <c r="L60" i="40" a="1"/>
  <c r="M60" i="40" a="1"/>
  <c r="N60" i="40" a="1"/>
  <c r="O60" i="40" a="1"/>
  <c r="P60" i="40" a="1"/>
  <c r="Q60" i="40" a="1"/>
  <c r="R60" i="40" a="1"/>
  <c r="S60" i="40" a="1"/>
  <c r="T60" i="40" a="1"/>
  <c r="U60" i="40" a="1"/>
  <c r="V60" i="40" a="1"/>
  <c r="W60" i="40" a="1"/>
  <c r="X60" i="40" a="1"/>
  <c r="Y60" i="40" a="1"/>
  <c r="Z60" i="40" a="1"/>
  <c r="AA60" i="40" a="1"/>
  <c r="AB60" i="40" a="1"/>
  <c r="AC60" i="40" a="1"/>
  <c r="AD60" i="40" a="1"/>
  <c r="AE60" i="40" a="1"/>
  <c r="AF60" i="40" a="1"/>
  <c r="AG60" i="40" a="1"/>
  <c r="AH60" i="40" a="1"/>
  <c r="AI60" i="40" a="1"/>
  <c r="AJ60" i="40" a="1"/>
  <c r="AK60" i="40" a="1"/>
  <c r="AL60" i="40" a="1"/>
  <c r="AM60" i="40" a="1"/>
  <c r="AN60" i="40" a="1"/>
  <c r="AO60" i="40" a="1"/>
  <c r="AP60" i="40" a="1"/>
  <c r="AQ60" i="40" a="1"/>
  <c r="AR60" i="40" a="1"/>
  <c r="AS60" i="40" a="1"/>
  <c r="AT60" i="40" a="1"/>
  <c r="AU60" i="40" a="1"/>
  <c r="AV60" i="40" a="1"/>
  <c r="AW60" i="40" a="1"/>
  <c r="AX60" i="40" a="1"/>
  <c r="AY60" i="40" a="1"/>
  <c r="AZ60" i="40" a="1"/>
  <c r="BA60" i="40" a="1"/>
  <c r="BB60" i="40" a="1"/>
  <c r="BC60" i="40" a="1"/>
  <c r="BD60" i="40" a="1"/>
  <c r="BE60" i="40" a="1"/>
  <c r="BF60" i="40" a="1"/>
  <c r="BG60" i="40" a="1"/>
  <c r="BH60" i="40" a="1"/>
  <c r="BI60" i="40" a="1"/>
  <c r="BJ60" i="40" a="1"/>
  <c r="BK60" i="40" a="1"/>
  <c r="BL60" i="40" a="1"/>
  <c r="BM60" i="40" a="1"/>
  <c r="BN60" i="40" a="1"/>
  <c r="BO60" i="40" a="1"/>
  <c r="BP60" i="40" a="1"/>
  <c r="G60" i="40"/>
  <c r="H60" i="40"/>
  <c r="I60" i="40"/>
  <c r="J60" i="40"/>
  <c r="K60" i="40"/>
  <c r="L60" i="40"/>
  <c r="M60" i="40"/>
  <c r="N60" i="40"/>
  <c r="O60" i="40"/>
  <c r="P60" i="40"/>
  <c r="Q60" i="40"/>
  <c r="R60" i="40"/>
  <c r="S60" i="40"/>
  <c r="T60" i="40"/>
  <c r="U60" i="40"/>
  <c r="V60" i="40"/>
  <c r="W60" i="40"/>
  <c r="X60" i="40"/>
  <c r="Y60" i="40"/>
  <c r="Z60" i="40"/>
  <c r="AA60" i="40"/>
  <c r="AB60" i="40"/>
  <c r="AC60" i="40"/>
  <c r="AD60" i="40"/>
  <c r="AE60" i="40"/>
  <c r="AF60" i="40"/>
  <c r="AG60" i="40"/>
  <c r="AH60" i="40"/>
  <c r="AI60" i="40"/>
  <c r="AJ60" i="40"/>
  <c r="AK60" i="40"/>
  <c r="AL60" i="40"/>
  <c r="AM60" i="40"/>
  <c r="AN60" i="40"/>
  <c r="AO60" i="40"/>
  <c r="AP60" i="40"/>
  <c r="AQ60" i="40"/>
  <c r="AR60" i="40"/>
  <c r="AS60" i="40"/>
  <c r="AT60" i="40"/>
  <c r="AU60" i="40"/>
  <c r="AV60" i="40"/>
  <c r="AW60" i="40"/>
  <c r="AX60" i="40"/>
  <c r="AY60" i="40"/>
  <c r="AZ60" i="40"/>
  <c r="BA60" i="40"/>
  <c r="BB60" i="40"/>
  <c r="BC60" i="40"/>
  <c r="BD60" i="40"/>
  <c r="BE60" i="40"/>
  <c r="BF60" i="40"/>
  <c r="BG60" i="40"/>
  <c r="BH60" i="40"/>
  <c r="BI60" i="40"/>
  <c r="BJ60" i="40"/>
  <c r="BK60" i="40"/>
  <c r="BL60" i="40"/>
  <c r="BM60" i="40"/>
  <c r="BN60" i="40"/>
  <c r="BO60" i="40"/>
  <c r="BP60" i="40"/>
  <c r="AC25" i="40"/>
  <c r="W25" i="40"/>
  <c r="AG17" i="40"/>
  <c r="AD17" i="40"/>
  <c r="AH17" i="40"/>
  <c r="AG18" i="40"/>
  <c r="AD18" i="40"/>
  <c r="AH18" i="40"/>
  <c r="AG19" i="40"/>
  <c r="AD19" i="40"/>
  <c r="AH19" i="40"/>
  <c r="AG20" i="40"/>
  <c r="AD20" i="40"/>
  <c r="AH20" i="40"/>
  <c r="AG21" i="40"/>
  <c r="AD21" i="40"/>
  <c r="AH21" i="40"/>
  <c r="AG22" i="40"/>
  <c r="AD22" i="40"/>
  <c r="AH22" i="40"/>
  <c r="AG23" i="40"/>
  <c r="AD23" i="40"/>
  <c r="AH23" i="40"/>
  <c r="AG24" i="40"/>
  <c r="AD24" i="40"/>
  <c r="AH24" i="40"/>
  <c r="AG25" i="40"/>
  <c r="AD25" i="40"/>
  <c r="AH25" i="40"/>
  <c r="X17" i="40"/>
  <c r="X18" i="40"/>
  <c r="X19" i="40"/>
  <c r="X20" i="40"/>
  <c r="X21" i="40"/>
  <c r="X22" i="40"/>
  <c r="X23" i="40"/>
  <c r="X24" i="40"/>
  <c r="X25" i="40"/>
  <c r="E4" i="40"/>
  <c r="D4" i="40"/>
  <c r="E5" i="40"/>
  <c r="D5" i="40"/>
  <c r="E6" i="40"/>
  <c r="D6" i="40"/>
  <c r="E7" i="40"/>
  <c r="D7" i="40"/>
  <c r="E8" i="40"/>
  <c r="D8" i="40"/>
  <c r="E9" i="40"/>
  <c r="D9" i="40"/>
  <c r="E10" i="40"/>
  <c r="D10" i="40"/>
  <c r="E11" i="40"/>
  <c r="D11" i="40"/>
  <c r="E12" i="40"/>
  <c r="D12" i="40"/>
  <c r="C4" i="40"/>
  <c r="C5" i="40"/>
  <c r="C6" i="40"/>
  <c r="C7" i="40"/>
  <c r="C375" i="40"/>
  <c r="K387" i="40"/>
  <c r="AJ41" i="26"/>
  <c r="C8" i="40"/>
  <c r="C9" i="40"/>
  <c r="C10" i="40"/>
  <c r="C11" i="40"/>
  <c r="C376" i="40"/>
  <c r="L387" i="40"/>
  <c r="AK41" i="26"/>
  <c r="C377" i="40"/>
  <c r="M387" i="40"/>
  <c r="AL41" i="26"/>
  <c r="C12" i="40"/>
  <c r="C378" i="40"/>
  <c r="N387" i="40"/>
  <c r="AM41" i="26"/>
  <c r="C379" i="40"/>
  <c r="O387" i="40"/>
  <c r="AN41" i="26"/>
  <c r="C380" i="40"/>
  <c r="P387" i="40"/>
  <c r="AO41" i="26"/>
  <c r="C381" i="40"/>
  <c r="Q387" i="40"/>
  <c r="AP41" i="26"/>
  <c r="C382" i="40"/>
  <c r="R387" i="40"/>
  <c r="AQ41" i="26"/>
  <c r="C383" i="40"/>
  <c r="S387" i="40"/>
  <c r="AR41" i="26"/>
  <c r="AJ42" i="26"/>
  <c r="L388" i="40"/>
  <c r="AK42" i="26"/>
  <c r="M388" i="40"/>
  <c r="AL42" i="26"/>
  <c r="N388" i="40"/>
  <c r="AM42" i="26"/>
  <c r="O388" i="40"/>
  <c r="AN42" i="26"/>
  <c r="P388" i="40"/>
  <c r="AO42" i="26"/>
  <c r="Q388" i="40"/>
  <c r="AP42" i="26"/>
  <c r="R388" i="40"/>
  <c r="AQ42" i="26"/>
  <c r="S388" i="40"/>
  <c r="AR42" i="26"/>
  <c r="K389" i="40"/>
  <c r="AJ43" i="26"/>
  <c r="AK43" i="26"/>
  <c r="M389" i="40"/>
  <c r="AL43" i="26"/>
  <c r="N389" i="40"/>
  <c r="AM43" i="26"/>
  <c r="O389" i="40"/>
  <c r="AN43" i="26"/>
  <c r="P389" i="40"/>
  <c r="AO43" i="26"/>
  <c r="Q389" i="40"/>
  <c r="AP43" i="26"/>
  <c r="R389" i="40"/>
  <c r="AQ43" i="26"/>
  <c r="S389" i="40"/>
  <c r="AR43" i="26"/>
  <c r="K390" i="40"/>
  <c r="AJ44" i="26"/>
  <c r="L390" i="40"/>
  <c r="AK44" i="26"/>
  <c r="AL44" i="26"/>
  <c r="N390" i="40"/>
  <c r="AM44" i="26"/>
  <c r="O390" i="40"/>
  <c r="AN44" i="26"/>
  <c r="P390" i="40"/>
  <c r="AO44" i="26"/>
  <c r="Q390" i="40"/>
  <c r="AP44" i="26"/>
  <c r="R390" i="40"/>
  <c r="AQ44" i="26"/>
  <c r="S390" i="40"/>
  <c r="AR44" i="26"/>
  <c r="K391" i="40"/>
  <c r="AJ45" i="26"/>
  <c r="L391" i="40"/>
  <c r="AK45" i="26"/>
  <c r="M391" i="40"/>
  <c r="AL45" i="26"/>
  <c r="AM45" i="26"/>
  <c r="O391" i="40"/>
  <c r="AN45" i="26"/>
  <c r="P391" i="40"/>
  <c r="AO45" i="26"/>
  <c r="Q391" i="40"/>
  <c r="AP45" i="26"/>
  <c r="R391" i="40"/>
  <c r="AQ45" i="26"/>
  <c r="S391" i="40"/>
  <c r="AR45" i="26"/>
  <c r="K392" i="40"/>
  <c r="AJ46" i="26"/>
  <c r="L392" i="40"/>
  <c r="AK46" i="26"/>
  <c r="M392" i="40"/>
  <c r="AL46" i="26"/>
  <c r="N392" i="40"/>
  <c r="AM46" i="26"/>
  <c r="AN46" i="26"/>
  <c r="P392" i="40"/>
  <c r="AO46" i="26"/>
  <c r="Q392" i="40"/>
  <c r="AP46" i="26"/>
  <c r="R392" i="40"/>
  <c r="AQ46" i="26"/>
  <c r="S392" i="40"/>
  <c r="AR46" i="26"/>
  <c r="K393" i="40"/>
  <c r="AJ47" i="26"/>
  <c r="L393" i="40"/>
  <c r="AK47" i="26"/>
  <c r="M393" i="40"/>
  <c r="AL47" i="26"/>
  <c r="N393" i="40"/>
  <c r="AM47" i="26"/>
  <c r="O393" i="40"/>
  <c r="AN47" i="26"/>
  <c r="AO47" i="26"/>
  <c r="Q393" i="40"/>
  <c r="AP47" i="26"/>
  <c r="R393" i="40"/>
  <c r="AQ47" i="26"/>
  <c r="S393" i="40"/>
  <c r="AR47" i="26"/>
  <c r="K394" i="40"/>
  <c r="AJ48" i="26"/>
  <c r="L394" i="40"/>
  <c r="AK48" i="26"/>
  <c r="M394" i="40"/>
  <c r="AL48" i="26"/>
  <c r="N394" i="40"/>
  <c r="AM48" i="26"/>
  <c r="O394" i="40"/>
  <c r="AN48" i="26"/>
  <c r="P394" i="40"/>
  <c r="AO48" i="26"/>
  <c r="AP48" i="26"/>
  <c r="R394" i="40"/>
  <c r="AQ48" i="26"/>
  <c r="S394" i="40"/>
  <c r="AR48" i="26"/>
  <c r="K395" i="40"/>
  <c r="AJ49" i="26"/>
  <c r="L395" i="40"/>
  <c r="AK49" i="26"/>
  <c r="M395" i="40"/>
  <c r="AL49" i="26"/>
  <c r="N395" i="40"/>
  <c r="AM49" i="26"/>
  <c r="O395" i="40"/>
  <c r="AN49" i="26"/>
  <c r="P395" i="40"/>
  <c r="AO49" i="26"/>
  <c r="Q395" i="40"/>
  <c r="AP49" i="26"/>
  <c r="AQ49" i="26"/>
  <c r="S395" i="40"/>
  <c r="AR49" i="26"/>
  <c r="K396" i="40"/>
  <c r="AJ50" i="26"/>
  <c r="L396" i="40"/>
  <c r="AK50" i="26"/>
  <c r="M396" i="40"/>
  <c r="AL50" i="26"/>
  <c r="N396" i="40"/>
  <c r="AM50" i="26"/>
  <c r="O396" i="40"/>
  <c r="AN50" i="26"/>
  <c r="P396" i="40"/>
  <c r="AO50" i="26"/>
  <c r="Q396" i="40"/>
  <c r="AP50" i="26"/>
  <c r="R396" i="40"/>
  <c r="AQ50" i="26"/>
  <c r="AR50" i="26"/>
  <c r="AA41" i="26" a="1"/>
  <c r="B387" i="40"/>
  <c r="AA41" i="26"/>
  <c r="C387" i="40"/>
  <c r="AB41" i="26"/>
  <c r="D387" i="40"/>
  <c r="AC41" i="26"/>
  <c r="E387" i="40"/>
  <c r="AD41" i="26"/>
  <c r="F387" i="40"/>
  <c r="AE41" i="26"/>
  <c r="G387" i="40"/>
  <c r="AF41" i="26"/>
  <c r="H387" i="40"/>
  <c r="AG41" i="26"/>
  <c r="I387" i="40"/>
  <c r="AH41" i="26"/>
  <c r="J387" i="40"/>
  <c r="AI41" i="26"/>
  <c r="AA42" i="26"/>
  <c r="C388" i="40"/>
  <c r="AB42" i="26"/>
  <c r="D388" i="40"/>
  <c r="AC42" i="26"/>
  <c r="E388" i="40"/>
  <c r="AD42" i="26"/>
  <c r="F388" i="40"/>
  <c r="AE42" i="26"/>
  <c r="G388" i="40"/>
  <c r="AF42" i="26"/>
  <c r="H388" i="40"/>
  <c r="AG42" i="26"/>
  <c r="I388" i="40"/>
  <c r="AH42" i="26"/>
  <c r="J388" i="40"/>
  <c r="AI42" i="26"/>
  <c r="B389" i="40"/>
  <c r="AA43" i="26"/>
  <c r="AB43" i="26"/>
  <c r="D389" i="40"/>
  <c r="AC43" i="26"/>
  <c r="E389" i="40"/>
  <c r="AD43" i="26"/>
  <c r="F389" i="40"/>
  <c r="AE43" i="26"/>
  <c r="G389" i="40"/>
  <c r="AF43" i="26"/>
  <c r="H389" i="40"/>
  <c r="AG43" i="26"/>
  <c r="I389" i="40"/>
  <c r="AH43" i="26"/>
  <c r="J389" i="40"/>
  <c r="AI43" i="26"/>
  <c r="B390" i="40"/>
  <c r="AA44" i="26"/>
  <c r="C390" i="40"/>
  <c r="AB44" i="26"/>
  <c r="AC44" i="26"/>
  <c r="E390" i="40"/>
  <c r="AD44" i="26"/>
  <c r="F390" i="40"/>
  <c r="AE44" i="26"/>
  <c r="G390" i="40"/>
  <c r="AF44" i="26"/>
  <c r="H390" i="40"/>
  <c r="AG44" i="26"/>
  <c r="I390" i="40"/>
  <c r="AH44" i="26"/>
  <c r="J390" i="40"/>
  <c r="AI44" i="26"/>
  <c r="B391" i="40"/>
  <c r="AA45" i="26"/>
  <c r="C391" i="40"/>
  <c r="AB45" i="26"/>
  <c r="D391" i="40"/>
  <c r="AC45" i="26"/>
  <c r="AD45" i="26"/>
  <c r="F391" i="40"/>
  <c r="AE45" i="26"/>
  <c r="G391" i="40"/>
  <c r="AF45" i="26"/>
  <c r="H391" i="40"/>
  <c r="AG45" i="26"/>
  <c r="I391" i="40"/>
  <c r="AH45" i="26"/>
  <c r="J391" i="40"/>
  <c r="AI45" i="26"/>
  <c r="B392" i="40"/>
  <c r="AA46" i="26"/>
  <c r="C392" i="40"/>
  <c r="AB46" i="26"/>
  <c r="D392" i="40"/>
  <c r="AC46" i="26"/>
  <c r="E392" i="40"/>
  <c r="AD46" i="26"/>
  <c r="AE46" i="26"/>
  <c r="G392" i="40"/>
  <c r="AF46" i="26"/>
  <c r="H392" i="40"/>
  <c r="AG46" i="26"/>
  <c r="I392" i="40"/>
  <c r="AH46" i="26"/>
  <c r="J392" i="40"/>
  <c r="AI46" i="26"/>
  <c r="B393" i="40"/>
  <c r="AA47" i="26"/>
  <c r="C393" i="40"/>
  <c r="AB47" i="26"/>
  <c r="D393" i="40"/>
  <c r="AC47" i="26"/>
  <c r="E393" i="40"/>
  <c r="AD47" i="26"/>
  <c r="F393" i="40"/>
  <c r="AE47" i="26"/>
  <c r="AF47" i="26"/>
  <c r="H393" i="40"/>
  <c r="AG47" i="26"/>
  <c r="I393" i="40"/>
  <c r="AH47" i="26"/>
  <c r="J393" i="40"/>
  <c r="AI47" i="26"/>
  <c r="B394" i="40"/>
  <c r="AA48" i="26"/>
  <c r="C394" i="40"/>
  <c r="AB48" i="26"/>
  <c r="D394" i="40"/>
  <c r="AC48" i="26"/>
  <c r="E394" i="40"/>
  <c r="AD48" i="26"/>
  <c r="F394" i="40"/>
  <c r="AE48" i="26"/>
  <c r="G394" i="40"/>
  <c r="AF48" i="26"/>
  <c r="AG48" i="26"/>
  <c r="I394" i="40"/>
  <c r="AH48" i="26"/>
  <c r="J394" i="40"/>
  <c r="AI48" i="26"/>
  <c r="B395" i="40"/>
  <c r="AA49" i="26"/>
  <c r="C395" i="40"/>
  <c r="AB49" i="26"/>
  <c r="D395" i="40"/>
  <c r="AC49" i="26"/>
  <c r="E395" i="40"/>
  <c r="AD49" i="26"/>
  <c r="F395" i="40"/>
  <c r="AE49" i="26"/>
  <c r="G395" i="40"/>
  <c r="AF49" i="26"/>
  <c r="H395" i="40"/>
  <c r="AG49" i="26"/>
  <c r="AH49" i="26"/>
  <c r="J395" i="40"/>
  <c r="AI49" i="26"/>
  <c r="B396" i="40"/>
  <c r="AA50" i="26"/>
  <c r="C396" i="40"/>
  <c r="AB50" i="26"/>
  <c r="D396" i="40"/>
  <c r="AC50" i="26"/>
  <c r="E396" i="40"/>
  <c r="AD50" i="26"/>
  <c r="F396" i="40"/>
  <c r="AE50" i="26"/>
  <c r="G396" i="40"/>
  <c r="AF50" i="26"/>
  <c r="H396" i="40"/>
  <c r="AG50" i="26"/>
  <c r="I396" i="40"/>
  <c r="AH50" i="26"/>
  <c r="AI50" i="26"/>
  <c r="Q41" i="26" a="1"/>
  <c r="Q41" i="26"/>
  <c r="R41" i="26"/>
  <c r="S41" i="26"/>
  <c r="T41" i="26"/>
  <c r="U41" i="26"/>
  <c r="V41" i="26"/>
  <c r="W41" i="26"/>
  <c r="X41" i="26"/>
  <c r="Y41" i="26"/>
  <c r="Z41" i="26"/>
  <c r="B375" i="40"/>
  <c r="Q42" i="26"/>
  <c r="R42" i="26"/>
  <c r="D375" i="40"/>
  <c r="S42" i="26"/>
  <c r="E375" i="40"/>
  <c r="T42" i="26"/>
  <c r="F375" i="40"/>
  <c r="U42" i="26"/>
  <c r="G375" i="40"/>
  <c r="V42" i="26"/>
  <c r="H375" i="40"/>
  <c r="W42" i="26"/>
  <c r="I375" i="40"/>
  <c r="X42" i="26"/>
  <c r="J375" i="40"/>
  <c r="Y42" i="26"/>
  <c r="K375" i="40"/>
  <c r="Z42" i="26"/>
  <c r="B376" i="40"/>
  <c r="Q43" i="26"/>
  <c r="R43" i="26"/>
  <c r="D376" i="40"/>
  <c r="S43" i="26"/>
  <c r="E376" i="40"/>
  <c r="T43" i="26"/>
  <c r="F376" i="40"/>
  <c r="U43" i="26"/>
  <c r="G376" i="40"/>
  <c r="V43" i="26"/>
  <c r="H376" i="40"/>
  <c r="W43" i="26"/>
  <c r="I376" i="40"/>
  <c r="X43" i="26"/>
  <c r="J376" i="40"/>
  <c r="Y43" i="26"/>
  <c r="K376" i="40"/>
  <c r="Z43" i="26"/>
  <c r="B377" i="40"/>
  <c r="Q44" i="26"/>
  <c r="R44" i="26"/>
  <c r="D377" i="40"/>
  <c r="S44" i="26"/>
  <c r="E377" i="40"/>
  <c r="T44" i="26"/>
  <c r="F377" i="40"/>
  <c r="U44" i="26"/>
  <c r="G377" i="40"/>
  <c r="V44" i="26"/>
  <c r="H377" i="40"/>
  <c r="W44" i="26"/>
  <c r="I377" i="40"/>
  <c r="X44" i="26"/>
  <c r="J377" i="40"/>
  <c r="Y44" i="26"/>
  <c r="K377" i="40"/>
  <c r="Z44" i="26"/>
  <c r="B378" i="40"/>
  <c r="Q45" i="26"/>
  <c r="R45" i="26"/>
  <c r="D378" i="40"/>
  <c r="S45" i="26"/>
  <c r="E378" i="40"/>
  <c r="T45" i="26"/>
  <c r="F378" i="40"/>
  <c r="U45" i="26"/>
  <c r="G378" i="40"/>
  <c r="V45" i="26"/>
  <c r="H378" i="40"/>
  <c r="W45" i="26"/>
  <c r="I378" i="40"/>
  <c r="X45" i="26"/>
  <c r="J378" i="40"/>
  <c r="Y45" i="26"/>
  <c r="K378" i="40"/>
  <c r="Z45" i="26"/>
  <c r="B379" i="40"/>
  <c r="Q46" i="26"/>
  <c r="R46" i="26"/>
  <c r="D379" i="40"/>
  <c r="S46" i="26"/>
  <c r="E379" i="40"/>
  <c r="T46" i="26"/>
  <c r="F379" i="40"/>
  <c r="U46" i="26"/>
  <c r="G379" i="40"/>
  <c r="V46" i="26"/>
  <c r="H379" i="40"/>
  <c r="W46" i="26"/>
  <c r="I379" i="40"/>
  <c r="X46" i="26"/>
  <c r="J379" i="40"/>
  <c r="Y46" i="26"/>
  <c r="K379" i="40"/>
  <c r="Z46" i="26"/>
  <c r="B380" i="40"/>
  <c r="Q47" i="26"/>
  <c r="R47" i="26"/>
  <c r="D380" i="40"/>
  <c r="S47" i="26"/>
  <c r="E380" i="40"/>
  <c r="T47" i="26"/>
  <c r="F380" i="40"/>
  <c r="U47" i="26"/>
  <c r="G380" i="40"/>
  <c r="V47" i="26"/>
  <c r="H380" i="40"/>
  <c r="W47" i="26"/>
  <c r="I380" i="40"/>
  <c r="X47" i="26"/>
  <c r="J380" i="40"/>
  <c r="Y47" i="26"/>
  <c r="K380" i="40"/>
  <c r="Z47" i="26"/>
  <c r="B381" i="40"/>
  <c r="Q48" i="26"/>
  <c r="R48" i="26"/>
  <c r="D381" i="40"/>
  <c r="S48" i="26"/>
  <c r="E381" i="40"/>
  <c r="T48" i="26"/>
  <c r="F381" i="40"/>
  <c r="U48" i="26"/>
  <c r="G381" i="40"/>
  <c r="V48" i="26"/>
  <c r="H381" i="40"/>
  <c r="W48" i="26"/>
  <c r="I381" i="40"/>
  <c r="X48" i="26"/>
  <c r="J381" i="40"/>
  <c r="Y48" i="26"/>
  <c r="K381" i="40"/>
  <c r="Z48" i="26"/>
  <c r="B382" i="40"/>
  <c r="Q49" i="26"/>
  <c r="R49" i="26"/>
  <c r="D382" i="40"/>
  <c r="S49" i="26"/>
  <c r="E382" i="40"/>
  <c r="T49" i="26"/>
  <c r="F382" i="40"/>
  <c r="U49" i="26"/>
  <c r="G382" i="40"/>
  <c r="V49" i="26"/>
  <c r="H382" i="40"/>
  <c r="W49" i="26"/>
  <c r="I382" i="40"/>
  <c r="X49" i="26"/>
  <c r="J382" i="40"/>
  <c r="Y49" i="26"/>
  <c r="K382" i="40"/>
  <c r="Z49" i="26"/>
  <c r="B383" i="40"/>
  <c r="Q50" i="26"/>
  <c r="R50" i="26"/>
  <c r="D383" i="40"/>
  <c r="S50" i="26"/>
  <c r="E383" i="40"/>
  <c r="T50" i="26"/>
  <c r="F383" i="40"/>
  <c r="U50" i="26"/>
  <c r="G383" i="40"/>
  <c r="V50" i="26"/>
  <c r="H383" i="40"/>
  <c r="W50" i="26"/>
  <c r="I383" i="40"/>
  <c r="X50" i="26"/>
  <c r="J383" i="40"/>
  <c r="Y50" i="26"/>
  <c r="K383" i="40"/>
  <c r="Z50" i="26"/>
  <c r="AJ29" i="26" a="1"/>
  <c r="K17" i="39"/>
  <c r="L17" i="39"/>
  <c r="K18" i="39"/>
  <c r="L18" i="39"/>
  <c r="K19" i="39"/>
  <c r="L19" i="39"/>
  <c r="K20" i="39"/>
  <c r="L20" i="39"/>
  <c r="K21" i="39"/>
  <c r="L21" i="39"/>
  <c r="K22" i="39"/>
  <c r="L22" i="39"/>
  <c r="K23" i="39"/>
  <c r="L23" i="39"/>
  <c r="K24" i="39"/>
  <c r="L24" i="39"/>
  <c r="K25" i="39"/>
  <c r="L25" i="39"/>
  <c r="M17" i="39"/>
  <c r="N17" i="39" a="1"/>
  <c r="N17" i="39"/>
  <c r="O17" i="39"/>
  <c r="E30" i="39" a="1"/>
  <c r="E30" i="39"/>
  <c r="F30" i="39" a="1"/>
  <c r="F30" i="39"/>
  <c r="G30" i="39" a="1"/>
  <c r="H30" i="39" a="1"/>
  <c r="I30" i="39" a="1"/>
  <c r="J30" i="39" a="1"/>
  <c r="K30" i="39" a="1"/>
  <c r="L30" i="39" a="1"/>
  <c r="P17" i="39"/>
  <c r="M30" i="39" a="1"/>
  <c r="N30" i="39" a="1"/>
  <c r="O30" i="39" a="1"/>
  <c r="P30" i="39" a="1"/>
  <c r="Q30" i="39" a="1"/>
  <c r="R30" i="39" a="1"/>
  <c r="S30" i="39" a="1"/>
  <c r="T30" i="39" a="1"/>
  <c r="Q17" i="39"/>
  <c r="U30" i="39" a="1"/>
  <c r="V30" i="39" a="1"/>
  <c r="W30" i="39" a="1"/>
  <c r="X30" i="39" a="1"/>
  <c r="Y30" i="39" a="1"/>
  <c r="Z30" i="39" a="1"/>
  <c r="AA30" i="39" a="1"/>
  <c r="AB30" i="39" a="1"/>
  <c r="R17" i="39"/>
  <c r="AC30" i="39" a="1"/>
  <c r="AD30" i="39" a="1"/>
  <c r="AE30" i="39" a="1"/>
  <c r="AF30" i="39" a="1"/>
  <c r="AG30" i="39" a="1"/>
  <c r="AH30" i="39" a="1"/>
  <c r="AI30" i="39" a="1"/>
  <c r="AJ30" i="39" a="1"/>
  <c r="S17" i="39"/>
  <c r="AK30" i="39" a="1"/>
  <c r="AL30" i="39" a="1"/>
  <c r="AM30" i="39" a="1"/>
  <c r="AN30" i="39" a="1"/>
  <c r="AO30" i="39" a="1"/>
  <c r="AP30" i="39" a="1"/>
  <c r="AQ30" i="39" a="1"/>
  <c r="AR30" i="39" a="1"/>
  <c r="T17" i="39"/>
  <c r="AS30" i="39" a="1"/>
  <c r="AT30" i="39" a="1"/>
  <c r="AU30" i="39" a="1"/>
  <c r="AV30" i="39" a="1"/>
  <c r="AW30" i="39" a="1"/>
  <c r="AX30" i="39" a="1"/>
  <c r="AY30" i="39" a="1"/>
  <c r="AZ30" i="39" a="1"/>
  <c r="U17" i="39"/>
  <c r="BA30" i="39" a="1"/>
  <c r="BB30" i="39" a="1"/>
  <c r="BC30" i="39" a="1"/>
  <c r="BD30" i="39" a="1"/>
  <c r="BE30" i="39" a="1"/>
  <c r="BF30" i="39" a="1"/>
  <c r="BG30" i="39" a="1"/>
  <c r="BH30" i="39" a="1"/>
  <c r="V17" i="39"/>
  <c r="BI30" i="39" a="1"/>
  <c r="BJ30" i="39" a="1"/>
  <c r="BK30" i="39" a="1"/>
  <c r="BL30" i="39" a="1"/>
  <c r="BM30" i="39" a="1"/>
  <c r="BN30" i="39" a="1"/>
  <c r="BO30" i="39" a="1"/>
  <c r="BP30" i="39" a="1"/>
  <c r="G30" i="39"/>
  <c r="H30" i="39"/>
  <c r="I30" i="39"/>
  <c r="J30" i="39"/>
  <c r="K30" i="39"/>
  <c r="L30" i="39"/>
  <c r="M30" i="39"/>
  <c r="N30" i="39"/>
  <c r="O30" i="39"/>
  <c r="P30" i="39"/>
  <c r="Q30" i="39"/>
  <c r="R30" i="39"/>
  <c r="S30" i="39"/>
  <c r="T30" i="39"/>
  <c r="U30" i="39"/>
  <c r="V30" i="39"/>
  <c r="W30" i="39"/>
  <c r="X30" i="39"/>
  <c r="Y30" i="39"/>
  <c r="Z30" i="39"/>
  <c r="AA30" i="39"/>
  <c r="AB30" i="39"/>
  <c r="AC30" i="39"/>
  <c r="AD30" i="39"/>
  <c r="AE30" i="39"/>
  <c r="AF30" i="39"/>
  <c r="AG30" i="39"/>
  <c r="AH30" i="39"/>
  <c r="AI30" i="39"/>
  <c r="AJ30" i="39"/>
  <c r="AK30" i="39"/>
  <c r="AL30" i="39"/>
  <c r="AM30" i="39"/>
  <c r="AN30" i="39"/>
  <c r="AO30" i="39"/>
  <c r="AP30" i="39"/>
  <c r="AQ30" i="39"/>
  <c r="AR30" i="39"/>
  <c r="AS30" i="39"/>
  <c r="AT30" i="39"/>
  <c r="AU30" i="39"/>
  <c r="AV30" i="39"/>
  <c r="AW30" i="39"/>
  <c r="AX30" i="39"/>
  <c r="AY30" i="39"/>
  <c r="AZ30" i="39"/>
  <c r="BA30" i="39"/>
  <c r="BB30" i="39"/>
  <c r="BC30" i="39"/>
  <c r="BD30" i="39"/>
  <c r="BE30" i="39"/>
  <c r="BF30" i="39"/>
  <c r="BG30" i="39"/>
  <c r="BH30" i="39"/>
  <c r="BI30" i="39"/>
  <c r="BJ30" i="39"/>
  <c r="BK30" i="39"/>
  <c r="BL30" i="39"/>
  <c r="BM30" i="39"/>
  <c r="BN30" i="39"/>
  <c r="BO30" i="39"/>
  <c r="BP30" i="39"/>
  <c r="AA17" i="39"/>
  <c r="E41" i="39" a="1"/>
  <c r="E41" i="39"/>
  <c r="F41" i="39" a="1"/>
  <c r="F41" i="39"/>
  <c r="G41" i="39" a="1"/>
  <c r="H41" i="39" a="1"/>
  <c r="I41" i="39" a="1"/>
  <c r="J41" i="39" a="1"/>
  <c r="K41" i="39" a="1"/>
  <c r="L41" i="39" a="1"/>
  <c r="M41" i="39" a="1"/>
  <c r="N41" i="39" a="1"/>
  <c r="O41" i="39" a="1"/>
  <c r="P41" i="39" a="1"/>
  <c r="Q41" i="39" a="1"/>
  <c r="R41" i="39" a="1"/>
  <c r="S41" i="39" a="1"/>
  <c r="T41" i="39" a="1"/>
  <c r="U41" i="39" a="1"/>
  <c r="V41" i="39" a="1"/>
  <c r="W41" i="39" a="1"/>
  <c r="X41" i="39" a="1"/>
  <c r="Y41" i="39" a="1"/>
  <c r="Z41" i="39" a="1"/>
  <c r="AA41" i="39" a="1"/>
  <c r="AB41" i="39" a="1"/>
  <c r="AC41" i="39" a="1"/>
  <c r="AD41" i="39" a="1"/>
  <c r="AE41" i="39" a="1"/>
  <c r="AF41" i="39" a="1"/>
  <c r="AG41" i="39" a="1"/>
  <c r="AH41" i="39" a="1"/>
  <c r="AI41" i="39" a="1"/>
  <c r="AJ41" i="39" a="1"/>
  <c r="AK41" i="39" a="1"/>
  <c r="AL41" i="39" a="1"/>
  <c r="AM41" i="39" a="1"/>
  <c r="AN41" i="39" a="1"/>
  <c r="AO41" i="39" a="1"/>
  <c r="AP41" i="39" a="1"/>
  <c r="AQ41" i="39" a="1"/>
  <c r="AR41" i="39" a="1"/>
  <c r="AS41" i="39" a="1"/>
  <c r="AT41" i="39" a="1"/>
  <c r="AU41" i="39" a="1"/>
  <c r="AV41" i="39" a="1"/>
  <c r="AW41" i="39" a="1"/>
  <c r="AX41" i="39" a="1"/>
  <c r="AY41" i="39" a="1"/>
  <c r="AZ41" i="39" a="1"/>
  <c r="BA41" i="39" a="1"/>
  <c r="BB41" i="39" a="1"/>
  <c r="BC41" i="39" a="1"/>
  <c r="BD41" i="39" a="1"/>
  <c r="BE41" i="39" a="1"/>
  <c r="BF41" i="39" a="1"/>
  <c r="BG41" i="39" a="1"/>
  <c r="BH41" i="39" a="1"/>
  <c r="BI41" i="39" a="1"/>
  <c r="BJ41" i="39" a="1"/>
  <c r="BK41" i="39" a="1"/>
  <c r="BL41" i="39" a="1"/>
  <c r="BM41" i="39" a="1"/>
  <c r="BN41" i="39" a="1"/>
  <c r="BO41" i="39" a="1"/>
  <c r="BP41" i="39" a="1"/>
  <c r="G41" i="39"/>
  <c r="H41" i="39"/>
  <c r="I41" i="39"/>
  <c r="J41" i="39"/>
  <c r="K41" i="39"/>
  <c r="L41" i="39"/>
  <c r="M41" i="39"/>
  <c r="N41" i="39"/>
  <c r="O41" i="39"/>
  <c r="P41" i="39"/>
  <c r="Q41" i="39"/>
  <c r="R41" i="39"/>
  <c r="S41" i="39"/>
  <c r="T41" i="39"/>
  <c r="U41" i="39"/>
  <c r="V41" i="39"/>
  <c r="W41" i="39"/>
  <c r="X41" i="39"/>
  <c r="Y41" i="39"/>
  <c r="Z41" i="39"/>
  <c r="AA41" i="39"/>
  <c r="AB41" i="39"/>
  <c r="AC41" i="39"/>
  <c r="AD41" i="39"/>
  <c r="AE41" i="39"/>
  <c r="AF41" i="39"/>
  <c r="AG41" i="39"/>
  <c r="AH41" i="39"/>
  <c r="AI41" i="39"/>
  <c r="AJ41" i="39"/>
  <c r="AK41" i="39"/>
  <c r="AL41" i="39"/>
  <c r="AM41" i="39"/>
  <c r="AN41" i="39"/>
  <c r="AO41" i="39"/>
  <c r="AP41" i="39"/>
  <c r="AQ41" i="39"/>
  <c r="AR41" i="39"/>
  <c r="AS41" i="39"/>
  <c r="AT41" i="39"/>
  <c r="AU41" i="39"/>
  <c r="AV41" i="39"/>
  <c r="AW41" i="39"/>
  <c r="AX41" i="39"/>
  <c r="AY41" i="39"/>
  <c r="AZ41" i="39"/>
  <c r="BA41" i="39"/>
  <c r="BB41" i="39"/>
  <c r="BC41" i="39"/>
  <c r="BD41" i="39"/>
  <c r="BE41" i="39"/>
  <c r="BF41" i="39"/>
  <c r="BG41" i="39"/>
  <c r="BH41" i="39"/>
  <c r="BI41" i="39"/>
  <c r="BJ41" i="39"/>
  <c r="BK41" i="39"/>
  <c r="BL41" i="39"/>
  <c r="BM41" i="39"/>
  <c r="BN41" i="39"/>
  <c r="BO41" i="39"/>
  <c r="BP41" i="39"/>
  <c r="AB17" i="39"/>
  <c r="E52" i="39" a="1"/>
  <c r="E52" i="39"/>
  <c r="F52" i="39" a="1"/>
  <c r="F52" i="39"/>
  <c r="G52" i="39" a="1"/>
  <c r="H52" i="39" a="1"/>
  <c r="I52" i="39" a="1"/>
  <c r="J52" i="39" a="1"/>
  <c r="K52" i="39" a="1"/>
  <c r="L52" i="39" a="1"/>
  <c r="M52" i="39" a="1"/>
  <c r="N52" i="39" a="1"/>
  <c r="O52" i="39" a="1"/>
  <c r="P52" i="39" a="1"/>
  <c r="Q52" i="39" a="1"/>
  <c r="R52" i="39" a="1"/>
  <c r="S52" i="39" a="1"/>
  <c r="T52" i="39" a="1"/>
  <c r="U52" i="39" a="1"/>
  <c r="V52" i="39" a="1"/>
  <c r="W52" i="39" a="1"/>
  <c r="X52" i="39" a="1"/>
  <c r="Y52" i="39" a="1"/>
  <c r="Z52" i="39" a="1"/>
  <c r="AA52" i="39" a="1"/>
  <c r="AB52" i="39" a="1"/>
  <c r="AC52" i="39" a="1"/>
  <c r="AD52" i="39" a="1"/>
  <c r="AE52" i="39" a="1"/>
  <c r="AF52" i="39" a="1"/>
  <c r="AG52" i="39" a="1"/>
  <c r="AH52" i="39" a="1"/>
  <c r="AI52" i="39" a="1"/>
  <c r="AJ52" i="39" a="1"/>
  <c r="AK52" i="39" a="1"/>
  <c r="AL52" i="39" a="1"/>
  <c r="AM52" i="39" a="1"/>
  <c r="AN52" i="39" a="1"/>
  <c r="AO52" i="39" a="1"/>
  <c r="AP52" i="39" a="1"/>
  <c r="AQ52" i="39" a="1"/>
  <c r="AR52" i="39" a="1"/>
  <c r="AS52" i="39" a="1"/>
  <c r="AT52" i="39" a="1"/>
  <c r="AU52" i="39" a="1"/>
  <c r="AV52" i="39" a="1"/>
  <c r="AW52" i="39" a="1"/>
  <c r="AX52" i="39" a="1"/>
  <c r="AY52" i="39" a="1"/>
  <c r="AZ52" i="39" a="1"/>
  <c r="BA52" i="39" a="1"/>
  <c r="BB52" i="39" a="1"/>
  <c r="BC52" i="39" a="1"/>
  <c r="BD52" i="39" a="1"/>
  <c r="BE52" i="39" a="1"/>
  <c r="BF52" i="39" a="1"/>
  <c r="BG52" i="39" a="1"/>
  <c r="BH52" i="39" a="1"/>
  <c r="BI52" i="39" a="1"/>
  <c r="BJ52" i="39" a="1"/>
  <c r="BK52" i="39" a="1"/>
  <c r="BL52" i="39" a="1"/>
  <c r="BM52" i="39" a="1"/>
  <c r="BN52" i="39" a="1"/>
  <c r="BO52" i="39" a="1"/>
  <c r="BP52" i="39" a="1"/>
  <c r="G52" i="39"/>
  <c r="H52" i="39"/>
  <c r="I52" i="39"/>
  <c r="J52" i="39"/>
  <c r="K52" i="39"/>
  <c r="L52" i="39"/>
  <c r="M52" i="39"/>
  <c r="N52" i="39"/>
  <c r="O52" i="39"/>
  <c r="P52" i="39"/>
  <c r="Q52" i="39"/>
  <c r="R52" i="39"/>
  <c r="S52" i="39"/>
  <c r="T52" i="39"/>
  <c r="U52" i="39"/>
  <c r="V52" i="39"/>
  <c r="W52" i="39"/>
  <c r="X52" i="39"/>
  <c r="Y52" i="39"/>
  <c r="Z52" i="39"/>
  <c r="AA52" i="39"/>
  <c r="AB52" i="39"/>
  <c r="AC52" i="39"/>
  <c r="AD52" i="39"/>
  <c r="AE52" i="39"/>
  <c r="AF52" i="39"/>
  <c r="AG52" i="39"/>
  <c r="AH52" i="39"/>
  <c r="AI52" i="39"/>
  <c r="AJ52" i="39"/>
  <c r="AK52" i="39"/>
  <c r="AL52" i="39"/>
  <c r="AM52" i="39"/>
  <c r="AN52" i="39"/>
  <c r="AO52" i="39"/>
  <c r="AP52" i="39"/>
  <c r="AQ52" i="39"/>
  <c r="AR52" i="39"/>
  <c r="AS52" i="39"/>
  <c r="AT52" i="39"/>
  <c r="AU52" i="39"/>
  <c r="AV52" i="39"/>
  <c r="AW52" i="39"/>
  <c r="AX52" i="39"/>
  <c r="AY52" i="39"/>
  <c r="AZ52" i="39"/>
  <c r="BA52" i="39"/>
  <c r="BB52" i="39"/>
  <c r="BC52" i="39"/>
  <c r="BD52" i="39"/>
  <c r="BE52" i="39"/>
  <c r="BF52" i="39"/>
  <c r="BG52" i="39"/>
  <c r="BH52" i="39"/>
  <c r="BI52" i="39"/>
  <c r="BJ52" i="39"/>
  <c r="BK52" i="39"/>
  <c r="BL52" i="39"/>
  <c r="BM52" i="39"/>
  <c r="BN52" i="39"/>
  <c r="BO52" i="39"/>
  <c r="BP52" i="39"/>
  <c r="AC17" i="39"/>
  <c r="W17" i="39"/>
  <c r="M18" i="39"/>
  <c r="N18" i="39" a="1"/>
  <c r="N18" i="39"/>
  <c r="O18" i="39"/>
  <c r="E31" i="39" a="1"/>
  <c r="E31" i="39"/>
  <c r="F31" i="39" a="1"/>
  <c r="F31" i="39"/>
  <c r="G31" i="39" a="1"/>
  <c r="H31" i="39" a="1"/>
  <c r="I31" i="39" a="1"/>
  <c r="J31" i="39" a="1"/>
  <c r="K31" i="39" a="1"/>
  <c r="L31" i="39" a="1"/>
  <c r="P18" i="39"/>
  <c r="M31" i="39" a="1"/>
  <c r="N31" i="39" a="1"/>
  <c r="O31" i="39" a="1"/>
  <c r="P31" i="39" a="1"/>
  <c r="Q31" i="39" a="1"/>
  <c r="R31" i="39" a="1"/>
  <c r="S31" i="39" a="1"/>
  <c r="T31" i="39" a="1"/>
  <c r="Q18" i="39"/>
  <c r="U31" i="39" a="1"/>
  <c r="V31" i="39" a="1"/>
  <c r="W31" i="39" a="1"/>
  <c r="X31" i="39" a="1"/>
  <c r="Y31" i="39" a="1"/>
  <c r="Z31" i="39" a="1"/>
  <c r="AA31" i="39" a="1"/>
  <c r="AB31" i="39" a="1"/>
  <c r="R18" i="39"/>
  <c r="AC31" i="39" a="1"/>
  <c r="AD31" i="39" a="1"/>
  <c r="AE31" i="39" a="1"/>
  <c r="AF31" i="39" a="1"/>
  <c r="AG31" i="39" a="1"/>
  <c r="AH31" i="39" a="1"/>
  <c r="AI31" i="39" a="1"/>
  <c r="AJ31" i="39" a="1"/>
  <c r="S18" i="39"/>
  <c r="AK31" i="39" a="1"/>
  <c r="AL31" i="39" a="1"/>
  <c r="AM31" i="39" a="1"/>
  <c r="AN31" i="39" a="1"/>
  <c r="AO31" i="39" a="1"/>
  <c r="AP31" i="39" a="1"/>
  <c r="AQ31" i="39" a="1"/>
  <c r="AR31" i="39" a="1"/>
  <c r="T18" i="39"/>
  <c r="AS31" i="39" a="1"/>
  <c r="AT31" i="39" a="1"/>
  <c r="AU31" i="39" a="1"/>
  <c r="AV31" i="39" a="1"/>
  <c r="AW31" i="39" a="1"/>
  <c r="AX31" i="39" a="1"/>
  <c r="AY31" i="39" a="1"/>
  <c r="AZ31" i="39" a="1"/>
  <c r="U18" i="39"/>
  <c r="BA31" i="39" a="1"/>
  <c r="BB31" i="39" a="1"/>
  <c r="BC31" i="39" a="1"/>
  <c r="BD31" i="39" a="1"/>
  <c r="BE31" i="39" a="1"/>
  <c r="BF31" i="39" a="1"/>
  <c r="BG31" i="39" a="1"/>
  <c r="BH31" i="39" a="1"/>
  <c r="V18" i="39"/>
  <c r="BI31" i="39" a="1"/>
  <c r="BJ31" i="39" a="1"/>
  <c r="BK31" i="39" a="1"/>
  <c r="BL31" i="39" a="1"/>
  <c r="BM31" i="39" a="1"/>
  <c r="BN31" i="39" a="1"/>
  <c r="BO31" i="39" a="1"/>
  <c r="BP31" i="39" a="1"/>
  <c r="G31" i="39"/>
  <c r="H31" i="39"/>
  <c r="I31" i="39"/>
  <c r="J31" i="39"/>
  <c r="K31" i="39"/>
  <c r="L31" i="39"/>
  <c r="M31" i="39"/>
  <c r="N31" i="39"/>
  <c r="O31" i="39"/>
  <c r="P31" i="39"/>
  <c r="Q31" i="39"/>
  <c r="R31" i="39"/>
  <c r="S31" i="39"/>
  <c r="T31" i="39"/>
  <c r="U31" i="39"/>
  <c r="V31" i="39"/>
  <c r="W31" i="39"/>
  <c r="X31" i="39"/>
  <c r="Y31" i="39"/>
  <c r="Z31" i="39"/>
  <c r="AA31" i="39"/>
  <c r="AB31" i="39"/>
  <c r="AC31" i="39"/>
  <c r="AD31" i="39"/>
  <c r="AE31" i="39"/>
  <c r="AF31" i="39"/>
  <c r="AG31" i="39"/>
  <c r="AH31" i="39"/>
  <c r="AI31" i="39"/>
  <c r="AJ31" i="39"/>
  <c r="AK31" i="39"/>
  <c r="AL31" i="39"/>
  <c r="AM31" i="39"/>
  <c r="AN31" i="39"/>
  <c r="AO31" i="39"/>
  <c r="AP31" i="39"/>
  <c r="AQ31" i="39"/>
  <c r="AR31" i="39"/>
  <c r="AS31" i="39"/>
  <c r="AT31" i="39"/>
  <c r="AU31" i="39"/>
  <c r="AV31" i="39"/>
  <c r="AW31" i="39"/>
  <c r="AX31" i="39"/>
  <c r="AY31" i="39"/>
  <c r="AZ31" i="39"/>
  <c r="BA31" i="39"/>
  <c r="BB31" i="39"/>
  <c r="BC31" i="39"/>
  <c r="BD31" i="39"/>
  <c r="BE31" i="39"/>
  <c r="BF31" i="39"/>
  <c r="BG31" i="39"/>
  <c r="BH31" i="39"/>
  <c r="BI31" i="39"/>
  <c r="BJ31" i="39"/>
  <c r="BK31" i="39"/>
  <c r="BL31" i="39"/>
  <c r="BM31" i="39"/>
  <c r="BN31" i="39"/>
  <c r="BO31" i="39"/>
  <c r="BP31" i="39"/>
  <c r="AA18" i="39"/>
  <c r="E42" i="39" a="1"/>
  <c r="E42" i="39"/>
  <c r="F42" i="39" a="1"/>
  <c r="F42" i="39"/>
  <c r="G42" i="39" a="1"/>
  <c r="H42" i="39" a="1"/>
  <c r="I42" i="39" a="1"/>
  <c r="J42" i="39" a="1"/>
  <c r="K42" i="39" a="1"/>
  <c r="L42" i="39" a="1"/>
  <c r="M42" i="39" a="1"/>
  <c r="N42" i="39" a="1"/>
  <c r="O42" i="39" a="1"/>
  <c r="P42" i="39" a="1"/>
  <c r="Q42" i="39" a="1"/>
  <c r="R42" i="39" a="1"/>
  <c r="S42" i="39" a="1"/>
  <c r="T42" i="39" a="1"/>
  <c r="U42" i="39" a="1"/>
  <c r="V42" i="39" a="1"/>
  <c r="W42" i="39" a="1"/>
  <c r="X42" i="39" a="1"/>
  <c r="Y42" i="39" a="1"/>
  <c r="Z42" i="39" a="1"/>
  <c r="AA42" i="39" a="1"/>
  <c r="AB42" i="39" a="1"/>
  <c r="AC42" i="39" a="1"/>
  <c r="AD42" i="39" a="1"/>
  <c r="AE42" i="39" a="1"/>
  <c r="AF42" i="39" a="1"/>
  <c r="AG42" i="39" a="1"/>
  <c r="AH42" i="39" a="1"/>
  <c r="AI42" i="39" a="1"/>
  <c r="AJ42" i="39" a="1"/>
  <c r="AK42" i="39" a="1"/>
  <c r="AL42" i="39" a="1"/>
  <c r="AM42" i="39" a="1"/>
  <c r="AN42" i="39" a="1"/>
  <c r="AO42" i="39" a="1"/>
  <c r="AP42" i="39" a="1"/>
  <c r="AQ42" i="39" a="1"/>
  <c r="AR42" i="39" a="1"/>
  <c r="AS42" i="39" a="1"/>
  <c r="AT42" i="39" a="1"/>
  <c r="AU42" i="39" a="1"/>
  <c r="AV42" i="39" a="1"/>
  <c r="AW42" i="39" a="1"/>
  <c r="AX42" i="39" a="1"/>
  <c r="AY42" i="39" a="1"/>
  <c r="AZ42" i="39" a="1"/>
  <c r="BA42" i="39" a="1"/>
  <c r="BB42" i="39" a="1"/>
  <c r="BC42" i="39" a="1"/>
  <c r="BD42" i="39" a="1"/>
  <c r="BE42" i="39" a="1"/>
  <c r="BF42" i="39" a="1"/>
  <c r="BG42" i="39" a="1"/>
  <c r="BH42" i="39" a="1"/>
  <c r="BI42" i="39" a="1"/>
  <c r="BJ42" i="39" a="1"/>
  <c r="BK42" i="39" a="1"/>
  <c r="BL42" i="39" a="1"/>
  <c r="BM42" i="39" a="1"/>
  <c r="BN42" i="39" a="1"/>
  <c r="BO42" i="39" a="1"/>
  <c r="BP42" i="39" a="1"/>
  <c r="G42" i="39"/>
  <c r="H42" i="39"/>
  <c r="I42" i="39"/>
  <c r="J42" i="39"/>
  <c r="K42" i="39"/>
  <c r="L42" i="39"/>
  <c r="M42" i="39"/>
  <c r="N42" i="39"/>
  <c r="O42" i="39"/>
  <c r="P42" i="39"/>
  <c r="Q42" i="39"/>
  <c r="R42" i="39"/>
  <c r="S42" i="39"/>
  <c r="T42" i="39"/>
  <c r="U42" i="39"/>
  <c r="V42" i="39"/>
  <c r="W42" i="39"/>
  <c r="X42" i="39"/>
  <c r="Y42" i="39"/>
  <c r="Z42" i="39"/>
  <c r="AA42" i="39"/>
  <c r="AB42" i="39"/>
  <c r="AC42" i="39"/>
  <c r="AD42" i="39"/>
  <c r="AE42" i="39"/>
  <c r="AF42" i="39"/>
  <c r="AG42" i="39"/>
  <c r="AH42" i="39"/>
  <c r="AI42" i="39"/>
  <c r="AJ42" i="39"/>
  <c r="AK42" i="39"/>
  <c r="AL42" i="39"/>
  <c r="AM42" i="39"/>
  <c r="AN42" i="39"/>
  <c r="AO42" i="39"/>
  <c r="AP42" i="39"/>
  <c r="AQ42" i="39"/>
  <c r="AR42" i="39"/>
  <c r="AS42" i="39"/>
  <c r="AT42" i="39"/>
  <c r="AU42" i="39"/>
  <c r="AV42" i="39"/>
  <c r="AW42" i="39"/>
  <c r="AX42" i="39"/>
  <c r="AY42" i="39"/>
  <c r="AZ42" i="39"/>
  <c r="BA42" i="39"/>
  <c r="BB42" i="39"/>
  <c r="BC42" i="39"/>
  <c r="BD42" i="39"/>
  <c r="BE42" i="39"/>
  <c r="BF42" i="39"/>
  <c r="BG42" i="39"/>
  <c r="BH42" i="39"/>
  <c r="BI42" i="39"/>
  <c r="BJ42" i="39"/>
  <c r="BK42" i="39"/>
  <c r="BL42" i="39"/>
  <c r="BM42" i="39"/>
  <c r="BN42" i="39"/>
  <c r="BO42" i="39"/>
  <c r="BP42" i="39"/>
  <c r="AB18" i="39"/>
  <c r="E53" i="39" a="1"/>
  <c r="E53" i="39"/>
  <c r="F53" i="39" a="1"/>
  <c r="F53" i="39"/>
  <c r="G53" i="39" a="1"/>
  <c r="H53" i="39" a="1"/>
  <c r="I53" i="39" a="1"/>
  <c r="J53" i="39" a="1"/>
  <c r="K53" i="39" a="1"/>
  <c r="L53" i="39" a="1"/>
  <c r="M53" i="39" a="1"/>
  <c r="N53" i="39" a="1"/>
  <c r="O53" i="39" a="1"/>
  <c r="P53" i="39" a="1"/>
  <c r="Q53" i="39" a="1"/>
  <c r="R53" i="39" a="1"/>
  <c r="S53" i="39" a="1"/>
  <c r="T53" i="39" a="1"/>
  <c r="U53" i="39" a="1"/>
  <c r="V53" i="39" a="1"/>
  <c r="W53" i="39" a="1"/>
  <c r="X53" i="39" a="1"/>
  <c r="Y53" i="39" a="1"/>
  <c r="Z53" i="39" a="1"/>
  <c r="AA53" i="39" a="1"/>
  <c r="AB53" i="39" a="1"/>
  <c r="AC53" i="39" a="1"/>
  <c r="AD53" i="39" a="1"/>
  <c r="AE53" i="39" a="1"/>
  <c r="AF53" i="39" a="1"/>
  <c r="AG53" i="39" a="1"/>
  <c r="AH53" i="39" a="1"/>
  <c r="AI53" i="39" a="1"/>
  <c r="AJ53" i="39" a="1"/>
  <c r="AK53" i="39" a="1"/>
  <c r="AL53" i="39" a="1"/>
  <c r="AM53" i="39" a="1"/>
  <c r="AN53" i="39" a="1"/>
  <c r="AO53" i="39" a="1"/>
  <c r="AP53" i="39" a="1"/>
  <c r="AQ53" i="39" a="1"/>
  <c r="AR53" i="39" a="1"/>
  <c r="AS53" i="39" a="1"/>
  <c r="AT53" i="39" a="1"/>
  <c r="AU53" i="39" a="1"/>
  <c r="AV53" i="39" a="1"/>
  <c r="AW53" i="39" a="1"/>
  <c r="AX53" i="39" a="1"/>
  <c r="AY53" i="39" a="1"/>
  <c r="AZ53" i="39" a="1"/>
  <c r="BA53" i="39" a="1"/>
  <c r="BB53" i="39" a="1"/>
  <c r="BC53" i="39" a="1"/>
  <c r="BD53" i="39" a="1"/>
  <c r="BE53" i="39" a="1"/>
  <c r="BF53" i="39" a="1"/>
  <c r="BG53" i="39" a="1"/>
  <c r="BH53" i="39" a="1"/>
  <c r="BI53" i="39" a="1"/>
  <c r="BJ53" i="39" a="1"/>
  <c r="BK53" i="39" a="1"/>
  <c r="BL53" i="39" a="1"/>
  <c r="BM53" i="39" a="1"/>
  <c r="BN53" i="39" a="1"/>
  <c r="BO53" i="39" a="1"/>
  <c r="BP53" i="39" a="1"/>
  <c r="G53" i="39"/>
  <c r="H53" i="39"/>
  <c r="I53" i="39"/>
  <c r="J53" i="39"/>
  <c r="K53" i="39"/>
  <c r="L53" i="39"/>
  <c r="M53" i="39"/>
  <c r="N53" i="39"/>
  <c r="O53" i="39"/>
  <c r="P53" i="39"/>
  <c r="Q53" i="39"/>
  <c r="R53" i="39"/>
  <c r="S53" i="39"/>
  <c r="T53" i="39"/>
  <c r="U53" i="39"/>
  <c r="V53" i="39"/>
  <c r="W53" i="39"/>
  <c r="X53" i="39"/>
  <c r="Y53" i="39"/>
  <c r="Z53" i="39"/>
  <c r="AA53" i="39"/>
  <c r="AB53" i="39"/>
  <c r="AC53" i="39"/>
  <c r="AD53" i="39"/>
  <c r="AE53" i="39"/>
  <c r="AF53" i="39"/>
  <c r="AG53" i="39"/>
  <c r="AH53" i="39"/>
  <c r="AI53" i="39"/>
  <c r="AJ53" i="39"/>
  <c r="AK53" i="39"/>
  <c r="AL53" i="39"/>
  <c r="AM53" i="39"/>
  <c r="AN53" i="39"/>
  <c r="AO53" i="39"/>
  <c r="AP53" i="39"/>
  <c r="AQ53" i="39"/>
  <c r="AR53" i="39"/>
  <c r="AS53" i="39"/>
  <c r="AT53" i="39"/>
  <c r="AU53" i="39"/>
  <c r="AV53" i="39"/>
  <c r="AW53" i="39"/>
  <c r="AX53" i="39"/>
  <c r="AY53" i="39"/>
  <c r="AZ53" i="39"/>
  <c r="BA53" i="39"/>
  <c r="BB53" i="39"/>
  <c r="BC53" i="39"/>
  <c r="BD53" i="39"/>
  <c r="BE53" i="39"/>
  <c r="BF53" i="39"/>
  <c r="BG53" i="39"/>
  <c r="BH53" i="39"/>
  <c r="BI53" i="39"/>
  <c r="BJ53" i="39"/>
  <c r="BK53" i="39"/>
  <c r="BL53" i="39"/>
  <c r="BM53" i="39"/>
  <c r="BN53" i="39"/>
  <c r="BO53" i="39"/>
  <c r="BP53" i="39"/>
  <c r="AC18" i="39"/>
  <c r="W18" i="39"/>
  <c r="M19" i="39"/>
  <c r="N19" i="39" a="1"/>
  <c r="N19" i="39"/>
  <c r="O19" i="39"/>
  <c r="E32" i="39" a="1"/>
  <c r="E32" i="39"/>
  <c r="F32" i="39" a="1"/>
  <c r="F32" i="39"/>
  <c r="G32" i="39" a="1"/>
  <c r="H32" i="39" a="1"/>
  <c r="I32" i="39" a="1"/>
  <c r="J32" i="39" a="1"/>
  <c r="K32" i="39" a="1"/>
  <c r="L32" i="39" a="1"/>
  <c r="P19" i="39"/>
  <c r="M32" i="39" a="1"/>
  <c r="N32" i="39" a="1"/>
  <c r="O32" i="39" a="1"/>
  <c r="P32" i="39" a="1"/>
  <c r="Q32" i="39" a="1"/>
  <c r="R32" i="39" a="1"/>
  <c r="S32" i="39" a="1"/>
  <c r="T32" i="39" a="1"/>
  <c r="Q19" i="39"/>
  <c r="U32" i="39" a="1"/>
  <c r="V32" i="39" a="1"/>
  <c r="W32" i="39" a="1"/>
  <c r="X32" i="39" a="1"/>
  <c r="Y32" i="39" a="1"/>
  <c r="Z32" i="39" a="1"/>
  <c r="AA32" i="39" a="1"/>
  <c r="AB32" i="39" a="1"/>
  <c r="R19" i="39"/>
  <c r="AC32" i="39" a="1"/>
  <c r="AD32" i="39" a="1"/>
  <c r="AE32" i="39" a="1"/>
  <c r="AF32" i="39" a="1"/>
  <c r="AG32" i="39" a="1"/>
  <c r="AH32" i="39" a="1"/>
  <c r="AI32" i="39" a="1"/>
  <c r="AJ32" i="39" a="1"/>
  <c r="S19" i="39"/>
  <c r="AK32" i="39" a="1"/>
  <c r="AL32" i="39" a="1"/>
  <c r="AM32" i="39" a="1"/>
  <c r="AN32" i="39" a="1"/>
  <c r="AO32" i="39" a="1"/>
  <c r="AP32" i="39" a="1"/>
  <c r="AQ32" i="39" a="1"/>
  <c r="AR32" i="39" a="1"/>
  <c r="T19" i="39"/>
  <c r="AS32" i="39" a="1"/>
  <c r="AT32" i="39" a="1"/>
  <c r="AU32" i="39" a="1"/>
  <c r="AV32" i="39" a="1"/>
  <c r="AW32" i="39" a="1"/>
  <c r="AX32" i="39" a="1"/>
  <c r="AY32" i="39" a="1"/>
  <c r="AZ32" i="39" a="1"/>
  <c r="U19" i="39"/>
  <c r="BA32" i="39" a="1"/>
  <c r="BB32" i="39" a="1"/>
  <c r="BC32" i="39" a="1"/>
  <c r="BD32" i="39" a="1"/>
  <c r="BE32" i="39" a="1"/>
  <c r="BF32" i="39" a="1"/>
  <c r="BG32" i="39" a="1"/>
  <c r="BH32" i="39" a="1"/>
  <c r="V19" i="39"/>
  <c r="BI32" i="39" a="1"/>
  <c r="BJ32" i="39" a="1"/>
  <c r="BK32" i="39" a="1"/>
  <c r="BL32" i="39" a="1"/>
  <c r="BM32" i="39" a="1"/>
  <c r="BN32" i="39" a="1"/>
  <c r="BO32" i="39" a="1"/>
  <c r="BP32" i="39" a="1"/>
  <c r="G32" i="39"/>
  <c r="H32" i="39"/>
  <c r="I32" i="39"/>
  <c r="J32" i="39"/>
  <c r="K32" i="39"/>
  <c r="L32" i="39"/>
  <c r="M32" i="39"/>
  <c r="N32" i="39"/>
  <c r="O32" i="39"/>
  <c r="P32" i="39"/>
  <c r="Q32" i="39"/>
  <c r="R32" i="39"/>
  <c r="S32" i="39"/>
  <c r="T32" i="39"/>
  <c r="U32" i="39"/>
  <c r="V32" i="39"/>
  <c r="W32" i="39"/>
  <c r="X32" i="39"/>
  <c r="Y32" i="39"/>
  <c r="Z32" i="39"/>
  <c r="AA32" i="39"/>
  <c r="AB32" i="39"/>
  <c r="AC32" i="39"/>
  <c r="AD32" i="39"/>
  <c r="AE32" i="39"/>
  <c r="AF32" i="39"/>
  <c r="AG32" i="39"/>
  <c r="AH32" i="39"/>
  <c r="AI32" i="39"/>
  <c r="AJ32" i="39"/>
  <c r="AK32" i="39"/>
  <c r="AL32" i="39"/>
  <c r="AM32" i="39"/>
  <c r="AN32" i="39"/>
  <c r="AO32" i="39"/>
  <c r="AP32" i="39"/>
  <c r="AQ32" i="39"/>
  <c r="AR32" i="39"/>
  <c r="AS32" i="39"/>
  <c r="AT32" i="39"/>
  <c r="AU32" i="39"/>
  <c r="AV32" i="39"/>
  <c r="AW32" i="39"/>
  <c r="AX32" i="39"/>
  <c r="AY32" i="39"/>
  <c r="AZ32" i="39"/>
  <c r="BA32" i="39"/>
  <c r="BB32" i="39"/>
  <c r="BC32" i="39"/>
  <c r="BD32" i="39"/>
  <c r="BE32" i="39"/>
  <c r="BF32" i="39"/>
  <c r="BG32" i="39"/>
  <c r="BH32" i="39"/>
  <c r="BI32" i="39"/>
  <c r="BJ32" i="39"/>
  <c r="BK32" i="39"/>
  <c r="BL32" i="39"/>
  <c r="BM32" i="39"/>
  <c r="BN32" i="39"/>
  <c r="BO32" i="39"/>
  <c r="BP32" i="39"/>
  <c r="AA19" i="39"/>
  <c r="E43" i="39" a="1"/>
  <c r="E43" i="39"/>
  <c r="F43" i="39" a="1"/>
  <c r="F43" i="39"/>
  <c r="G43" i="39" a="1"/>
  <c r="H43" i="39" a="1"/>
  <c r="I43" i="39" a="1"/>
  <c r="J43" i="39" a="1"/>
  <c r="K43" i="39" a="1"/>
  <c r="L43" i="39" a="1"/>
  <c r="M43" i="39" a="1"/>
  <c r="N43" i="39" a="1"/>
  <c r="O43" i="39" a="1"/>
  <c r="P43" i="39" a="1"/>
  <c r="Q43" i="39" a="1"/>
  <c r="R43" i="39" a="1"/>
  <c r="S43" i="39" a="1"/>
  <c r="T43" i="39" a="1"/>
  <c r="U43" i="39" a="1"/>
  <c r="V43" i="39" a="1"/>
  <c r="W43" i="39" a="1"/>
  <c r="X43" i="39" a="1"/>
  <c r="Y43" i="39" a="1"/>
  <c r="Z43" i="39" a="1"/>
  <c r="AA43" i="39" a="1"/>
  <c r="AB43" i="39" a="1"/>
  <c r="AC43" i="39" a="1"/>
  <c r="AD43" i="39" a="1"/>
  <c r="AE43" i="39" a="1"/>
  <c r="AF43" i="39" a="1"/>
  <c r="AG43" i="39" a="1"/>
  <c r="AH43" i="39" a="1"/>
  <c r="AI43" i="39" a="1"/>
  <c r="AJ43" i="39" a="1"/>
  <c r="AK43" i="39" a="1"/>
  <c r="AL43" i="39" a="1"/>
  <c r="AM43" i="39" a="1"/>
  <c r="AN43" i="39" a="1"/>
  <c r="AO43" i="39" a="1"/>
  <c r="AP43" i="39" a="1"/>
  <c r="AQ43" i="39" a="1"/>
  <c r="AR43" i="39" a="1"/>
  <c r="AS43" i="39" a="1"/>
  <c r="AT43" i="39" a="1"/>
  <c r="AU43" i="39" a="1"/>
  <c r="AV43" i="39" a="1"/>
  <c r="AW43" i="39" a="1"/>
  <c r="AX43" i="39" a="1"/>
  <c r="AY43" i="39" a="1"/>
  <c r="AZ43" i="39" a="1"/>
  <c r="BA43" i="39" a="1"/>
  <c r="BB43" i="39" a="1"/>
  <c r="BC43" i="39" a="1"/>
  <c r="BD43" i="39" a="1"/>
  <c r="BE43" i="39" a="1"/>
  <c r="BF43" i="39" a="1"/>
  <c r="BG43" i="39" a="1"/>
  <c r="BH43" i="39" a="1"/>
  <c r="BI43" i="39" a="1"/>
  <c r="BJ43" i="39" a="1"/>
  <c r="BK43" i="39" a="1"/>
  <c r="BL43" i="39" a="1"/>
  <c r="BM43" i="39" a="1"/>
  <c r="BN43" i="39" a="1"/>
  <c r="BO43" i="39" a="1"/>
  <c r="BP43" i="39" a="1"/>
  <c r="G43" i="39"/>
  <c r="H43" i="39"/>
  <c r="I43" i="39"/>
  <c r="J43" i="39"/>
  <c r="K43" i="39"/>
  <c r="L43" i="39"/>
  <c r="M43" i="39"/>
  <c r="N43" i="39"/>
  <c r="O43" i="39"/>
  <c r="P43" i="39"/>
  <c r="Q43" i="39"/>
  <c r="R43" i="39"/>
  <c r="S43" i="39"/>
  <c r="T43" i="39"/>
  <c r="U43" i="39"/>
  <c r="V43" i="39"/>
  <c r="W43" i="39"/>
  <c r="X43" i="39"/>
  <c r="Y43" i="39"/>
  <c r="Z43" i="39"/>
  <c r="AA43" i="39"/>
  <c r="AB43" i="39"/>
  <c r="AC43" i="39"/>
  <c r="AD43" i="39"/>
  <c r="AE43" i="39"/>
  <c r="AF43" i="39"/>
  <c r="AG43" i="39"/>
  <c r="AH43" i="39"/>
  <c r="AI43" i="39"/>
  <c r="AJ43" i="39"/>
  <c r="AK43" i="39"/>
  <c r="AL43" i="39"/>
  <c r="AM43" i="39"/>
  <c r="AN43" i="39"/>
  <c r="AO43" i="39"/>
  <c r="AP43" i="39"/>
  <c r="AQ43" i="39"/>
  <c r="AR43" i="39"/>
  <c r="AS43" i="39"/>
  <c r="AT43" i="39"/>
  <c r="AU43" i="39"/>
  <c r="AV43" i="39"/>
  <c r="AW43" i="39"/>
  <c r="AX43" i="39"/>
  <c r="AY43" i="39"/>
  <c r="AZ43" i="39"/>
  <c r="BA43" i="39"/>
  <c r="BB43" i="39"/>
  <c r="BC43" i="39"/>
  <c r="BD43" i="39"/>
  <c r="BE43" i="39"/>
  <c r="BF43" i="39"/>
  <c r="BG43" i="39"/>
  <c r="BH43" i="39"/>
  <c r="BI43" i="39"/>
  <c r="BJ43" i="39"/>
  <c r="BK43" i="39"/>
  <c r="BL43" i="39"/>
  <c r="BM43" i="39"/>
  <c r="BN43" i="39"/>
  <c r="BO43" i="39"/>
  <c r="BP43" i="39"/>
  <c r="AB19" i="39"/>
  <c r="E54" i="39" a="1"/>
  <c r="E54" i="39"/>
  <c r="F54" i="39" a="1"/>
  <c r="F54" i="39"/>
  <c r="G54" i="39" a="1"/>
  <c r="H54" i="39" a="1"/>
  <c r="I54" i="39" a="1"/>
  <c r="J54" i="39" a="1"/>
  <c r="K54" i="39" a="1"/>
  <c r="L54" i="39" a="1"/>
  <c r="M54" i="39" a="1"/>
  <c r="N54" i="39" a="1"/>
  <c r="O54" i="39" a="1"/>
  <c r="P54" i="39" a="1"/>
  <c r="Q54" i="39" a="1"/>
  <c r="R54" i="39" a="1"/>
  <c r="S54" i="39" a="1"/>
  <c r="T54" i="39" a="1"/>
  <c r="U54" i="39" a="1"/>
  <c r="V54" i="39" a="1"/>
  <c r="W54" i="39" a="1"/>
  <c r="X54" i="39" a="1"/>
  <c r="Y54" i="39" a="1"/>
  <c r="Z54" i="39" a="1"/>
  <c r="AA54" i="39" a="1"/>
  <c r="AB54" i="39" a="1"/>
  <c r="AC54" i="39" a="1"/>
  <c r="AD54" i="39" a="1"/>
  <c r="AE54" i="39" a="1"/>
  <c r="AF54" i="39" a="1"/>
  <c r="AG54" i="39" a="1"/>
  <c r="AH54" i="39" a="1"/>
  <c r="AI54" i="39" a="1"/>
  <c r="AJ54" i="39" a="1"/>
  <c r="AK54" i="39" a="1"/>
  <c r="AL54" i="39" a="1"/>
  <c r="AM54" i="39" a="1"/>
  <c r="AN54" i="39" a="1"/>
  <c r="AO54" i="39" a="1"/>
  <c r="AP54" i="39" a="1"/>
  <c r="AQ54" i="39" a="1"/>
  <c r="AR54" i="39" a="1"/>
  <c r="AS54" i="39" a="1"/>
  <c r="AT54" i="39" a="1"/>
  <c r="AU54" i="39" a="1"/>
  <c r="AV54" i="39" a="1"/>
  <c r="AW54" i="39" a="1"/>
  <c r="AX54" i="39" a="1"/>
  <c r="AY54" i="39" a="1"/>
  <c r="AZ54" i="39" a="1"/>
  <c r="BA54" i="39" a="1"/>
  <c r="BB54" i="39" a="1"/>
  <c r="BC54" i="39" a="1"/>
  <c r="BD54" i="39" a="1"/>
  <c r="BE54" i="39" a="1"/>
  <c r="BF54" i="39" a="1"/>
  <c r="BG54" i="39" a="1"/>
  <c r="BH54" i="39" a="1"/>
  <c r="BI54" i="39" a="1"/>
  <c r="BJ54" i="39" a="1"/>
  <c r="BK54" i="39" a="1"/>
  <c r="BL54" i="39" a="1"/>
  <c r="BM54" i="39" a="1"/>
  <c r="BN54" i="39" a="1"/>
  <c r="BO54" i="39" a="1"/>
  <c r="BP54" i="39" a="1"/>
  <c r="G54" i="39"/>
  <c r="H54" i="39"/>
  <c r="I54" i="39"/>
  <c r="J54" i="39"/>
  <c r="K54" i="39"/>
  <c r="L54" i="39"/>
  <c r="M54" i="39"/>
  <c r="N54" i="39"/>
  <c r="O54" i="39"/>
  <c r="P54" i="39"/>
  <c r="Q54" i="39"/>
  <c r="R54" i="39"/>
  <c r="S54" i="39"/>
  <c r="T54" i="39"/>
  <c r="U54" i="39"/>
  <c r="V54" i="39"/>
  <c r="W54" i="39"/>
  <c r="X54" i="39"/>
  <c r="Y54" i="39"/>
  <c r="Z54" i="39"/>
  <c r="AA54" i="39"/>
  <c r="AB54" i="39"/>
  <c r="AC54" i="39"/>
  <c r="AD54" i="39"/>
  <c r="AE54" i="39"/>
  <c r="AF54" i="39"/>
  <c r="AG54" i="39"/>
  <c r="AH54" i="39"/>
  <c r="AI54" i="39"/>
  <c r="AJ54" i="39"/>
  <c r="AK54" i="39"/>
  <c r="AL54" i="39"/>
  <c r="AM54" i="39"/>
  <c r="AN54" i="39"/>
  <c r="AO54" i="39"/>
  <c r="AP54" i="39"/>
  <c r="AQ54" i="39"/>
  <c r="AR54" i="39"/>
  <c r="AS54" i="39"/>
  <c r="AT54" i="39"/>
  <c r="AU54" i="39"/>
  <c r="AV54" i="39"/>
  <c r="AW54" i="39"/>
  <c r="AX54" i="39"/>
  <c r="AY54" i="39"/>
  <c r="AZ54" i="39"/>
  <c r="BA54" i="39"/>
  <c r="BB54" i="39"/>
  <c r="BC54" i="39"/>
  <c r="BD54" i="39"/>
  <c r="BE54" i="39"/>
  <c r="BF54" i="39"/>
  <c r="BG54" i="39"/>
  <c r="BH54" i="39"/>
  <c r="BI54" i="39"/>
  <c r="BJ54" i="39"/>
  <c r="BK54" i="39"/>
  <c r="BL54" i="39"/>
  <c r="BM54" i="39"/>
  <c r="BN54" i="39"/>
  <c r="BO54" i="39"/>
  <c r="BP54" i="39"/>
  <c r="AC19" i="39"/>
  <c r="W19" i="39"/>
  <c r="M20" i="39"/>
  <c r="N20" i="39" a="1"/>
  <c r="N20" i="39"/>
  <c r="O20" i="39"/>
  <c r="E33" i="39" a="1"/>
  <c r="E33" i="39"/>
  <c r="F33" i="39" a="1"/>
  <c r="F33" i="39"/>
  <c r="G33" i="39" a="1"/>
  <c r="H33" i="39" a="1"/>
  <c r="I33" i="39" a="1"/>
  <c r="J33" i="39" a="1"/>
  <c r="K33" i="39" a="1"/>
  <c r="L33" i="39" a="1"/>
  <c r="P20" i="39"/>
  <c r="M33" i="39" a="1"/>
  <c r="N33" i="39" a="1"/>
  <c r="O33" i="39" a="1"/>
  <c r="P33" i="39" a="1"/>
  <c r="Q33" i="39" a="1"/>
  <c r="R33" i="39" a="1"/>
  <c r="S33" i="39" a="1"/>
  <c r="T33" i="39" a="1"/>
  <c r="Q20" i="39"/>
  <c r="U33" i="39" a="1"/>
  <c r="V33" i="39" a="1"/>
  <c r="W33" i="39" a="1"/>
  <c r="X33" i="39" a="1"/>
  <c r="Y33" i="39" a="1"/>
  <c r="Z33" i="39" a="1"/>
  <c r="AA33" i="39" a="1"/>
  <c r="AB33" i="39" a="1"/>
  <c r="R20" i="39"/>
  <c r="AC33" i="39" a="1"/>
  <c r="AD33" i="39" a="1"/>
  <c r="AE33" i="39" a="1"/>
  <c r="AF33" i="39" a="1"/>
  <c r="AG33" i="39" a="1"/>
  <c r="AH33" i="39" a="1"/>
  <c r="AI33" i="39" a="1"/>
  <c r="AJ33" i="39" a="1"/>
  <c r="S20" i="39"/>
  <c r="AK33" i="39" a="1"/>
  <c r="AL33" i="39" a="1"/>
  <c r="AM33" i="39" a="1"/>
  <c r="AN33" i="39" a="1"/>
  <c r="AO33" i="39" a="1"/>
  <c r="AP33" i="39" a="1"/>
  <c r="AQ33" i="39" a="1"/>
  <c r="AR33" i="39" a="1"/>
  <c r="T20" i="39"/>
  <c r="AS33" i="39" a="1"/>
  <c r="AT33" i="39" a="1"/>
  <c r="AU33" i="39" a="1"/>
  <c r="AV33" i="39" a="1"/>
  <c r="AW33" i="39" a="1"/>
  <c r="AX33" i="39" a="1"/>
  <c r="AY33" i="39" a="1"/>
  <c r="AZ33" i="39" a="1"/>
  <c r="U20" i="39"/>
  <c r="BA33" i="39" a="1"/>
  <c r="BB33" i="39" a="1"/>
  <c r="BC33" i="39" a="1"/>
  <c r="BD33" i="39" a="1"/>
  <c r="BE33" i="39" a="1"/>
  <c r="BF33" i="39" a="1"/>
  <c r="BG33" i="39" a="1"/>
  <c r="BH33" i="39" a="1"/>
  <c r="V20" i="39"/>
  <c r="BI33" i="39" a="1"/>
  <c r="BJ33" i="39" a="1"/>
  <c r="BK33" i="39" a="1"/>
  <c r="BL33" i="39" a="1"/>
  <c r="BM33" i="39" a="1"/>
  <c r="BN33" i="39" a="1"/>
  <c r="BO33" i="39" a="1"/>
  <c r="BP33" i="39" a="1"/>
  <c r="G33" i="39"/>
  <c r="H33" i="39"/>
  <c r="I33" i="39"/>
  <c r="J33" i="39"/>
  <c r="K33" i="39"/>
  <c r="L33" i="39"/>
  <c r="M33" i="39"/>
  <c r="N33" i="39"/>
  <c r="O33" i="39"/>
  <c r="P33" i="39"/>
  <c r="Q33" i="39"/>
  <c r="R33" i="39"/>
  <c r="S33" i="39"/>
  <c r="T33" i="39"/>
  <c r="U33" i="39"/>
  <c r="V33" i="39"/>
  <c r="W33" i="39"/>
  <c r="X33" i="39"/>
  <c r="Y33" i="39"/>
  <c r="Z33" i="39"/>
  <c r="AA33" i="39"/>
  <c r="AB33" i="39"/>
  <c r="AC33" i="39"/>
  <c r="AD33" i="39"/>
  <c r="AE33" i="39"/>
  <c r="AF33" i="39"/>
  <c r="AG33" i="39"/>
  <c r="AH33" i="39"/>
  <c r="AI33" i="39"/>
  <c r="AJ33" i="39"/>
  <c r="AK33" i="39"/>
  <c r="AL33" i="39"/>
  <c r="AM33" i="39"/>
  <c r="AN33" i="39"/>
  <c r="AO33" i="39"/>
  <c r="AP33" i="39"/>
  <c r="AQ33" i="39"/>
  <c r="AR33" i="39"/>
  <c r="AS33" i="39"/>
  <c r="AT33" i="39"/>
  <c r="AU33" i="39"/>
  <c r="AV33" i="39"/>
  <c r="AW33" i="39"/>
  <c r="AX33" i="39"/>
  <c r="AY33" i="39"/>
  <c r="AZ33" i="39"/>
  <c r="BA33" i="39"/>
  <c r="BB33" i="39"/>
  <c r="BC33" i="39"/>
  <c r="BD33" i="39"/>
  <c r="BE33" i="39"/>
  <c r="BF33" i="39"/>
  <c r="BG33" i="39"/>
  <c r="BH33" i="39"/>
  <c r="BI33" i="39"/>
  <c r="BJ33" i="39"/>
  <c r="BK33" i="39"/>
  <c r="BL33" i="39"/>
  <c r="BM33" i="39"/>
  <c r="BN33" i="39"/>
  <c r="BO33" i="39"/>
  <c r="BP33" i="39"/>
  <c r="AA20" i="39"/>
  <c r="E44" i="39" a="1"/>
  <c r="E44" i="39"/>
  <c r="F44" i="39" a="1"/>
  <c r="F44" i="39"/>
  <c r="G44" i="39" a="1"/>
  <c r="H44" i="39" a="1"/>
  <c r="I44" i="39" a="1"/>
  <c r="J44" i="39" a="1"/>
  <c r="K44" i="39" a="1"/>
  <c r="L44" i="39" a="1"/>
  <c r="M44" i="39" a="1"/>
  <c r="N44" i="39" a="1"/>
  <c r="O44" i="39" a="1"/>
  <c r="P44" i="39" a="1"/>
  <c r="Q44" i="39" a="1"/>
  <c r="R44" i="39" a="1"/>
  <c r="S44" i="39" a="1"/>
  <c r="T44" i="39" a="1"/>
  <c r="U44" i="39" a="1"/>
  <c r="V44" i="39" a="1"/>
  <c r="W44" i="39" a="1"/>
  <c r="X44" i="39" a="1"/>
  <c r="Y44" i="39" a="1"/>
  <c r="Z44" i="39" a="1"/>
  <c r="AA44" i="39" a="1"/>
  <c r="AB44" i="39" a="1"/>
  <c r="AC44" i="39" a="1"/>
  <c r="AD44" i="39" a="1"/>
  <c r="AE44" i="39" a="1"/>
  <c r="AF44" i="39" a="1"/>
  <c r="AG44" i="39" a="1"/>
  <c r="AH44" i="39" a="1"/>
  <c r="AI44" i="39" a="1"/>
  <c r="AJ44" i="39" a="1"/>
  <c r="AK44" i="39" a="1"/>
  <c r="AL44" i="39" a="1"/>
  <c r="AM44" i="39" a="1"/>
  <c r="AN44" i="39" a="1"/>
  <c r="AO44" i="39" a="1"/>
  <c r="AP44" i="39" a="1"/>
  <c r="AQ44" i="39" a="1"/>
  <c r="AR44" i="39" a="1"/>
  <c r="AS44" i="39" a="1"/>
  <c r="AT44" i="39" a="1"/>
  <c r="AU44" i="39" a="1"/>
  <c r="AV44" i="39" a="1"/>
  <c r="AW44" i="39" a="1"/>
  <c r="AX44" i="39" a="1"/>
  <c r="AY44" i="39" a="1"/>
  <c r="AZ44" i="39" a="1"/>
  <c r="BA44" i="39" a="1"/>
  <c r="BB44" i="39" a="1"/>
  <c r="BC44" i="39" a="1"/>
  <c r="BD44" i="39" a="1"/>
  <c r="BE44" i="39" a="1"/>
  <c r="BF44" i="39" a="1"/>
  <c r="BG44" i="39" a="1"/>
  <c r="BH44" i="39" a="1"/>
  <c r="BI44" i="39" a="1"/>
  <c r="BJ44" i="39" a="1"/>
  <c r="BK44" i="39" a="1"/>
  <c r="BL44" i="39" a="1"/>
  <c r="BM44" i="39" a="1"/>
  <c r="BN44" i="39" a="1"/>
  <c r="BO44" i="39" a="1"/>
  <c r="BP44" i="39" a="1"/>
  <c r="G44" i="39"/>
  <c r="H44" i="39"/>
  <c r="I44" i="39"/>
  <c r="J44" i="39"/>
  <c r="K44" i="39"/>
  <c r="L44" i="39"/>
  <c r="M44" i="39"/>
  <c r="N44" i="39"/>
  <c r="O44" i="39"/>
  <c r="P44" i="39"/>
  <c r="Q44" i="39"/>
  <c r="R44" i="39"/>
  <c r="S44" i="39"/>
  <c r="T44" i="39"/>
  <c r="U44" i="39"/>
  <c r="V44" i="39"/>
  <c r="W44" i="39"/>
  <c r="X44" i="39"/>
  <c r="Y44" i="39"/>
  <c r="Z44" i="39"/>
  <c r="AA44" i="39"/>
  <c r="AB44" i="39"/>
  <c r="AC44" i="39"/>
  <c r="AD44" i="39"/>
  <c r="AE44" i="39"/>
  <c r="AF44" i="39"/>
  <c r="AG44" i="39"/>
  <c r="AH44" i="39"/>
  <c r="AI44" i="39"/>
  <c r="AJ44" i="39"/>
  <c r="AK44" i="39"/>
  <c r="AL44" i="39"/>
  <c r="AM44" i="39"/>
  <c r="AN44" i="39"/>
  <c r="AO44" i="39"/>
  <c r="AP44" i="39"/>
  <c r="AQ44" i="39"/>
  <c r="AR44" i="39"/>
  <c r="AS44" i="39"/>
  <c r="AT44" i="39"/>
  <c r="AU44" i="39"/>
  <c r="AV44" i="39"/>
  <c r="AW44" i="39"/>
  <c r="AX44" i="39"/>
  <c r="AY44" i="39"/>
  <c r="AZ44" i="39"/>
  <c r="BA44" i="39"/>
  <c r="BB44" i="39"/>
  <c r="BC44" i="39"/>
  <c r="BD44" i="39"/>
  <c r="BE44" i="39"/>
  <c r="BF44" i="39"/>
  <c r="BG44" i="39"/>
  <c r="BH44" i="39"/>
  <c r="BI44" i="39"/>
  <c r="BJ44" i="39"/>
  <c r="BK44" i="39"/>
  <c r="BL44" i="39"/>
  <c r="BM44" i="39"/>
  <c r="BN44" i="39"/>
  <c r="BO44" i="39"/>
  <c r="BP44" i="39"/>
  <c r="AB20" i="39"/>
  <c r="E55" i="39" a="1"/>
  <c r="E55" i="39"/>
  <c r="F55" i="39" a="1"/>
  <c r="F55" i="39"/>
  <c r="G55" i="39" a="1"/>
  <c r="H55" i="39" a="1"/>
  <c r="I55" i="39" a="1"/>
  <c r="J55" i="39" a="1"/>
  <c r="K55" i="39" a="1"/>
  <c r="L55" i="39" a="1"/>
  <c r="M55" i="39" a="1"/>
  <c r="N55" i="39" a="1"/>
  <c r="O55" i="39" a="1"/>
  <c r="P55" i="39" a="1"/>
  <c r="Q55" i="39" a="1"/>
  <c r="R55" i="39" a="1"/>
  <c r="S55" i="39" a="1"/>
  <c r="T55" i="39" a="1"/>
  <c r="U55" i="39" a="1"/>
  <c r="V55" i="39" a="1"/>
  <c r="W55" i="39" a="1"/>
  <c r="X55" i="39" a="1"/>
  <c r="Y55" i="39" a="1"/>
  <c r="Z55" i="39" a="1"/>
  <c r="AA55" i="39" a="1"/>
  <c r="AB55" i="39" a="1"/>
  <c r="AC55" i="39" a="1"/>
  <c r="AD55" i="39" a="1"/>
  <c r="AE55" i="39" a="1"/>
  <c r="AF55" i="39" a="1"/>
  <c r="AG55" i="39" a="1"/>
  <c r="AH55" i="39" a="1"/>
  <c r="AI55" i="39" a="1"/>
  <c r="AJ55" i="39" a="1"/>
  <c r="AK55" i="39" a="1"/>
  <c r="AL55" i="39" a="1"/>
  <c r="AM55" i="39" a="1"/>
  <c r="AN55" i="39" a="1"/>
  <c r="AO55" i="39" a="1"/>
  <c r="AP55" i="39" a="1"/>
  <c r="AQ55" i="39" a="1"/>
  <c r="AR55" i="39" a="1"/>
  <c r="AS55" i="39" a="1"/>
  <c r="AT55" i="39" a="1"/>
  <c r="AU55" i="39" a="1"/>
  <c r="AV55" i="39" a="1"/>
  <c r="AW55" i="39" a="1"/>
  <c r="AX55" i="39" a="1"/>
  <c r="AY55" i="39" a="1"/>
  <c r="AZ55" i="39" a="1"/>
  <c r="BA55" i="39" a="1"/>
  <c r="BB55" i="39" a="1"/>
  <c r="BC55" i="39" a="1"/>
  <c r="BD55" i="39" a="1"/>
  <c r="BE55" i="39" a="1"/>
  <c r="BF55" i="39" a="1"/>
  <c r="BG55" i="39" a="1"/>
  <c r="BH55" i="39" a="1"/>
  <c r="BI55" i="39" a="1"/>
  <c r="BJ55" i="39" a="1"/>
  <c r="BK55" i="39" a="1"/>
  <c r="BL55" i="39" a="1"/>
  <c r="BM55" i="39" a="1"/>
  <c r="BN55" i="39" a="1"/>
  <c r="BO55" i="39" a="1"/>
  <c r="BP55" i="39" a="1"/>
  <c r="G55" i="39"/>
  <c r="H55" i="39"/>
  <c r="I55" i="39"/>
  <c r="J55" i="39"/>
  <c r="K55" i="39"/>
  <c r="L55" i="39"/>
  <c r="M55" i="39"/>
  <c r="N55" i="39"/>
  <c r="O55" i="39"/>
  <c r="P55" i="39"/>
  <c r="Q55" i="39"/>
  <c r="R55" i="39"/>
  <c r="S55" i="39"/>
  <c r="T55" i="39"/>
  <c r="U55" i="39"/>
  <c r="V55" i="39"/>
  <c r="W55" i="39"/>
  <c r="X55" i="39"/>
  <c r="Y55" i="39"/>
  <c r="Z55" i="39"/>
  <c r="AA55" i="39"/>
  <c r="AB55" i="39"/>
  <c r="AC55" i="39"/>
  <c r="AD55" i="39"/>
  <c r="AE55" i="39"/>
  <c r="AF55" i="39"/>
  <c r="AG55" i="39"/>
  <c r="AH55" i="39"/>
  <c r="AI55" i="39"/>
  <c r="AJ55" i="39"/>
  <c r="AK55" i="39"/>
  <c r="AL55" i="39"/>
  <c r="AM55" i="39"/>
  <c r="AN55" i="39"/>
  <c r="AO55" i="39"/>
  <c r="AP55" i="39"/>
  <c r="AQ55" i="39"/>
  <c r="AR55" i="39"/>
  <c r="AS55" i="39"/>
  <c r="AT55" i="39"/>
  <c r="AU55" i="39"/>
  <c r="AV55" i="39"/>
  <c r="AW55" i="39"/>
  <c r="AX55" i="39"/>
  <c r="AY55" i="39"/>
  <c r="AZ55" i="39"/>
  <c r="BA55" i="39"/>
  <c r="BB55" i="39"/>
  <c r="BC55" i="39"/>
  <c r="BD55" i="39"/>
  <c r="BE55" i="39"/>
  <c r="BF55" i="39"/>
  <c r="BG55" i="39"/>
  <c r="BH55" i="39"/>
  <c r="BI55" i="39"/>
  <c r="BJ55" i="39"/>
  <c r="BK55" i="39"/>
  <c r="BL55" i="39"/>
  <c r="BM55" i="39"/>
  <c r="BN55" i="39"/>
  <c r="BO55" i="39"/>
  <c r="BP55" i="39"/>
  <c r="AC20" i="39"/>
  <c r="W20" i="39"/>
  <c r="M21" i="39"/>
  <c r="N21" i="39" a="1"/>
  <c r="N21" i="39"/>
  <c r="O21" i="39"/>
  <c r="E34" i="39" a="1"/>
  <c r="E34" i="39"/>
  <c r="F34" i="39" a="1"/>
  <c r="F34" i="39"/>
  <c r="G34" i="39" a="1"/>
  <c r="H34" i="39" a="1"/>
  <c r="I34" i="39" a="1"/>
  <c r="J34" i="39" a="1"/>
  <c r="K34" i="39" a="1"/>
  <c r="L34" i="39" a="1"/>
  <c r="P21" i="39"/>
  <c r="M34" i="39" a="1"/>
  <c r="N34" i="39" a="1"/>
  <c r="O34" i="39" a="1"/>
  <c r="P34" i="39" a="1"/>
  <c r="Q34" i="39" a="1"/>
  <c r="R34" i="39" a="1"/>
  <c r="S34" i="39" a="1"/>
  <c r="T34" i="39" a="1"/>
  <c r="Q21" i="39"/>
  <c r="U34" i="39" a="1"/>
  <c r="V34" i="39" a="1"/>
  <c r="W34" i="39" a="1"/>
  <c r="X34" i="39" a="1"/>
  <c r="Y34" i="39" a="1"/>
  <c r="Z34" i="39" a="1"/>
  <c r="AA34" i="39" a="1"/>
  <c r="AB34" i="39" a="1"/>
  <c r="R21" i="39"/>
  <c r="AC34" i="39" a="1"/>
  <c r="AD34" i="39" a="1"/>
  <c r="AE34" i="39" a="1"/>
  <c r="AF34" i="39" a="1"/>
  <c r="AG34" i="39" a="1"/>
  <c r="AH34" i="39" a="1"/>
  <c r="AI34" i="39" a="1"/>
  <c r="AJ34" i="39" a="1"/>
  <c r="S21" i="39"/>
  <c r="AK34" i="39" a="1"/>
  <c r="AL34" i="39" a="1"/>
  <c r="AM34" i="39" a="1"/>
  <c r="AN34" i="39" a="1"/>
  <c r="AO34" i="39" a="1"/>
  <c r="AP34" i="39" a="1"/>
  <c r="AQ34" i="39" a="1"/>
  <c r="AR34" i="39" a="1"/>
  <c r="T21" i="39"/>
  <c r="AS34" i="39" a="1"/>
  <c r="AT34" i="39" a="1"/>
  <c r="AU34" i="39" a="1"/>
  <c r="AV34" i="39" a="1"/>
  <c r="AW34" i="39" a="1"/>
  <c r="AX34" i="39" a="1"/>
  <c r="AY34" i="39" a="1"/>
  <c r="AZ34" i="39" a="1"/>
  <c r="U21" i="39"/>
  <c r="BA34" i="39" a="1"/>
  <c r="BB34" i="39" a="1"/>
  <c r="BC34" i="39" a="1"/>
  <c r="BD34" i="39" a="1"/>
  <c r="BE34" i="39" a="1"/>
  <c r="BF34" i="39" a="1"/>
  <c r="BG34" i="39" a="1"/>
  <c r="BH34" i="39" a="1"/>
  <c r="V21" i="39"/>
  <c r="BI34" i="39" a="1"/>
  <c r="BJ34" i="39" a="1"/>
  <c r="BK34" i="39" a="1"/>
  <c r="BL34" i="39" a="1"/>
  <c r="BM34" i="39" a="1"/>
  <c r="BN34" i="39" a="1"/>
  <c r="BO34" i="39" a="1"/>
  <c r="BP34" i="39" a="1"/>
  <c r="G34" i="39"/>
  <c r="H34" i="39"/>
  <c r="I34" i="39"/>
  <c r="J34" i="39"/>
  <c r="K34" i="39"/>
  <c r="L34" i="39"/>
  <c r="M34" i="39"/>
  <c r="N34" i="39"/>
  <c r="O34" i="39"/>
  <c r="P34" i="39"/>
  <c r="Q34" i="39"/>
  <c r="R34" i="39"/>
  <c r="S34" i="39"/>
  <c r="T34" i="39"/>
  <c r="U34" i="39"/>
  <c r="V34" i="39"/>
  <c r="W34" i="39"/>
  <c r="X34" i="39"/>
  <c r="Y34" i="39"/>
  <c r="Z34" i="39"/>
  <c r="AA34" i="39"/>
  <c r="AB34" i="39"/>
  <c r="AC34" i="39"/>
  <c r="AD34" i="39"/>
  <c r="AE34" i="39"/>
  <c r="AF34" i="39"/>
  <c r="AG34" i="39"/>
  <c r="AH34" i="39"/>
  <c r="AI34" i="39"/>
  <c r="AJ34" i="39"/>
  <c r="AK34" i="39"/>
  <c r="AL34" i="39"/>
  <c r="AM34" i="39"/>
  <c r="AN34" i="39"/>
  <c r="AO34" i="39"/>
  <c r="AP34" i="39"/>
  <c r="AQ34" i="39"/>
  <c r="AR34" i="39"/>
  <c r="AS34" i="39"/>
  <c r="AT34" i="39"/>
  <c r="AU34" i="39"/>
  <c r="AV34" i="39"/>
  <c r="AW34" i="39"/>
  <c r="AX34" i="39"/>
  <c r="AY34" i="39"/>
  <c r="AZ34" i="39"/>
  <c r="BA34" i="39"/>
  <c r="BB34" i="39"/>
  <c r="BC34" i="39"/>
  <c r="BD34" i="39"/>
  <c r="BE34" i="39"/>
  <c r="BF34" i="39"/>
  <c r="BG34" i="39"/>
  <c r="BH34" i="39"/>
  <c r="BI34" i="39"/>
  <c r="BJ34" i="39"/>
  <c r="BK34" i="39"/>
  <c r="BL34" i="39"/>
  <c r="BM34" i="39"/>
  <c r="BN34" i="39"/>
  <c r="BO34" i="39"/>
  <c r="BP34" i="39"/>
  <c r="AA21" i="39"/>
  <c r="E45" i="39" a="1"/>
  <c r="E45" i="39"/>
  <c r="F45" i="39" a="1"/>
  <c r="F45" i="39"/>
  <c r="G45" i="39" a="1"/>
  <c r="H45" i="39" a="1"/>
  <c r="I45" i="39" a="1"/>
  <c r="J45" i="39" a="1"/>
  <c r="K45" i="39" a="1"/>
  <c r="L45" i="39" a="1"/>
  <c r="M45" i="39" a="1"/>
  <c r="N45" i="39" a="1"/>
  <c r="O45" i="39" a="1"/>
  <c r="P45" i="39" a="1"/>
  <c r="Q45" i="39" a="1"/>
  <c r="R45" i="39" a="1"/>
  <c r="S45" i="39" a="1"/>
  <c r="T45" i="39" a="1"/>
  <c r="U45" i="39" a="1"/>
  <c r="V45" i="39" a="1"/>
  <c r="W45" i="39" a="1"/>
  <c r="X45" i="39" a="1"/>
  <c r="Y45" i="39" a="1"/>
  <c r="Z45" i="39" a="1"/>
  <c r="AA45" i="39" a="1"/>
  <c r="AB45" i="39" a="1"/>
  <c r="AC45" i="39" a="1"/>
  <c r="AD45" i="39" a="1"/>
  <c r="AE45" i="39" a="1"/>
  <c r="AF45" i="39" a="1"/>
  <c r="AG45" i="39" a="1"/>
  <c r="AH45" i="39" a="1"/>
  <c r="AI45" i="39" a="1"/>
  <c r="AJ45" i="39" a="1"/>
  <c r="AK45" i="39" a="1"/>
  <c r="AL45" i="39" a="1"/>
  <c r="AM45" i="39" a="1"/>
  <c r="AN45" i="39" a="1"/>
  <c r="AO45" i="39" a="1"/>
  <c r="AP45" i="39" a="1"/>
  <c r="AQ45" i="39" a="1"/>
  <c r="AR45" i="39" a="1"/>
  <c r="AS45" i="39" a="1"/>
  <c r="AT45" i="39" a="1"/>
  <c r="AU45" i="39" a="1"/>
  <c r="AV45" i="39" a="1"/>
  <c r="AW45" i="39" a="1"/>
  <c r="AX45" i="39" a="1"/>
  <c r="AY45" i="39" a="1"/>
  <c r="AZ45" i="39" a="1"/>
  <c r="BA45" i="39" a="1"/>
  <c r="BB45" i="39" a="1"/>
  <c r="BC45" i="39" a="1"/>
  <c r="BD45" i="39" a="1"/>
  <c r="BE45" i="39" a="1"/>
  <c r="BF45" i="39" a="1"/>
  <c r="BG45" i="39" a="1"/>
  <c r="BH45" i="39" a="1"/>
  <c r="BI45" i="39" a="1"/>
  <c r="BJ45" i="39" a="1"/>
  <c r="BK45" i="39" a="1"/>
  <c r="BL45" i="39" a="1"/>
  <c r="BM45" i="39" a="1"/>
  <c r="BN45" i="39" a="1"/>
  <c r="BO45" i="39" a="1"/>
  <c r="BP45" i="39" a="1"/>
  <c r="G45" i="39"/>
  <c r="H45" i="39"/>
  <c r="I45" i="39"/>
  <c r="J45" i="39"/>
  <c r="K45" i="39"/>
  <c r="L45" i="39"/>
  <c r="M45" i="39"/>
  <c r="N45" i="39"/>
  <c r="O45" i="39"/>
  <c r="P45" i="39"/>
  <c r="Q45" i="39"/>
  <c r="R45" i="39"/>
  <c r="S45" i="39"/>
  <c r="T45" i="39"/>
  <c r="U45" i="39"/>
  <c r="V45" i="39"/>
  <c r="W45" i="39"/>
  <c r="X45" i="39"/>
  <c r="Y45" i="39"/>
  <c r="Z45" i="39"/>
  <c r="AA45" i="39"/>
  <c r="AB45" i="39"/>
  <c r="AC45" i="39"/>
  <c r="AD45" i="39"/>
  <c r="AE45" i="39"/>
  <c r="AF45" i="39"/>
  <c r="AG45" i="39"/>
  <c r="AH45" i="39"/>
  <c r="AI45" i="39"/>
  <c r="AJ45" i="39"/>
  <c r="AK45" i="39"/>
  <c r="AL45" i="39"/>
  <c r="AM45" i="39"/>
  <c r="AN45" i="39"/>
  <c r="AO45" i="39"/>
  <c r="AP45" i="39"/>
  <c r="AQ45" i="39"/>
  <c r="AR45" i="39"/>
  <c r="AS45" i="39"/>
  <c r="AT45" i="39"/>
  <c r="AU45" i="39"/>
  <c r="AV45" i="39"/>
  <c r="AW45" i="39"/>
  <c r="AX45" i="39"/>
  <c r="AY45" i="39"/>
  <c r="AZ45" i="39"/>
  <c r="BA45" i="39"/>
  <c r="BB45" i="39"/>
  <c r="BC45" i="39"/>
  <c r="BD45" i="39"/>
  <c r="BE45" i="39"/>
  <c r="BF45" i="39"/>
  <c r="BG45" i="39"/>
  <c r="BH45" i="39"/>
  <c r="BI45" i="39"/>
  <c r="BJ45" i="39"/>
  <c r="BK45" i="39"/>
  <c r="BL45" i="39"/>
  <c r="BM45" i="39"/>
  <c r="BN45" i="39"/>
  <c r="BO45" i="39"/>
  <c r="BP45" i="39"/>
  <c r="AB21" i="39"/>
  <c r="E56" i="39" a="1"/>
  <c r="E56" i="39"/>
  <c r="F56" i="39" a="1"/>
  <c r="F56" i="39"/>
  <c r="G56" i="39" a="1"/>
  <c r="H56" i="39" a="1"/>
  <c r="I56" i="39" a="1"/>
  <c r="J56" i="39" a="1"/>
  <c r="K56" i="39" a="1"/>
  <c r="L56" i="39" a="1"/>
  <c r="M56" i="39" a="1"/>
  <c r="N56" i="39" a="1"/>
  <c r="O56" i="39" a="1"/>
  <c r="P56" i="39" a="1"/>
  <c r="Q56" i="39" a="1"/>
  <c r="R56" i="39" a="1"/>
  <c r="S56" i="39" a="1"/>
  <c r="T56" i="39" a="1"/>
  <c r="U56" i="39" a="1"/>
  <c r="V56" i="39" a="1"/>
  <c r="W56" i="39" a="1"/>
  <c r="X56" i="39" a="1"/>
  <c r="Y56" i="39" a="1"/>
  <c r="Z56" i="39" a="1"/>
  <c r="AA56" i="39" a="1"/>
  <c r="AB56" i="39" a="1"/>
  <c r="AC56" i="39" a="1"/>
  <c r="AD56" i="39" a="1"/>
  <c r="AE56" i="39" a="1"/>
  <c r="AF56" i="39" a="1"/>
  <c r="AG56" i="39" a="1"/>
  <c r="AH56" i="39" a="1"/>
  <c r="AI56" i="39" a="1"/>
  <c r="AJ56" i="39" a="1"/>
  <c r="AK56" i="39" a="1"/>
  <c r="AL56" i="39" a="1"/>
  <c r="AM56" i="39" a="1"/>
  <c r="AN56" i="39" a="1"/>
  <c r="AO56" i="39" a="1"/>
  <c r="AP56" i="39" a="1"/>
  <c r="AQ56" i="39" a="1"/>
  <c r="AR56" i="39" a="1"/>
  <c r="AS56" i="39" a="1"/>
  <c r="AT56" i="39" a="1"/>
  <c r="AU56" i="39" a="1"/>
  <c r="AV56" i="39" a="1"/>
  <c r="AW56" i="39" a="1"/>
  <c r="AX56" i="39" a="1"/>
  <c r="AY56" i="39" a="1"/>
  <c r="AZ56" i="39" a="1"/>
  <c r="BA56" i="39" a="1"/>
  <c r="BB56" i="39" a="1"/>
  <c r="BC56" i="39" a="1"/>
  <c r="BD56" i="39" a="1"/>
  <c r="BE56" i="39" a="1"/>
  <c r="BF56" i="39" a="1"/>
  <c r="BG56" i="39" a="1"/>
  <c r="BH56" i="39" a="1"/>
  <c r="BI56" i="39" a="1"/>
  <c r="BJ56" i="39" a="1"/>
  <c r="BK56" i="39" a="1"/>
  <c r="BL56" i="39" a="1"/>
  <c r="BM56" i="39" a="1"/>
  <c r="BN56" i="39" a="1"/>
  <c r="BO56" i="39" a="1"/>
  <c r="BP56" i="39" a="1"/>
  <c r="G56" i="39"/>
  <c r="H56" i="39"/>
  <c r="I56" i="39"/>
  <c r="J56" i="39"/>
  <c r="K56" i="39"/>
  <c r="L56" i="39"/>
  <c r="M56" i="39"/>
  <c r="N56" i="39"/>
  <c r="O56" i="39"/>
  <c r="P56" i="39"/>
  <c r="Q56" i="39"/>
  <c r="R56" i="39"/>
  <c r="S56" i="39"/>
  <c r="T56" i="39"/>
  <c r="U56" i="39"/>
  <c r="V56" i="39"/>
  <c r="W56" i="39"/>
  <c r="X56" i="39"/>
  <c r="Y56" i="39"/>
  <c r="Z56" i="39"/>
  <c r="AA56" i="39"/>
  <c r="AB56" i="39"/>
  <c r="AC56" i="39"/>
  <c r="AD56" i="39"/>
  <c r="AE56" i="39"/>
  <c r="AF56" i="39"/>
  <c r="AG56" i="39"/>
  <c r="AH56" i="39"/>
  <c r="AI56" i="39"/>
  <c r="AJ56" i="39"/>
  <c r="AK56" i="39"/>
  <c r="AL56" i="39"/>
  <c r="AM56" i="39"/>
  <c r="AN56" i="39"/>
  <c r="AO56" i="39"/>
  <c r="AP56" i="39"/>
  <c r="AQ56" i="39"/>
  <c r="AR56" i="39"/>
  <c r="AS56" i="39"/>
  <c r="AT56" i="39"/>
  <c r="AU56" i="39"/>
  <c r="AV56" i="39"/>
  <c r="AW56" i="39"/>
  <c r="AX56" i="39"/>
  <c r="AY56" i="39"/>
  <c r="AZ56" i="39"/>
  <c r="BA56" i="39"/>
  <c r="BB56" i="39"/>
  <c r="BC56" i="39"/>
  <c r="BD56" i="39"/>
  <c r="BE56" i="39"/>
  <c r="BF56" i="39"/>
  <c r="BG56" i="39"/>
  <c r="BH56" i="39"/>
  <c r="BI56" i="39"/>
  <c r="BJ56" i="39"/>
  <c r="BK56" i="39"/>
  <c r="BL56" i="39"/>
  <c r="BM56" i="39"/>
  <c r="BN56" i="39"/>
  <c r="BO56" i="39"/>
  <c r="BP56" i="39"/>
  <c r="AC21" i="39"/>
  <c r="W21" i="39"/>
  <c r="M22" i="39"/>
  <c r="N22" i="39" a="1"/>
  <c r="N22" i="39"/>
  <c r="O22" i="39"/>
  <c r="E35" i="39" a="1"/>
  <c r="E35" i="39"/>
  <c r="F35" i="39" a="1"/>
  <c r="F35" i="39"/>
  <c r="G35" i="39" a="1"/>
  <c r="H35" i="39" a="1"/>
  <c r="I35" i="39" a="1"/>
  <c r="J35" i="39" a="1"/>
  <c r="K35" i="39" a="1"/>
  <c r="L35" i="39" a="1"/>
  <c r="P22" i="39"/>
  <c r="M35" i="39" a="1"/>
  <c r="N35" i="39" a="1"/>
  <c r="O35" i="39" a="1"/>
  <c r="P35" i="39" a="1"/>
  <c r="Q35" i="39" a="1"/>
  <c r="R35" i="39" a="1"/>
  <c r="S35" i="39" a="1"/>
  <c r="T35" i="39" a="1"/>
  <c r="Q22" i="39"/>
  <c r="U35" i="39" a="1"/>
  <c r="V35" i="39" a="1"/>
  <c r="W35" i="39" a="1"/>
  <c r="X35" i="39" a="1"/>
  <c r="Y35" i="39" a="1"/>
  <c r="Z35" i="39" a="1"/>
  <c r="AA35" i="39" a="1"/>
  <c r="AB35" i="39" a="1"/>
  <c r="R22" i="39"/>
  <c r="AC35" i="39" a="1"/>
  <c r="AD35" i="39" a="1"/>
  <c r="AE35" i="39" a="1"/>
  <c r="AF35" i="39" a="1"/>
  <c r="AG35" i="39" a="1"/>
  <c r="AH35" i="39" a="1"/>
  <c r="AI35" i="39" a="1"/>
  <c r="AJ35" i="39" a="1"/>
  <c r="S22" i="39"/>
  <c r="AK35" i="39" a="1"/>
  <c r="AL35" i="39" a="1"/>
  <c r="AM35" i="39" a="1"/>
  <c r="AN35" i="39" a="1"/>
  <c r="AO35" i="39" a="1"/>
  <c r="AP35" i="39" a="1"/>
  <c r="AQ35" i="39" a="1"/>
  <c r="AR35" i="39" a="1"/>
  <c r="T22" i="39"/>
  <c r="AS35" i="39" a="1"/>
  <c r="AT35" i="39" a="1"/>
  <c r="AU35" i="39" a="1"/>
  <c r="AV35" i="39" a="1"/>
  <c r="AW35" i="39" a="1"/>
  <c r="AX35" i="39" a="1"/>
  <c r="AY35" i="39" a="1"/>
  <c r="AZ35" i="39" a="1"/>
  <c r="U22" i="39"/>
  <c r="BA35" i="39" a="1"/>
  <c r="BB35" i="39" a="1"/>
  <c r="BC35" i="39" a="1"/>
  <c r="BD35" i="39" a="1"/>
  <c r="BE35" i="39" a="1"/>
  <c r="BF35" i="39" a="1"/>
  <c r="BG35" i="39" a="1"/>
  <c r="BH35" i="39" a="1"/>
  <c r="V22" i="39"/>
  <c r="BI35" i="39" a="1"/>
  <c r="BJ35" i="39" a="1"/>
  <c r="BK35" i="39" a="1"/>
  <c r="BL35" i="39" a="1"/>
  <c r="BM35" i="39" a="1"/>
  <c r="BN35" i="39" a="1"/>
  <c r="BO35" i="39" a="1"/>
  <c r="BP35" i="39" a="1"/>
  <c r="G35" i="39"/>
  <c r="H35" i="39"/>
  <c r="I35" i="39"/>
  <c r="J35" i="39"/>
  <c r="K35" i="39"/>
  <c r="L35" i="39"/>
  <c r="M35" i="39"/>
  <c r="N35" i="39"/>
  <c r="O35" i="39"/>
  <c r="P35" i="39"/>
  <c r="Q35" i="39"/>
  <c r="R35" i="39"/>
  <c r="S35" i="39"/>
  <c r="T35" i="39"/>
  <c r="U35" i="39"/>
  <c r="V35" i="39"/>
  <c r="W35" i="39"/>
  <c r="X35" i="39"/>
  <c r="Y35" i="39"/>
  <c r="Z35" i="39"/>
  <c r="AA35" i="39"/>
  <c r="AB35" i="39"/>
  <c r="AC35" i="39"/>
  <c r="AD35" i="39"/>
  <c r="AE35" i="39"/>
  <c r="AF35" i="39"/>
  <c r="AG35" i="39"/>
  <c r="AH35" i="39"/>
  <c r="AI35" i="39"/>
  <c r="AJ35" i="39"/>
  <c r="AK35" i="39"/>
  <c r="AL35" i="39"/>
  <c r="AM35" i="39"/>
  <c r="AN35" i="39"/>
  <c r="AO35" i="39"/>
  <c r="AP35" i="39"/>
  <c r="AQ35" i="39"/>
  <c r="AR35" i="39"/>
  <c r="AS35" i="39"/>
  <c r="AT35" i="39"/>
  <c r="AU35" i="39"/>
  <c r="AV35" i="39"/>
  <c r="AW35" i="39"/>
  <c r="AX35" i="39"/>
  <c r="AY35" i="39"/>
  <c r="AZ35" i="39"/>
  <c r="BA35" i="39"/>
  <c r="BB35" i="39"/>
  <c r="BC35" i="39"/>
  <c r="BD35" i="39"/>
  <c r="BE35" i="39"/>
  <c r="BF35" i="39"/>
  <c r="BG35" i="39"/>
  <c r="BH35" i="39"/>
  <c r="BI35" i="39"/>
  <c r="BJ35" i="39"/>
  <c r="BK35" i="39"/>
  <c r="BL35" i="39"/>
  <c r="BM35" i="39"/>
  <c r="BN35" i="39"/>
  <c r="BO35" i="39"/>
  <c r="BP35" i="39"/>
  <c r="AA22" i="39"/>
  <c r="E46" i="39" a="1"/>
  <c r="E46" i="39"/>
  <c r="F46" i="39" a="1"/>
  <c r="F46" i="39"/>
  <c r="G46" i="39" a="1"/>
  <c r="H46" i="39" a="1"/>
  <c r="I46" i="39" a="1"/>
  <c r="J46" i="39" a="1"/>
  <c r="K46" i="39" a="1"/>
  <c r="L46" i="39" a="1"/>
  <c r="M46" i="39" a="1"/>
  <c r="N46" i="39" a="1"/>
  <c r="O46" i="39" a="1"/>
  <c r="P46" i="39" a="1"/>
  <c r="Q46" i="39" a="1"/>
  <c r="R46" i="39" a="1"/>
  <c r="S46" i="39" a="1"/>
  <c r="T46" i="39" a="1"/>
  <c r="U46" i="39" a="1"/>
  <c r="V46" i="39" a="1"/>
  <c r="W46" i="39" a="1"/>
  <c r="X46" i="39" a="1"/>
  <c r="Y46" i="39" a="1"/>
  <c r="Z46" i="39" a="1"/>
  <c r="AA46" i="39" a="1"/>
  <c r="AB46" i="39" a="1"/>
  <c r="AC46" i="39" a="1"/>
  <c r="AD46" i="39" a="1"/>
  <c r="AE46" i="39" a="1"/>
  <c r="AF46" i="39" a="1"/>
  <c r="AG46" i="39" a="1"/>
  <c r="AH46" i="39" a="1"/>
  <c r="AI46" i="39" a="1"/>
  <c r="AJ46" i="39" a="1"/>
  <c r="AK46" i="39" a="1"/>
  <c r="AL46" i="39" a="1"/>
  <c r="AM46" i="39" a="1"/>
  <c r="AN46" i="39" a="1"/>
  <c r="AO46" i="39" a="1"/>
  <c r="AP46" i="39" a="1"/>
  <c r="AQ46" i="39" a="1"/>
  <c r="AR46" i="39" a="1"/>
  <c r="AS46" i="39" a="1"/>
  <c r="AT46" i="39" a="1"/>
  <c r="AU46" i="39" a="1"/>
  <c r="AV46" i="39" a="1"/>
  <c r="AW46" i="39" a="1"/>
  <c r="AX46" i="39" a="1"/>
  <c r="AY46" i="39" a="1"/>
  <c r="AZ46" i="39" a="1"/>
  <c r="BA46" i="39" a="1"/>
  <c r="BB46" i="39" a="1"/>
  <c r="BC46" i="39" a="1"/>
  <c r="BD46" i="39" a="1"/>
  <c r="BE46" i="39" a="1"/>
  <c r="BF46" i="39" a="1"/>
  <c r="BG46" i="39" a="1"/>
  <c r="BH46" i="39" a="1"/>
  <c r="BI46" i="39" a="1"/>
  <c r="BJ46" i="39" a="1"/>
  <c r="BK46" i="39" a="1"/>
  <c r="BL46" i="39" a="1"/>
  <c r="BM46" i="39" a="1"/>
  <c r="BN46" i="39" a="1"/>
  <c r="BO46" i="39" a="1"/>
  <c r="BP46" i="39" a="1"/>
  <c r="G46" i="39"/>
  <c r="H46" i="39"/>
  <c r="I46" i="39"/>
  <c r="J46" i="39"/>
  <c r="K46" i="39"/>
  <c r="L46" i="39"/>
  <c r="M46" i="39"/>
  <c r="N46" i="39"/>
  <c r="O46" i="39"/>
  <c r="P46" i="39"/>
  <c r="Q46" i="39"/>
  <c r="R46" i="39"/>
  <c r="S46" i="39"/>
  <c r="T46" i="39"/>
  <c r="U46" i="39"/>
  <c r="V46" i="39"/>
  <c r="W46" i="39"/>
  <c r="X46" i="39"/>
  <c r="Y46" i="39"/>
  <c r="Z46" i="39"/>
  <c r="AA46" i="39"/>
  <c r="AB46" i="39"/>
  <c r="AC46" i="39"/>
  <c r="AD46" i="39"/>
  <c r="AE46" i="39"/>
  <c r="AF46" i="39"/>
  <c r="AG46" i="39"/>
  <c r="AH46" i="39"/>
  <c r="AI46" i="39"/>
  <c r="AJ46" i="39"/>
  <c r="AK46" i="39"/>
  <c r="AL46" i="39"/>
  <c r="AM46" i="39"/>
  <c r="AN46" i="39"/>
  <c r="AO46" i="39"/>
  <c r="AP46" i="39"/>
  <c r="AQ46" i="39"/>
  <c r="AR46" i="39"/>
  <c r="AS46" i="39"/>
  <c r="AT46" i="39"/>
  <c r="AU46" i="39"/>
  <c r="AV46" i="39"/>
  <c r="AW46" i="39"/>
  <c r="AX46" i="39"/>
  <c r="AY46" i="39"/>
  <c r="AZ46" i="39"/>
  <c r="BA46" i="39"/>
  <c r="BB46" i="39"/>
  <c r="BC46" i="39"/>
  <c r="BD46" i="39"/>
  <c r="BE46" i="39"/>
  <c r="BF46" i="39"/>
  <c r="BG46" i="39"/>
  <c r="BH46" i="39"/>
  <c r="BI46" i="39"/>
  <c r="BJ46" i="39"/>
  <c r="BK46" i="39"/>
  <c r="BL46" i="39"/>
  <c r="BM46" i="39"/>
  <c r="BN46" i="39"/>
  <c r="BO46" i="39"/>
  <c r="BP46" i="39"/>
  <c r="AB22" i="39"/>
  <c r="E57" i="39" a="1"/>
  <c r="E57" i="39"/>
  <c r="F57" i="39" a="1"/>
  <c r="F57" i="39"/>
  <c r="G57" i="39" a="1"/>
  <c r="H57" i="39" a="1"/>
  <c r="I57" i="39" a="1"/>
  <c r="J57" i="39" a="1"/>
  <c r="K57" i="39" a="1"/>
  <c r="L57" i="39" a="1"/>
  <c r="M57" i="39" a="1"/>
  <c r="N57" i="39" a="1"/>
  <c r="O57" i="39" a="1"/>
  <c r="P57" i="39" a="1"/>
  <c r="Q57" i="39" a="1"/>
  <c r="R57" i="39" a="1"/>
  <c r="S57" i="39" a="1"/>
  <c r="T57" i="39" a="1"/>
  <c r="U57" i="39" a="1"/>
  <c r="V57" i="39" a="1"/>
  <c r="W57" i="39" a="1"/>
  <c r="X57" i="39" a="1"/>
  <c r="Y57" i="39" a="1"/>
  <c r="Z57" i="39" a="1"/>
  <c r="AA57" i="39" a="1"/>
  <c r="AB57" i="39" a="1"/>
  <c r="AC57" i="39" a="1"/>
  <c r="AD57" i="39" a="1"/>
  <c r="AE57" i="39" a="1"/>
  <c r="AF57" i="39" a="1"/>
  <c r="AG57" i="39" a="1"/>
  <c r="AH57" i="39" a="1"/>
  <c r="AI57" i="39" a="1"/>
  <c r="AJ57" i="39" a="1"/>
  <c r="AK57" i="39" a="1"/>
  <c r="AL57" i="39" a="1"/>
  <c r="AM57" i="39" a="1"/>
  <c r="AN57" i="39" a="1"/>
  <c r="AO57" i="39" a="1"/>
  <c r="AP57" i="39" a="1"/>
  <c r="AQ57" i="39" a="1"/>
  <c r="AR57" i="39" a="1"/>
  <c r="AS57" i="39" a="1"/>
  <c r="AT57" i="39" a="1"/>
  <c r="AU57" i="39" a="1"/>
  <c r="AV57" i="39" a="1"/>
  <c r="AW57" i="39" a="1"/>
  <c r="AX57" i="39" a="1"/>
  <c r="AY57" i="39" a="1"/>
  <c r="AZ57" i="39" a="1"/>
  <c r="BA57" i="39" a="1"/>
  <c r="BB57" i="39" a="1"/>
  <c r="BC57" i="39" a="1"/>
  <c r="BD57" i="39" a="1"/>
  <c r="BE57" i="39" a="1"/>
  <c r="BF57" i="39" a="1"/>
  <c r="BG57" i="39" a="1"/>
  <c r="BH57" i="39" a="1"/>
  <c r="BI57" i="39" a="1"/>
  <c r="BJ57" i="39" a="1"/>
  <c r="BK57" i="39" a="1"/>
  <c r="BL57" i="39" a="1"/>
  <c r="BM57" i="39" a="1"/>
  <c r="BN57" i="39" a="1"/>
  <c r="BO57" i="39" a="1"/>
  <c r="BP57" i="39" a="1"/>
  <c r="G57" i="39"/>
  <c r="H57" i="39"/>
  <c r="I57" i="39"/>
  <c r="J57" i="39"/>
  <c r="K57" i="39"/>
  <c r="L57" i="39"/>
  <c r="M57" i="39"/>
  <c r="N57" i="39"/>
  <c r="O57" i="39"/>
  <c r="P57" i="39"/>
  <c r="Q57" i="39"/>
  <c r="R57" i="39"/>
  <c r="S57" i="39"/>
  <c r="T57" i="39"/>
  <c r="U57" i="39"/>
  <c r="V57" i="39"/>
  <c r="W57" i="39"/>
  <c r="X57" i="39"/>
  <c r="Y57" i="39"/>
  <c r="Z57" i="39"/>
  <c r="AA57" i="39"/>
  <c r="AB57" i="39"/>
  <c r="AC57" i="39"/>
  <c r="AD57" i="39"/>
  <c r="AE57" i="39"/>
  <c r="AF57" i="39"/>
  <c r="AG57" i="39"/>
  <c r="AH57" i="39"/>
  <c r="AI57" i="39"/>
  <c r="AJ57" i="39"/>
  <c r="AK57" i="39"/>
  <c r="AL57" i="39"/>
  <c r="AM57" i="39"/>
  <c r="AN57" i="39"/>
  <c r="AO57" i="39"/>
  <c r="AP57" i="39"/>
  <c r="AQ57" i="39"/>
  <c r="AR57" i="39"/>
  <c r="AS57" i="39"/>
  <c r="AT57" i="39"/>
  <c r="AU57" i="39"/>
  <c r="AV57" i="39"/>
  <c r="AW57" i="39"/>
  <c r="AX57" i="39"/>
  <c r="AY57" i="39"/>
  <c r="AZ57" i="39"/>
  <c r="BA57" i="39"/>
  <c r="BB57" i="39"/>
  <c r="BC57" i="39"/>
  <c r="BD57" i="39"/>
  <c r="BE57" i="39"/>
  <c r="BF57" i="39"/>
  <c r="BG57" i="39"/>
  <c r="BH57" i="39"/>
  <c r="BI57" i="39"/>
  <c r="BJ57" i="39"/>
  <c r="BK57" i="39"/>
  <c r="BL57" i="39"/>
  <c r="BM57" i="39"/>
  <c r="BN57" i="39"/>
  <c r="BO57" i="39"/>
  <c r="BP57" i="39"/>
  <c r="AC22" i="39"/>
  <c r="W22" i="39"/>
  <c r="M23" i="39"/>
  <c r="N23" i="39" a="1"/>
  <c r="N23" i="39"/>
  <c r="O23" i="39"/>
  <c r="E36" i="39" a="1"/>
  <c r="E36" i="39"/>
  <c r="F36" i="39" a="1"/>
  <c r="F36" i="39"/>
  <c r="G36" i="39" a="1"/>
  <c r="H36" i="39" a="1"/>
  <c r="I36" i="39" a="1"/>
  <c r="J36" i="39" a="1"/>
  <c r="K36" i="39" a="1"/>
  <c r="L36" i="39" a="1"/>
  <c r="P23" i="39"/>
  <c r="M36" i="39" a="1"/>
  <c r="N36" i="39" a="1"/>
  <c r="O36" i="39" a="1"/>
  <c r="P36" i="39" a="1"/>
  <c r="Q36" i="39" a="1"/>
  <c r="R36" i="39" a="1"/>
  <c r="S36" i="39" a="1"/>
  <c r="T36" i="39" a="1"/>
  <c r="Q23" i="39"/>
  <c r="U36" i="39" a="1"/>
  <c r="V36" i="39" a="1"/>
  <c r="W36" i="39" a="1"/>
  <c r="X36" i="39" a="1"/>
  <c r="Y36" i="39" a="1"/>
  <c r="Z36" i="39" a="1"/>
  <c r="AA36" i="39" a="1"/>
  <c r="AB36" i="39" a="1"/>
  <c r="R23" i="39"/>
  <c r="AC36" i="39" a="1"/>
  <c r="AD36" i="39" a="1"/>
  <c r="AE36" i="39" a="1"/>
  <c r="AF36" i="39" a="1"/>
  <c r="AG36" i="39" a="1"/>
  <c r="AH36" i="39" a="1"/>
  <c r="AI36" i="39" a="1"/>
  <c r="AJ36" i="39" a="1"/>
  <c r="S23" i="39"/>
  <c r="AK36" i="39" a="1"/>
  <c r="AL36" i="39" a="1"/>
  <c r="AM36" i="39" a="1"/>
  <c r="AN36" i="39" a="1"/>
  <c r="AO36" i="39" a="1"/>
  <c r="AP36" i="39" a="1"/>
  <c r="AQ36" i="39" a="1"/>
  <c r="AR36" i="39" a="1"/>
  <c r="T23" i="39"/>
  <c r="AS36" i="39" a="1"/>
  <c r="AT36" i="39" a="1"/>
  <c r="AU36" i="39" a="1"/>
  <c r="AV36" i="39" a="1"/>
  <c r="AW36" i="39" a="1"/>
  <c r="AX36" i="39" a="1"/>
  <c r="AY36" i="39" a="1"/>
  <c r="AZ36" i="39" a="1"/>
  <c r="U23" i="39"/>
  <c r="BA36" i="39" a="1"/>
  <c r="BB36" i="39" a="1"/>
  <c r="BC36" i="39" a="1"/>
  <c r="BD36" i="39" a="1"/>
  <c r="BE36" i="39" a="1"/>
  <c r="BF36" i="39" a="1"/>
  <c r="BG36" i="39" a="1"/>
  <c r="BH36" i="39" a="1"/>
  <c r="V23" i="39"/>
  <c r="BI36" i="39" a="1"/>
  <c r="BJ36" i="39" a="1"/>
  <c r="BK36" i="39" a="1"/>
  <c r="BL36" i="39" a="1"/>
  <c r="BM36" i="39" a="1"/>
  <c r="BN36" i="39" a="1"/>
  <c r="BO36" i="39" a="1"/>
  <c r="BP36" i="39" a="1"/>
  <c r="G36" i="39"/>
  <c r="H36" i="39"/>
  <c r="I36" i="39"/>
  <c r="J36" i="39"/>
  <c r="K36" i="39"/>
  <c r="L36" i="39"/>
  <c r="M36" i="39"/>
  <c r="N36" i="39"/>
  <c r="O36" i="39"/>
  <c r="P36" i="39"/>
  <c r="Q36" i="39"/>
  <c r="R36" i="39"/>
  <c r="S36" i="39"/>
  <c r="T36" i="39"/>
  <c r="U36" i="39"/>
  <c r="V36" i="39"/>
  <c r="W36" i="39"/>
  <c r="X36" i="39"/>
  <c r="Y36" i="39"/>
  <c r="Z36" i="39"/>
  <c r="AA36" i="39"/>
  <c r="AB36" i="39"/>
  <c r="AC36" i="39"/>
  <c r="AD36" i="39"/>
  <c r="AE36" i="39"/>
  <c r="AF36" i="39"/>
  <c r="AG36" i="39"/>
  <c r="AH36" i="39"/>
  <c r="AI36" i="39"/>
  <c r="AJ36" i="39"/>
  <c r="AK36" i="39"/>
  <c r="AL36" i="39"/>
  <c r="AM36" i="39"/>
  <c r="AN36" i="39"/>
  <c r="AO36" i="39"/>
  <c r="AP36" i="39"/>
  <c r="AQ36" i="39"/>
  <c r="AR36" i="39"/>
  <c r="AS36" i="39"/>
  <c r="AT36" i="39"/>
  <c r="AU36" i="39"/>
  <c r="AV36" i="39"/>
  <c r="AW36" i="39"/>
  <c r="AX36" i="39"/>
  <c r="AY36" i="39"/>
  <c r="AZ36" i="39"/>
  <c r="BA36" i="39"/>
  <c r="BB36" i="39"/>
  <c r="BC36" i="39"/>
  <c r="BD36" i="39"/>
  <c r="BE36" i="39"/>
  <c r="BF36" i="39"/>
  <c r="BG36" i="39"/>
  <c r="BH36" i="39"/>
  <c r="BI36" i="39"/>
  <c r="BJ36" i="39"/>
  <c r="BK36" i="39"/>
  <c r="BL36" i="39"/>
  <c r="BM36" i="39"/>
  <c r="BN36" i="39"/>
  <c r="BO36" i="39"/>
  <c r="BP36" i="39"/>
  <c r="AA23" i="39"/>
  <c r="E47" i="39" a="1"/>
  <c r="E47" i="39"/>
  <c r="F47" i="39" a="1"/>
  <c r="F47" i="39"/>
  <c r="G47" i="39" a="1"/>
  <c r="H47" i="39" a="1"/>
  <c r="I47" i="39" a="1"/>
  <c r="J47" i="39" a="1"/>
  <c r="K47" i="39" a="1"/>
  <c r="L47" i="39" a="1"/>
  <c r="M47" i="39" a="1"/>
  <c r="N47" i="39" a="1"/>
  <c r="O47" i="39" a="1"/>
  <c r="P47" i="39" a="1"/>
  <c r="Q47" i="39" a="1"/>
  <c r="R47" i="39" a="1"/>
  <c r="S47" i="39" a="1"/>
  <c r="T47" i="39" a="1"/>
  <c r="U47" i="39" a="1"/>
  <c r="V47" i="39" a="1"/>
  <c r="W47" i="39" a="1"/>
  <c r="X47" i="39" a="1"/>
  <c r="Y47" i="39" a="1"/>
  <c r="Z47" i="39" a="1"/>
  <c r="AA47" i="39" a="1"/>
  <c r="AB47" i="39" a="1"/>
  <c r="AC47" i="39" a="1"/>
  <c r="AD47" i="39" a="1"/>
  <c r="AE47" i="39" a="1"/>
  <c r="AF47" i="39" a="1"/>
  <c r="AG47" i="39" a="1"/>
  <c r="AH47" i="39" a="1"/>
  <c r="AI47" i="39" a="1"/>
  <c r="AJ47" i="39" a="1"/>
  <c r="AK47" i="39" a="1"/>
  <c r="AL47" i="39" a="1"/>
  <c r="AM47" i="39" a="1"/>
  <c r="AN47" i="39" a="1"/>
  <c r="AO47" i="39" a="1"/>
  <c r="AP47" i="39" a="1"/>
  <c r="AQ47" i="39" a="1"/>
  <c r="AR47" i="39" a="1"/>
  <c r="AS47" i="39" a="1"/>
  <c r="AT47" i="39" a="1"/>
  <c r="AU47" i="39" a="1"/>
  <c r="AV47" i="39" a="1"/>
  <c r="AW47" i="39" a="1"/>
  <c r="AX47" i="39" a="1"/>
  <c r="AY47" i="39" a="1"/>
  <c r="AZ47" i="39" a="1"/>
  <c r="BA47" i="39" a="1"/>
  <c r="BB47" i="39" a="1"/>
  <c r="BC47" i="39" a="1"/>
  <c r="BD47" i="39" a="1"/>
  <c r="BE47" i="39" a="1"/>
  <c r="BF47" i="39" a="1"/>
  <c r="BG47" i="39" a="1"/>
  <c r="BH47" i="39" a="1"/>
  <c r="BI47" i="39" a="1"/>
  <c r="BJ47" i="39" a="1"/>
  <c r="BK47" i="39" a="1"/>
  <c r="BL47" i="39" a="1"/>
  <c r="BM47" i="39" a="1"/>
  <c r="BN47" i="39" a="1"/>
  <c r="BO47" i="39" a="1"/>
  <c r="BP47" i="39" a="1"/>
  <c r="G47" i="39"/>
  <c r="H47" i="39"/>
  <c r="I47" i="39"/>
  <c r="J47" i="39"/>
  <c r="K47" i="39"/>
  <c r="L47" i="39"/>
  <c r="M47" i="39"/>
  <c r="N47" i="39"/>
  <c r="O47" i="39"/>
  <c r="P47" i="39"/>
  <c r="Q47" i="39"/>
  <c r="R47" i="39"/>
  <c r="S47" i="39"/>
  <c r="T47" i="39"/>
  <c r="U47" i="39"/>
  <c r="V47" i="39"/>
  <c r="W47" i="39"/>
  <c r="X47" i="39"/>
  <c r="Y47" i="39"/>
  <c r="Z47" i="39"/>
  <c r="AA47" i="39"/>
  <c r="AB47" i="39"/>
  <c r="AC47" i="39"/>
  <c r="AD47" i="39"/>
  <c r="AE47" i="39"/>
  <c r="AF47" i="39"/>
  <c r="AG47" i="39"/>
  <c r="AH47" i="39"/>
  <c r="AI47" i="39"/>
  <c r="AJ47" i="39"/>
  <c r="AK47" i="39"/>
  <c r="AL47" i="39"/>
  <c r="AM47" i="39"/>
  <c r="AN47" i="39"/>
  <c r="AO47" i="39"/>
  <c r="AP47" i="39"/>
  <c r="AQ47" i="39"/>
  <c r="AR47" i="39"/>
  <c r="AS47" i="39"/>
  <c r="AT47" i="39"/>
  <c r="AU47" i="39"/>
  <c r="AV47" i="39"/>
  <c r="AW47" i="39"/>
  <c r="AX47" i="39"/>
  <c r="AY47" i="39"/>
  <c r="AZ47" i="39"/>
  <c r="BA47" i="39"/>
  <c r="BB47" i="39"/>
  <c r="BC47" i="39"/>
  <c r="BD47" i="39"/>
  <c r="BE47" i="39"/>
  <c r="BF47" i="39"/>
  <c r="BG47" i="39"/>
  <c r="BH47" i="39"/>
  <c r="BI47" i="39"/>
  <c r="BJ47" i="39"/>
  <c r="BK47" i="39"/>
  <c r="BL47" i="39"/>
  <c r="BM47" i="39"/>
  <c r="BN47" i="39"/>
  <c r="BO47" i="39"/>
  <c r="BP47" i="39"/>
  <c r="AB23" i="39"/>
  <c r="E58" i="39" a="1"/>
  <c r="E58" i="39"/>
  <c r="F58" i="39" a="1"/>
  <c r="F58" i="39"/>
  <c r="G58" i="39" a="1"/>
  <c r="H58" i="39" a="1"/>
  <c r="I58" i="39" a="1"/>
  <c r="J58" i="39" a="1"/>
  <c r="K58" i="39" a="1"/>
  <c r="L58" i="39" a="1"/>
  <c r="M58" i="39" a="1"/>
  <c r="N58" i="39" a="1"/>
  <c r="O58" i="39" a="1"/>
  <c r="P58" i="39" a="1"/>
  <c r="Q58" i="39" a="1"/>
  <c r="R58" i="39" a="1"/>
  <c r="S58" i="39" a="1"/>
  <c r="T58" i="39" a="1"/>
  <c r="U58" i="39" a="1"/>
  <c r="V58" i="39" a="1"/>
  <c r="W58" i="39" a="1"/>
  <c r="X58" i="39" a="1"/>
  <c r="Y58" i="39" a="1"/>
  <c r="Z58" i="39" a="1"/>
  <c r="AA58" i="39" a="1"/>
  <c r="AB58" i="39" a="1"/>
  <c r="AC58" i="39" a="1"/>
  <c r="AD58" i="39" a="1"/>
  <c r="AE58" i="39" a="1"/>
  <c r="AF58" i="39" a="1"/>
  <c r="AG58" i="39" a="1"/>
  <c r="AH58" i="39" a="1"/>
  <c r="AI58" i="39" a="1"/>
  <c r="AJ58" i="39" a="1"/>
  <c r="AK58" i="39" a="1"/>
  <c r="AL58" i="39" a="1"/>
  <c r="AM58" i="39" a="1"/>
  <c r="AN58" i="39" a="1"/>
  <c r="AO58" i="39" a="1"/>
  <c r="AP58" i="39" a="1"/>
  <c r="AQ58" i="39" a="1"/>
  <c r="AR58" i="39" a="1"/>
  <c r="AS58" i="39" a="1"/>
  <c r="AT58" i="39" a="1"/>
  <c r="AU58" i="39" a="1"/>
  <c r="AV58" i="39" a="1"/>
  <c r="AW58" i="39" a="1"/>
  <c r="AX58" i="39" a="1"/>
  <c r="AY58" i="39" a="1"/>
  <c r="AZ58" i="39" a="1"/>
  <c r="BA58" i="39" a="1"/>
  <c r="BB58" i="39" a="1"/>
  <c r="BC58" i="39" a="1"/>
  <c r="BD58" i="39" a="1"/>
  <c r="BE58" i="39" a="1"/>
  <c r="BF58" i="39" a="1"/>
  <c r="BG58" i="39" a="1"/>
  <c r="BH58" i="39" a="1"/>
  <c r="BI58" i="39" a="1"/>
  <c r="BJ58" i="39" a="1"/>
  <c r="BK58" i="39" a="1"/>
  <c r="BL58" i="39" a="1"/>
  <c r="BM58" i="39" a="1"/>
  <c r="BN58" i="39" a="1"/>
  <c r="BO58" i="39" a="1"/>
  <c r="BP58" i="39" a="1"/>
  <c r="G58" i="39"/>
  <c r="H58" i="39"/>
  <c r="I58" i="39"/>
  <c r="J58" i="39"/>
  <c r="K58" i="39"/>
  <c r="L58" i="39"/>
  <c r="M58" i="39"/>
  <c r="N58" i="39"/>
  <c r="O58" i="39"/>
  <c r="P58" i="39"/>
  <c r="Q58" i="39"/>
  <c r="R58" i="39"/>
  <c r="S58" i="39"/>
  <c r="T58" i="39"/>
  <c r="U58" i="39"/>
  <c r="V58" i="39"/>
  <c r="W58" i="39"/>
  <c r="X58" i="39"/>
  <c r="Y58" i="39"/>
  <c r="Z58" i="39"/>
  <c r="AA58" i="39"/>
  <c r="AB58" i="39"/>
  <c r="AC58" i="39"/>
  <c r="AD58" i="39"/>
  <c r="AE58" i="39"/>
  <c r="AF58" i="39"/>
  <c r="AG58" i="39"/>
  <c r="AH58" i="39"/>
  <c r="AI58" i="39"/>
  <c r="AJ58" i="39"/>
  <c r="AK58" i="39"/>
  <c r="AL58" i="39"/>
  <c r="AM58" i="39"/>
  <c r="AN58" i="39"/>
  <c r="AO58" i="39"/>
  <c r="AP58" i="39"/>
  <c r="AQ58" i="39"/>
  <c r="AR58" i="39"/>
  <c r="AS58" i="39"/>
  <c r="AT58" i="39"/>
  <c r="AU58" i="39"/>
  <c r="AV58" i="39"/>
  <c r="AW58" i="39"/>
  <c r="AX58" i="39"/>
  <c r="AY58" i="39"/>
  <c r="AZ58" i="39"/>
  <c r="BA58" i="39"/>
  <c r="BB58" i="39"/>
  <c r="BC58" i="39"/>
  <c r="BD58" i="39"/>
  <c r="BE58" i="39"/>
  <c r="BF58" i="39"/>
  <c r="BG58" i="39"/>
  <c r="BH58" i="39"/>
  <c r="BI58" i="39"/>
  <c r="BJ58" i="39"/>
  <c r="BK58" i="39"/>
  <c r="BL58" i="39"/>
  <c r="BM58" i="39"/>
  <c r="BN58" i="39"/>
  <c r="BO58" i="39"/>
  <c r="BP58" i="39"/>
  <c r="AC23" i="39"/>
  <c r="W23" i="39"/>
  <c r="M24" i="39"/>
  <c r="N24" i="39" a="1"/>
  <c r="N24" i="39"/>
  <c r="O24" i="39"/>
  <c r="E37" i="39" a="1"/>
  <c r="E37" i="39"/>
  <c r="F37" i="39" a="1"/>
  <c r="F37" i="39"/>
  <c r="G37" i="39" a="1"/>
  <c r="H37" i="39" a="1"/>
  <c r="I37" i="39" a="1"/>
  <c r="J37" i="39" a="1"/>
  <c r="K37" i="39" a="1"/>
  <c r="L37" i="39" a="1"/>
  <c r="P24" i="39"/>
  <c r="M37" i="39" a="1"/>
  <c r="N37" i="39" a="1"/>
  <c r="O37" i="39" a="1"/>
  <c r="P37" i="39" a="1"/>
  <c r="Q37" i="39" a="1"/>
  <c r="R37" i="39" a="1"/>
  <c r="S37" i="39" a="1"/>
  <c r="T37" i="39" a="1"/>
  <c r="Q24" i="39"/>
  <c r="U37" i="39" a="1"/>
  <c r="V37" i="39" a="1"/>
  <c r="W37" i="39" a="1"/>
  <c r="X37" i="39" a="1"/>
  <c r="Y37" i="39" a="1"/>
  <c r="Z37" i="39" a="1"/>
  <c r="AA37" i="39" a="1"/>
  <c r="AB37" i="39" a="1"/>
  <c r="R24" i="39"/>
  <c r="AC37" i="39" a="1"/>
  <c r="AD37" i="39" a="1"/>
  <c r="AE37" i="39" a="1"/>
  <c r="AF37" i="39" a="1"/>
  <c r="AG37" i="39" a="1"/>
  <c r="AH37" i="39" a="1"/>
  <c r="AI37" i="39" a="1"/>
  <c r="AJ37" i="39" a="1"/>
  <c r="S24" i="39"/>
  <c r="AK37" i="39" a="1"/>
  <c r="AL37" i="39" a="1"/>
  <c r="AM37" i="39" a="1"/>
  <c r="AN37" i="39" a="1"/>
  <c r="AO37" i="39" a="1"/>
  <c r="AP37" i="39" a="1"/>
  <c r="AQ37" i="39" a="1"/>
  <c r="AR37" i="39" a="1"/>
  <c r="T24" i="39"/>
  <c r="AS37" i="39" a="1"/>
  <c r="AT37" i="39" a="1"/>
  <c r="AU37" i="39" a="1"/>
  <c r="AV37" i="39" a="1"/>
  <c r="AW37" i="39" a="1"/>
  <c r="AX37" i="39" a="1"/>
  <c r="AY37" i="39" a="1"/>
  <c r="AZ37" i="39" a="1"/>
  <c r="U24" i="39"/>
  <c r="BA37" i="39" a="1"/>
  <c r="BB37" i="39" a="1"/>
  <c r="BC37" i="39" a="1"/>
  <c r="BD37" i="39" a="1"/>
  <c r="BE37" i="39" a="1"/>
  <c r="BF37" i="39" a="1"/>
  <c r="BG37" i="39" a="1"/>
  <c r="BH37" i="39" a="1"/>
  <c r="V24" i="39"/>
  <c r="BI37" i="39" a="1"/>
  <c r="BJ37" i="39" a="1"/>
  <c r="BK37" i="39" a="1"/>
  <c r="BL37" i="39" a="1"/>
  <c r="BM37" i="39" a="1"/>
  <c r="BN37" i="39" a="1"/>
  <c r="BO37" i="39" a="1"/>
  <c r="BP37" i="39" a="1"/>
  <c r="G37" i="39"/>
  <c r="H37" i="39"/>
  <c r="I37" i="39"/>
  <c r="J37" i="39"/>
  <c r="K37" i="39"/>
  <c r="L37" i="39"/>
  <c r="M37" i="39"/>
  <c r="N37" i="39"/>
  <c r="O37" i="39"/>
  <c r="P37" i="39"/>
  <c r="Q37" i="39"/>
  <c r="R37" i="39"/>
  <c r="S37" i="39"/>
  <c r="T37" i="39"/>
  <c r="U37" i="39"/>
  <c r="V37" i="39"/>
  <c r="W37" i="39"/>
  <c r="X37" i="39"/>
  <c r="Y37" i="39"/>
  <c r="Z37" i="39"/>
  <c r="AA37" i="39"/>
  <c r="AB37" i="39"/>
  <c r="AC37" i="39"/>
  <c r="AD37" i="39"/>
  <c r="AE37" i="39"/>
  <c r="AF37" i="39"/>
  <c r="AG37" i="39"/>
  <c r="AH37" i="39"/>
  <c r="AI37" i="39"/>
  <c r="AJ37" i="39"/>
  <c r="AK37" i="39"/>
  <c r="AL37" i="39"/>
  <c r="AM37" i="39"/>
  <c r="AN37" i="39"/>
  <c r="AO37" i="39"/>
  <c r="AP37" i="39"/>
  <c r="AQ37" i="39"/>
  <c r="AR37" i="39"/>
  <c r="AS37" i="39"/>
  <c r="AT37" i="39"/>
  <c r="AU37" i="39"/>
  <c r="AV37" i="39"/>
  <c r="AW37" i="39"/>
  <c r="AX37" i="39"/>
  <c r="AY37" i="39"/>
  <c r="AZ37" i="39"/>
  <c r="BA37" i="39"/>
  <c r="BB37" i="39"/>
  <c r="BC37" i="39"/>
  <c r="BD37" i="39"/>
  <c r="BE37" i="39"/>
  <c r="BF37" i="39"/>
  <c r="BG37" i="39"/>
  <c r="BH37" i="39"/>
  <c r="BI37" i="39"/>
  <c r="BJ37" i="39"/>
  <c r="BK37" i="39"/>
  <c r="BL37" i="39"/>
  <c r="BM37" i="39"/>
  <c r="BN37" i="39"/>
  <c r="BO37" i="39"/>
  <c r="BP37" i="39"/>
  <c r="AA24" i="39"/>
  <c r="E48" i="39" a="1"/>
  <c r="E48" i="39"/>
  <c r="F48" i="39" a="1"/>
  <c r="F48" i="39"/>
  <c r="G48" i="39" a="1"/>
  <c r="H48" i="39" a="1"/>
  <c r="I48" i="39" a="1"/>
  <c r="J48" i="39" a="1"/>
  <c r="K48" i="39" a="1"/>
  <c r="L48" i="39" a="1"/>
  <c r="M48" i="39" a="1"/>
  <c r="N48" i="39" a="1"/>
  <c r="O48" i="39" a="1"/>
  <c r="P48" i="39" a="1"/>
  <c r="Q48" i="39" a="1"/>
  <c r="R48" i="39" a="1"/>
  <c r="S48" i="39" a="1"/>
  <c r="T48" i="39" a="1"/>
  <c r="U48" i="39" a="1"/>
  <c r="V48" i="39" a="1"/>
  <c r="W48" i="39" a="1"/>
  <c r="X48" i="39" a="1"/>
  <c r="Y48" i="39" a="1"/>
  <c r="Z48" i="39" a="1"/>
  <c r="AA48" i="39" a="1"/>
  <c r="AB48" i="39" a="1"/>
  <c r="AC48" i="39" a="1"/>
  <c r="AD48" i="39" a="1"/>
  <c r="AE48" i="39" a="1"/>
  <c r="AF48" i="39" a="1"/>
  <c r="AG48" i="39" a="1"/>
  <c r="AH48" i="39" a="1"/>
  <c r="AI48" i="39" a="1"/>
  <c r="AJ48" i="39" a="1"/>
  <c r="AK48" i="39" a="1"/>
  <c r="AL48" i="39" a="1"/>
  <c r="AM48" i="39" a="1"/>
  <c r="AN48" i="39" a="1"/>
  <c r="AO48" i="39" a="1"/>
  <c r="AP48" i="39" a="1"/>
  <c r="AQ48" i="39" a="1"/>
  <c r="AR48" i="39" a="1"/>
  <c r="AS48" i="39" a="1"/>
  <c r="AT48" i="39" a="1"/>
  <c r="AU48" i="39" a="1"/>
  <c r="AV48" i="39" a="1"/>
  <c r="AW48" i="39" a="1"/>
  <c r="AX48" i="39" a="1"/>
  <c r="AY48" i="39" a="1"/>
  <c r="AZ48" i="39" a="1"/>
  <c r="BA48" i="39" a="1"/>
  <c r="BB48" i="39" a="1"/>
  <c r="BC48" i="39" a="1"/>
  <c r="BD48" i="39" a="1"/>
  <c r="BE48" i="39" a="1"/>
  <c r="BF48" i="39" a="1"/>
  <c r="BG48" i="39" a="1"/>
  <c r="BH48" i="39" a="1"/>
  <c r="BI48" i="39" a="1"/>
  <c r="BJ48" i="39" a="1"/>
  <c r="BK48" i="39" a="1"/>
  <c r="BL48" i="39" a="1"/>
  <c r="BM48" i="39" a="1"/>
  <c r="BN48" i="39" a="1"/>
  <c r="BO48" i="39" a="1"/>
  <c r="BP48" i="39" a="1"/>
  <c r="G48" i="39"/>
  <c r="H48" i="39"/>
  <c r="I48" i="39"/>
  <c r="J48" i="39"/>
  <c r="K48" i="39"/>
  <c r="L48" i="39"/>
  <c r="M48" i="39"/>
  <c r="N48" i="39"/>
  <c r="O48" i="39"/>
  <c r="P48" i="39"/>
  <c r="Q48" i="39"/>
  <c r="R48" i="39"/>
  <c r="S48" i="39"/>
  <c r="T48" i="39"/>
  <c r="U48" i="39"/>
  <c r="V48" i="39"/>
  <c r="W48" i="39"/>
  <c r="X48" i="39"/>
  <c r="Y48" i="39"/>
  <c r="Z48" i="39"/>
  <c r="AA48" i="39"/>
  <c r="AB48" i="39"/>
  <c r="AC48" i="39"/>
  <c r="AD48" i="39"/>
  <c r="AE48" i="39"/>
  <c r="AF48" i="39"/>
  <c r="AG48" i="39"/>
  <c r="AH48" i="39"/>
  <c r="AI48" i="39"/>
  <c r="AJ48" i="39"/>
  <c r="AK48" i="39"/>
  <c r="AL48" i="39"/>
  <c r="AM48" i="39"/>
  <c r="AN48" i="39"/>
  <c r="AO48" i="39"/>
  <c r="AP48" i="39"/>
  <c r="AQ48" i="39"/>
  <c r="AR48" i="39"/>
  <c r="AS48" i="39"/>
  <c r="AT48" i="39"/>
  <c r="AU48" i="39"/>
  <c r="AV48" i="39"/>
  <c r="AW48" i="39"/>
  <c r="AX48" i="39"/>
  <c r="AY48" i="39"/>
  <c r="AZ48" i="39"/>
  <c r="BA48" i="39"/>
  <c r="BB48" i="39"/>
  <c r="BC48" i="39"/>
  <c r="BD48" i="39"/>
  <c r="BE48" i="39"/>
  <c r="BF48" i="39"/>
  <c r="BG48" i="39"/>
  <c r="BH48" i="39"/>
  <c r="BI48" i="39"/>
  <c r="BJ48" i="39"/>
  <c r="BK48" i="39"/>
  <c r="BL48" i="39"/>
  <c r="BM48" i="39"/>
  <c r="BN48" i="39"/>
  <c r="BO48" i="39"/>
  <c r="BP48" i="39"/>
  <c r="AB24" i="39"/>
  <c r="E59" i="39" a="1"/>
  <c r="E59" i="39"/>
  <c r="F59" i="39" a="1"/>
  <c r="F59" i="39"/>
  <c r="G59" i="39" a="1"/>
  <c r="H59" i="39" a="1"/>
  <c r="I59" i="39" a="1"/>
  <c r="J59" i="39" a="1"/>
  <c r="K59" i="39" a="1"/>
  <c r="L59" i="39" a="1"/>
  <c r="M59" i="39" a="1"/>
  <c r="N59" i="39" a="1"/>
  <c r="O59" i="39" a="1"/>
  <c r="P59" i="39" a="1"/>
  <c r="Q59" i="39" a="1"/>
  <c r="R59" i="39" a="1"/>
  <c r="S59" i="39" a="1"/>
  <c r="T59" i="39" a="1"/>
  <c r="U59" i="39" a="1"/>
  <c r="V59" i="39" a="1"/>
  <c r="W59" i="39" a="1"/>
  <c r="X59" i="39" a="1"/>
  <c r="Y59" i="39" a="1"/>
  <c r="Z59" i="39" a="1"/>
  <c r="AA59" i="39" a="1"/>
  <c r="AB59" i="39" a="1"/>
  <c r="AC59" i="39" a="1"/>
  <c r="AD59" i="39" a="1"/>
  <c r="AE59" i="39" a="1"/>
  <c r="AF59" i="39" a="1"/>
  <c r="AG59" i="39" a="1"/>
  <c r="AH59" i="39" a="1"/>
  <c r="AI59" i="39" a="1"/>
  <c r="AJ59" i="39" a="1"/>
  <c r="AK59" i="39" a="1"/>
  <c r="AL59" i="39" a="1"/>
  <c r="AM59" i="39" a="1"/>
  <c r="AN59" i="39" a="1"/>
  <c r="AO59" i="39" a="1"/>
  <c r="AP59" i="39" a="1"/>
  <c r="AQ59" i="39" a="1"/>
  <c r="AR59" i="39" a="1"/>
  <c r="AS59" i="39" a="1"/>
  <c r="AT59" i="39" a="1"/>
  <c r="AU59" i="39" a="1"/>
  <c r="AV59" i="39" a="1"/>
  <c r="AW59" i="39" a="1"/>
  <c r="AX59" i="39" a="1"/>
  <c r="AY59" i="39" a="1"/>
  <c r="AZ59" i="39" a="1"/>
  <c r="BA59" i="39" a="1"/>
  <c r="BB59" i="39" a="1"/>
  <c r="BC59" i="39" a="1"/>
  <c r="BD59" i="39" a="1"/>
  <c r="BE59" i="39" a="1"/>
  <c r="BF59" i="39" a="1"/>
  <c r="BG59" i="39" a="1"/>
  <c r="BH59" i="39" a="1"/>
  <c r="BI59" i="39" a="1"/>
  <c r="BJ59" i="39" a="1"/>
  <c r="BK59" i="39" a="1"/>
  <c r="BL59" i="39" a="1"/>
  <c r="BM59" i="39" a="1"/>
  <c r="BN59" i="39" a="1"/>
  <c r="BO59" i="39" a="1"/>
  <c r="BP59" i="39" a="1"/>
  <c r="G59" i="39"/>
  <c r="H59" i="39"/>
  <c r="I59" i="39"/>
  <c r="J59" i="39"/>
  <c r="K59" i="39"/>
  <c r="L59" i="39"/>
  <c r="M59" i="39"/>
  <c r="N59" i="39"/>
  <c r="O59" i="39"/>
  <c r="P59" i="39"/>
  <c r="Q59" i="39"/>
  <c r="R59" i="39"/>
  <c r="S59" i="39"/>
  <c r="T59" i="39"/>
  <c r="U59" i="39"/>
  <c r="V59" i="39"/>
  <c r="W59" i="39"/>
  <c r="X59" i="39"/>
  <c r="Y59" i="39"/>
  <c r="Z59" i="39"/>
  <c r="AA59" i="39"/>
  <c r="AB59" i="39"/>
  <c r="AC59" i="39"/>
  <c r="AD59" i="39"/>
  <c r="AE59" i="39"/>
  <c r="AF59" i="39"/>
  <c r="AG59" i="39"/>
  <c r="AH59" i="39"/>
  <c r="AI59" i="39"/>
  <c r="AJ59" i="39"/>
  <c r="AK59" i="39"/>
  <c r="AL59" i="39"/>
  <c r="AM59" i="39"/>
  <c r="AN59" i="39"/>
  <c r="AO59" i="39"/>
  <c r="AP59" i="39"/>
  <c r="AQ59" i="39"/>
  <c r="AR59" i="39"/>
  <c r="AS59" i="39"/>
  <c r="AT59" i="39"/>
  <c r="AU59" i="39"/>
  <c r="AV59" i="39"/>
  <c r="AW59" i="39"/>
  <c r="AX59" i="39"/>
  <c r="AY59" i="39"/>
  <c r="AZ59" i="39"/>
  <c r="BA59" i="39"/>
  <c r="BB59" i="39"/>
  <c r="BC59" i="39"/>
  <c r="BD59" i="39"/>
  <c r="BE59" i="39"/>
  <c r="BF59" i="39"/>
  <c r="BG59" i="39"/>
  <c r="BH59" i="39"/>
  <c r="BI59" i="39"/>
  <c r="BJ59" i="39"/>
  <c r="BK59" i="39"/>
  <c r="BL59" i="39"/>
  <c r="BM59" i="39"/>
  <c r="BN59" i="39"/>
  <c r="BO59" i="39"/>
  <c r="BP59" i="39"/>
  <c r="AC24" i="39"/>
  <c r="W24" i="39"/>
  <c r="M25" i="39"/>
  <c r="N25" i="39" a="1"/>
  <c r="N25" i="39"/>
  <c r="O25" i="39"/>
  <c r="E38" i="39" a="1"/>
  <c r="E38" i="39"/>
  <c r="F38" i="39" a="1"/>
  <c r="F38" i="39"/>
  <c r="G38" i="39" a="1"/>
  <c r="H38" i="39" a="1"/>
  <c r="I38" i="39" a="1"/>
  <c r="J38" i="39" a="1"/>
  <c r="K38" i="39" a="1"/>
  <c r="L38" i="39" a="1"/>
  <c r="P25" i="39"/>
  <c r="M38" i="39" a="1"/>
  <c r="N38" i="39" a="1"/>
  <c r="O38" i="39" a="1"/>
  <c r="P38" i="39" a="1"/>
  <c r="Q38" i="39" a="1"/>
  <c r="R38" i="39" a="1"/>
  <c r="S38" i="39" a="1"/>
  <c r="T38" i="39" a="1"/>
  <c r="Q25" i="39"/>
  <c r="U38" i="39" a="1"/>
  <c r="V38" i="39" a="1"/>
  <c r="W38" i="39" a="1"/>
  <c r="X38" i="39" a="1"/>
  <c r="Y38" i="39" a="1"/>
  <c r="Z38" i="39" a="1"/>
  <c r="AA38" i="39" a="1"/>
  <c r="AB38" i="39" a="1"/>
  <c r="R25" i="39"/>
  <c r="AC38" i="39" a="1"/>
  <c r="AD38" i="39" a="1"/>
  <c r="AE38" i="39" a="1"/>
  <c r="AF38" i="39" a="1"/>
  <c r="AG38" i="39" a="1"/>
  <c r="AH38" i="39" a="1"/>
  <c r="AI38" i="39" a="1"/>
  <c r="AJ38" i="39" a="1"/>
  <c r="S25" i="39"/>
  <c r="AK38" i="39" a="1"/>
  <c r="AL38" i="39" a="1"/>
  <c r="AM38" i="39" a="1"/>
  <c r="AN38" i="39" a="1"/>
  <c r="AO38" i="39" a="1"/>
  <c r="AP38" i="39" a="1"/>
  <c r="AQ38" i="39" a="1"/>
  <c r="AR38" i="39" a="1"/>
  <c r="T25" i="39"/>
  <c r="AS38" i="39" a="1"/>
  <c r="AT38" i="39" a="1"/>
  <c r="AU38" i="39" a="1"/>
  <c r="AV38" i="39" a="1"/>
  <c r="AW38" i="39" a="1"/>
  <c r="AX38" i="39" a="1"/>
  <c r="AY38" i="39" a="1"/>
  <c r="AZ38" i="39" a="1"/>
  <c r="U25" i="39"/>
  <c r="BA38" i="39" a="1"/>
  <c r="BB38" i="39" a="1"/>
  <c r="BC38" i="39" a="1"/>
  <c r="BD38" i="39" a="1"/>
  <c r="BE38" i="39" a="1"/>
  <c r="BF38" i="39" a="1"/>
  <c r="BG38" i="39" a="1"/>
  <c r="BH38" i="39" a="1"/>
  <c r="V25" i="39"/>
  <c r="BI38" i="39" a="1"/>
  <c r="BJ38" i="39" a="1"/>
  <c r="BK38" i="39" a="1"/>
  <c r="BL38" i="39" a="1"/>
  <c r="BM38" i="39" a="1"/>
  <c r="BN38" i="39" a="1"/>
  <c r="BO38" i="39" a="1"/>
  <c r="BP38" i="39" a="1"/>
  <c r="G38" i="39"/>
  <c r="H38" i="39"/>
  <c r="I38" i="39"/>
  <c r="J38" i="39"/>
  <c r="K38" i="39"/>
  <c r="L38" i="39"/>
  <c r="M38" i="39"/>
  <c r="N38" i="39"/>
  <c r="O38" i="39"/>
  <c r="P38" i="39"/>
  <c r="Q38" i="39"/>
  <c r="R38" i="39"/>
  <c r="S38" i="39"/>
  <c r="T38" i="39"/>
  <c r="U38" i="39"/>
  <c r="V38" i="39"/>
  <c r="W38" i="39"/>
  <c r="X38" i="39"/>
  <c r="Y38" i="39"/>
  <c r="Z38" i="39"/>
  <c r="AA38" i="39"/>
  <c r="AB38" i="39"/>
  <c r="AC38" i="39"/>
  <c r="AD38" i="39"/>
  <c r="AE38" i="39"/>
  <c r="AF38" i="39"/>
  <c r="AG38" i="39"/>
  <c r="AH38" i="39"/>
  <c r="AI38" i="39"/>
  <c r="AJ38" i="39"/>
  <c r="AK38" i="39"/>
  <c r="AL38" i="39"/>
  <c r="AM38" i="39"/>
  <c r="AN38" i="39"/>
  <c r="AO38" i="39"/>
  <c r="AP38" i="39"/>
  <c r="AQ38" i="39"/>
  <c r="AR38" i="39"/>
  <c r="AS38" i="39"/>
  <c r="AT38" i="39"/>
  <c r="AU38" i="39"/>
  <c r="AV38" i="39"/>
  <c r="AW38" i="39"/>
  <c r="AX38" i="39"/>
  <c r="AY38" i="39"/>
  <c r="AZ38" i="39"/>
  <c r="BA38" i="39"/>
  <c r="BB38" i="39"/>
  <c r="BC38" i="39"/>
  <c r="BD38" i="39"/>
  <c r="BE38" i="39"/>
  <c r="BF38" i="39"/>
  <c r="BG38" i="39"/>
  <c r="BH38" i="39"/>
  <c r="BI38" i="39"/>
  <c r="BJ38" i="39"/>
  <c r="BK38" i="39"/>
  <c r="BL38" i="39"/>
  <c r="BM38" i="39"/>
  <c r="BN38" i="39"/>
  <c r="BO38" i="39"/>
  <c r="BP38" i="39"/>
  <c r="AA25" i="39"/>
  <c r="E49" i="39" a="1"/>
  <c r="E49" i="39"/>
  <c r="F49" i="39" a="1"/>
  <c r="F49" i="39"/>
  <c r="G49" i="39" a="1"/>
  <c r="H49" i="39" a="1"/>
  <c r="I49" i="39" a="1"/>
  <c r="J49" i="39" a="1"/>
  <c r="K49" i="39" a="1"/>
  <c r="L49" i="39" a="1"/>
  <c r="M49" i="39" a="1"/>
  <c r="N49" i="39" a="1"/>
  <c r="O49" i="39" a="1"/>
  <c r="P49" i="39" a="1"/>
  <c r="Q49" i="39" a="1"/>
  <c r="R49" i="39" a="1"/>
  <c r="S49" i="39" a="1"/>
  <c r="T49" i="39" a="1"/>
  <c r="U49" i="39" a="1"/>
  <c r="V49" i="39" a="1"/>
  <c r="W49" i="39" a="1"/>
  <c r="X49" i="39" a="1"/>
  <c r="Y49" i="39" a="1"/>
  <c r="Z49" i="39" a="1"/>
  <c r="AA49" i="39" a="1"/>
  <c r="AB49" i="39" a="1"/>
  <c r="AC49" i="39" a="1"/>
  <c r="AD49" i="39" a="1"/>
  <c r="AE49" i="39" a="1"/>
  <c r="AF49" i="39" a="1"/>
  <c r="AG49" i="39" a="1"/>
  <c r="AH49" i="39" a="1"/>
  <c r="AI49" i="39" a="1"/>
  <c r="AJ49" i="39" a="1"/>
  <c r="AK49" i="39" a="1"/>
  <c r="AL49" i="39" a="1"/>
  <c r="AM49" i="39" a="1"/>
  <c r="AN49" i="39" a="1"/>
  <c r="AO49" i="39" a="1"/>
  <c r="AP49" i="39" a="1"/>
  <c r="AQ49" i="39" a="1"/>
  <c r="AR49" i="39" a="1"/>
  <c r="AS49" i="39" a="1"/>
  <c r="AT49" i="39" a="1"/>
  <c r="AU49" i="39" a="1"/>
  <c r="AV49" i="39" a="1"/>
  <c r="AW49" i="39" a="1"/>
  <c r="AX49" i="39" a="1"/>
  <c r="AY49" i="39" a="1"/>
  <c r="AZ49" i="39" a="1"/>
  <c r="BA49" i="39" a="1"/>
  <c r="BB49" i="39" a="1"/>
  <c r="BC49" i="39" a="1"/>
  <c r="BD49" i="39" a="1"/>
  <c r="BE49" i="39" a="1"/>
  <c r="BF49" i="39" a="1"/>
  <c r="BG49" i="39" a="1"/>
  <c r="BH49" i="39" a="1"/>
  <c r="BI49" i="39" a="1"/>
  <c r="BJ49" i="39" a="1"/>
  <c r="BK49" i="39" a="1"/>
  <c r="BL49" i="39" a="1"/>
  <c r="BM49" i="39" a="1"/>
  <c r="BN49" i="39" a="1"/>
  <c r="BO49" i="39" a="1"/>
  <c r="BP49" i="39" a="1"/>
  <c r="G49" i="39"/>
  <c r="H49" i="39"/>
  <c r="I49" i="39"/>
  <c r="J49" i="39"/>
  <c r="K49" i="39"/>
  <c r="L49" i="39"/>
  <c r="M49" i="39"/>
  <c r="N49" i="39"/>
  <c r="O49" i="39"/>
  <c r="P49" i="39"/>
  <c r="Q49" i="39"/>
  <c r="R49" i="39"/>
  <c r="S49" i="39"/>
  <c r="T49" i="39"/>
  <c r="U49" i="39"/>
  <c r="V49" i="39"/>
  <c r="W49" i="39"/>
  <c r="X49" i="39"/>
  <c r="Y49" i="39"/>
  <c r="Z49" i="39"/>
  <c r="AA49" i="39"/>
  <c r="AB49" i="39"/>
  <c r="AC49" i="39"/>
  <c r="AD49" i="39"/>
  <c r="AE49" i="39"/>
  <c r="AF49" i="39"/>
  <c r="AG49" i="39"/>
  <c r="AH49" i="39"/>
  <c r="AI49" i="39"/>
  <c r="AJ49" i="39"/>
  <c r="AK49" i="39"/>
  <c r="AL49" i="39"/>
  <c r="AM49" i="39"/>
  <c r="AN49" i="39"/>
  <c r="AO49" i="39"/>
  <c r="AP49" i="39"/>
  <c r="AQ49" i="39"/>
  <c r="AR49" i="39"/>
  <c r="AS49" i="39"/>
  <c r="AT49" i="39"/>
  <c r="AU49" i="39"/>
  <c r="AV49" i="39"/>
  <c r="AW49" i="39"/>
  <c r="AX49" i="39"/>
  <c r="AY49" i="39"/>
  <c r="AZ49" i="39"/>
  <c r="BA49" i="39"/>
  <c r="BB49" i="39"/>
  <c r="BC49" i="39"/>
  <c r="BD49" i="39"/>
  <c r="BE49" i="39"/>
  <c r="BF49" i="39"/>
  <c r="BG49" i="39"/>
  <c r="BH49" i="39"/>
  <c r="BI49" i="39"/>
  <c r="BJ49" i="39"/>
  <c r="BK49" i="39"/>
  <c r="BL49" i="39"/>
  <c r="BM49" i="39"/>
  <c r="BN49" i="39"/>
  <c r="BO49" i="39"/>
  <c r="BP49" i="39"/>
  <c r="AB25" i="39"/>
  <c r="E60" i="39" a="1"/>
  <c r="E60" i="39"/>
  <c r="F60" i="39" a="1"/>
  <c r="F60" i="39"/>
  <c r="G60" i="39" a="1"/>
  <c r="H60" i="39" a="1"/>
  <c r="I60" i="39" a="1"/>
  <c r="J60" i="39" a="1"/>
  <c r="K60" i="39" a="1"/>
  <c r="L60" i="39" a="1"/>
  <c r="M60" i="39" a="1"/>
  <c r="N60" i="39" a="1"/>
  <c r="O60" i="39" a="1"/>
  <c r="P60" i="39" a="1"/>
  <c r="Q60" i="39" a="1"/>
  <c r="R60" i="39" a="1"/>
  <c r="S60" i="39" a="1"/>
  <c r="T60" i="39" a="1"/>
  <c r="U60" i="39" a="1"/>
  <c r="V60" i="39" a="1"/>
  <c r="W60" i="39" a="1"/>
  <c r="X60" i="39" a="1"/>
  <c r="Y60" i="39" a="1"/>
  <c r="Z60" i="39" a="1"/>
  <c r="AA60" i="39" a="1"/>
  <c r="AB60" i="39" a="1"/>
  <c r="AC60" i="39" a="1"/>
  <c r="AD60" i="39" a="1"/>
  <c r="AE60" i="39" a="1"/>
  <c r="AF60" i="39" a="1"/>
  <c r="AG60" i="39" a="1"/>
  <c r="AH60" i="39" a="1"/>
  <c r="AI60" i="39" a="1"/>
  <c r="AJ60" i="39" a="1"/>
  <c r="AK60" i="39" a="1"/>
  <c r="AL60" i="39" a="1"/>
  <c r="AM60" i="39" a="1"/>
  <c r="AN60" i="39" a="1"/>
  <c r="AO60" i="39" a="1"/>
  <c r="AP60" i="39" a="1"/>
  <c r="AQ60" i="39" a="1"/>
  <c r="AR60" i="39" a="1"/>
  <c r="AS60" i="39" a="1"/>
  <c r="AT60" i="39" a="1"/>
  <c r="AU60" i="39" a="1"/>
  <c r="AV60" i="39" a="1"/>
  <c r="AW60" i="39" a="1"/>
  <c r="AX60" i="39" a="1"/>
  <c r="AY60" i="39" a="1"/>
  <c r="AZ60" i="39" a="1"/>
  <c r="BA60" i="39" a="1"/>
  <c r="BB60" i="39" a="1"/>
  <c r="BC60" i="39" a="1"/>
  <c r="BD60" i="39" a="1"/>
  <c r="BE60" i="39" a="1"/>
  <c r="BF60" i="39" a="1"/>
  <c r="BG60" i="39" a="1"/>
  <c r="BH60" i="39" a="1"/>
  <c r="BI60" i="39" a="1"/>
  <c r="BJ60" i="39" a="1"/>
  <c r="BK60" i="39" a="1"/>
  <c r="BL60" i="39" a="1"/>
  <c r="BM60" i="39" a="1"/>
  <c r="BN60" i="39" a="1"/>
  <c r="BO60" i="39" a="1"/>
  <c r="BP60" i="39" a="1"/>
  <c r="G60" i="39"/>
  <c r="H60" i="39"/>
  <c r="I60" i="39"/>
  <c r="J60" i="39"/>
  <c r="K60" i="39"/>
  <c r="L60" i="39"/>
  <c r="M60" i="39"/>
  <c r="N60" i="39"/>
  <c r="O60" i="39"/>
  <c r="P60" i="39"/>
  <c r="Q60" i="39"/>
  <c r="R60" i="39"/>
  <c r="S60" i="39"/>
  <c r="T60" i="39"/>
  <c r="U60" i="39"/>
  <c r="V60" i="39"/>
  <c r="W60" i="39"/>
  <c r="X60" i="39"/>
  <c r="Y60" i="39"/>
  <c r="Z60" i="39"/>
  <c r="AA60" i="39"/>
  <c r="AB60" i="39"/>
  <c r="AC60" i="39"/>
  <c r="AD60" i="39"/>
  <c r="AE60" i="39"/>
  <c r="AF60" i="39"/>
  <c r="AG60" i="39"/>
  <c r="AH60" i="39"/>
  <c r="AI60" i="39"/>
  <c r="AJ60" i="39"/>
  <c r="AK60" i="39"/>
  <c r="AL60" i="39"/>
  <c r="AM60" i="39"/>
  <c r="AN60" i="39"/>
  <c r="AO60" i="39"/>
  <c r="AP60" i="39"/>
  <c r="AQ60" i="39"/>
  <c r="AR60" i="39"/>
  <c r="AS60" i="39"/>
  <c r="AT60" i="39"/>
  <c r="AU60" i="39"/>
  <c r="AV60" i="39"/>
  <c r="AW60" i="39"/>
  <c r="AX60" i="39"/>
  <c r="AY60" i="39"/>
  <c r="AZ60" i="39"/>
  <c r="BA60" i="39"/>
  <c r="BB60" i="39"/>
  <c r="BC60" i="39"/>
  <c r="BD60" i="39"/>
  <c r="BE60" i="39"/>
  <c r="BF60" i="39"/>
  <c r="BG60" i="39"/>
  <c r="BH60" i="39"/>
  <c r="BI60" i="39"/>
  <c r="BJ60" i="39"/>
  <c r="BK60" i="39"/>
  <c r="BL60" i="39"/>
  <c r="BM60" i="39"/>
  <c r="BN60" i="39"/>
  <c r="BO60" i="39"/>
  <c r="BP60" i="39"/>
  <c r="AC25" i="39"/>
  <c r="W25" i="39"/>
  <c r="X17" i="39"/>
  <c r="X18" i="39"/>
  <c r="X19" i="39"/>
  <c r="X20" i="39"/>
  <c r="X21" i="39"/>
  <c r="X22" i="39"/>
  <c r="X23" i="39"/>
  <c r="X24" i="39"/>
  <c r="X25" i="39"/>
  <c r="E4" i="39"/>
  <c r="D4" i="39"/>
  <c r="E5" i="39"/>
  <c r="D5" i="39"/>
  <c r="E6" i="39"/>
  <c r="D6" i="39"/>
  <c r="E7" i="39"/>
  <c r="D7" i="39"/>
  <c r="E8" i="39"/>
  <c r="D8" i="39"/>
  <c r="E9" i="39"/>
  <c r="D9" i="39"/>
  <c r="E10" i="39"/>
  <c r="D10" i="39"/>
  <c r="E11" i="39"/>
  <c r="D11" i="39"/>
  <c r="E12" i="39"/>
  <c r="D12" i="39"/>
  <c r="C4" i="39"/>
  <c r="C5" i="39"/>
  <c r="C6" i="39"/>
  <c r="C7" i="39"/>
  <c r="C8" i="39"/>
  <c r="C9" i="39"/>
  <c r="C10" i="39"/>
  <c r="C11" i="39"/>
  <c r="C12" i="39"/>
  <c r="C375" i="39"/>
  <c r="K387" i="39"/>
  <c r="AJ29" i="26"/>
  <c r="C376" i="39"/>
  <c r="L387" i="39"/>
  <c r="AK29" i="26"/>
  <c r="C377" i="39"/>
  <c r="M387" i="39"/>
  <c r="AL29" i="26"/>
  <c r="C378" i="39"/>
  <c r="N387" i="39"/>
  <c r="AM29" i="26"/>
  <c r="C379" i="39"/>
  <c r="O387" i="39"/>
  <c r="AN29" i="26"/>
  <c r="C380" i="39"/>
  <c r="P387" i="39"/>
  <c r="AO29" i="26"/>
  <c r="C381" i="39"/>
  <c r="Q387" i="39"/>
  <c r="AP29" i="26"/>
  <c r="C382" i="39"/>
  <c r="R387" i="39"/>
  <c r="AQ29" i="26"/>
  <c r="C383" i="39"/>
  <c r="S387" i="39"/>
  <c r="AR29" i="26"/>
  <c r="AJ30" i="26"/>
  <c r="L388" i="39"/>
  <c r="AK30" i="26"/>
  <c r="M388" i="39"/>
  <c r="AL30" i="26"/>
  <c r="N388" i="39"/>
  <c r="AM30" i="26"/>
  <c r="O388" i="39"/>
  <c r="AN30" i="26"/>
  <c r="P388" i="39"/>
  <c r="AO30" i="26"/>
  <c r="Q388" i="39"/>
  <c r="AP30" i="26"/>
  <c r="R388" i="39"/>
  <c r="AQ30" i="26"/>
  <c r="S388" i="39"/>
  <c r="AR30" i="26"/>
  <c r="K389" i="39"/>
  <c r="AJ31" i="26"/>
  <c r="AK31" i="26"/>
  <c r="M389" i="39"/>
  <c r="AL31" i="26"/>
  <c r="N389" i="39"/>
  <c r="AM31" i="26"/>
  <c r="O389" i="39"/>
  <c r="AN31" i="26"/>
  <c r="P389" i="39"/>
  <c r="AO31" i="26"/>
  <c r="Q389" i="39"/>
  <c r="AP31" i="26"/>
  <c r="R389" i="39"/>
  <c r="AQ31" i="26"/>
  <c r="S389" i="39"/>
  <c r="AR31" i="26"/>
  <c r="K390" i="39"/>
  <c r="AJ32" i="26"/>
  <c r="L390" i="39"/>
  <c r="AK32" i="26"/>
  <c r="AL32" i="26"/>
  <c r="N390" i="39"/>
  <c r="AM32" i="26"/>
  <c r="O390" i="39"/>
  <c r="AN32" i="26"/>
  <c r="P390" i="39"/>
  <c r="AO32" i="26"/>
  <c r="Q390" i="39"/>
  <c r="AP32" i="26"/>
  <c r="R390" i="39"/>
  <c r="AQ32" i="26"/>
  <c r="S390" i="39"/>
  <c r="AR32" i="26"/>
  <c r="K391" i="39"/>
  <c r="AJ33" i="26"/>
  <c r="L391" i="39"/>
  <c r="AK33" i="26"/>
  <c r="M391" i="39"/>
  <c r="AL33" i="26"/>
  <c r="AM33" i="26"/>
  <c r="O391" i="39"/>
  <c r="AN33" i="26"/>
  <c r="P391" i="39"/>
  <c r="AO33" i="26"/>
  <c r="Q391" i="39"/>
  <c r="AP33" i="26"/>
  <c r="R391" i="39"/>
  <c r="AQ33" i="26"/>
  <c r="S391" i="39"/>
  <c r="AR33" i="26"/>
  <c r="K392" i="39"/>
  <c r="AJ34" i="26"/>
  <c r="L392" i="39"/>
  <c r="AK34" i="26"/>
  <c r="M392" i="39"/>
  <c r="AL34" i="26"/>
  <c r="N392" i="39"/>
  <c r="AM34" i="26"/>
  <c r="AN34" i="26"/>
  <c r="P392" i="39"/>
  <c r="AO34" i="26"/>
  <c r="Q392" i="39"/>
  <c r="AP34" i="26"/>
  <c r="R392" i="39"/>
  <c r="AQ34" i="26"/>
  <c r="S392" i="39"/>
  <c r="AR34" i="26"/>
  <c r="K393" i="39"/>
  <c r="AJ35" i="26"/>
  <c r="L393" i="39"/>
  <c r="AK35" i="26"/>
  <c r="M393" i="39"/>
  <c r="AL35" i="26"/>
  <c r="N393" i="39"/>
  <c r="AM35" i="26"/>
  <c r="O393" i="39"/>
  <c r="AN35" i="26"/>
  <c r="AO35" i="26"/>
  <c r="Q393" i="39"/>
  <c r="AP35" i="26"/>
  <c r="R393" i="39"/>
  <c r="AQ35" i="26"/>
  <c r="S393" i="39"/>
  <c r="AR35" i="26"/>
  <c r="K394" i="39"/>
  <c r="AJ36" i="26"/>
  <c r="L394" i="39"/>
  <c r="AK36" i="26"/>
  <c r="M394" i="39"/>
  <c r="AL36" i="26"/>
  <c r="N394" i="39"/>
  <c r="AM36" i="26"/>
  <c r="O394" i="39"/>
  <c r="AN36" i="26"/>
  <c r="P394" i="39"/>
  <c r="AO36" i="26"/>
  <c r="AP36" i="26"/>
  <c r="R394" i="39"/>
  <c r="AQ36" i="26"/>
  <c r="S394" i="39"/>
  <c r="AR36" i="26"/>
  <c r="K395" i="39"/>
  <c r="AJ37" i="26"/>
  <c r="L395" i="39"/>
  <c r="AK37" i="26"/>
  <c r="M395" i="39"/>
  <c r="AL37" i="26"/>
  <c r="N395" i="39"/>
  <c r="AM37" i="26"/>
  <c r="O395" i="39"/>
  <c r="AN37" i="26"/>
  <c r="P395" i="39"/>
  <c r="AO37" i="26"/>
  <c r="Q395" i="39"/>
  <c r="AP37" i="26"/>
  <c r="AQ37" i="26"/>
  <c r="S395" i="39"/>
  <c r="AR37" i="26"/>
  <c r="K396" i="39"/>
  <c r="AJ38" i="26"/>
  <c r="L396" i="39"/>
  <c r="AK38" i="26"/>
  <c r="M396" i="39"/>
  <c r="AL38" i="26"/>
  <c r="N396" i="39"/>
  <c r="AM38" i="26"/>
  <c r="O396" i="39"/>
  <c r="AN38" i="26"/>
  <c r="P396" i="39"/>
  <c r="AO38" i="26"/>
  <c r="Q396" i="39"/>
  <c r="AP38" i="26"/>
  <c r="R396" i="39"/>
  <c r="AQ38" i="26"/>
  <c r="AR38" i="26"/>
  <c r="AA29" i="26" a="1"/>
  <c r="B387" i="39"/>
  <c r="AA29" i="26"/>
  <c r="C387" i="39"/>
  <c r="AB29" i="26"/>
  <c r="D387" i="39"/>
  <c r="AC29" i="26"/>
  <c r="E387" i="39"/>
  <c r="AD29" i="26"/>
  <c r="F387" i="39"/>
  <c r="AE29" i="26"/>
  <c r="G387" i="39"/>
  <c r="AF29" i="26"/>
  <c r="H387" i="39"/>
  <c r="AG29" i="26"/>
  <c r="I387" i="39"/>
  <c r="AH29" i="26"/>
  <c r="J387" i="39"/>
  <c r="AI29" i="26"/>
  <c r="AA30" i="26"/>
  <c r="C388" i="39"/>
  <c r="AB30" i="26"/>
  <c r="D388" i="39"/>
  <c r="AC30" i="26"/>
  <c r="E388" i="39"/>
  <c r="AD30" i="26"/>
  <c r="F388" i="39"/>
  <c r="AE30" i="26"/>
  <c r="G388" i="39"/>
  <c r="AF30" i="26"/>
  <c r="H388" i="39"/>
  <c r="AG30" i="26"/>
  <c r="I388" i="39"/>
  <c r="AH30" i="26"/>
  <c r="J388" i="39"/>
  <c r="AI30" i="26"/>
  <c r="B389" i="39"/>
  <c r="AA31" i="26"/>
  <c r="AB31" i="26"/>
  <c r="D389" i="39"/>
  <c r="AC31" i="26"/>
  <c r="E389" i="39"/>
  <c r="AD31" i="26"/>
  <c r="F389" i="39"/>
  <c r="AE31" i="26"/>
  <c r="G389" i="39"/>
  <c r="AF31" i="26"/>
  <c r="H389" i="39"/>
  <c r="AG31" i="26"/>
  <c r="I389" i="39"/>
  <c r="AH31" i="26"/>
  <c r="J389" i="39"/>
  <c r="AI31" i="26"/>
  <c r="B390" i="39"/>
  <c r="AA32" i="26"/>
  <c r="C390" i="39"/>
  <c r="AB32" i="26"/>
  <c r="AC32" i="26"/>
  <c r="E390" i="39"/>
  <c r="AD32" i="26"/>
  <c r="F390" i="39"/>
  <c r="AE32" i="26"/>
  <c r="G390" i="39"/>
  <c r="AF32" i="26"/>
  <c r="H390" i="39"/>
  <c r="AG32" i="26"/>
  <c r="I390" i="39"/>
  <c r="AH32" i="26"/>
  <c r="J390" i="39"/>
  <c r="AI32" i="26"/>
  <c r="B391" i="39"/>
  <c r="AA33" i="26"/>
  <c r="C391" i="39"/>
  <c r="AB33" i="26"/>
  <c r="D391" i="39"/>
  <c r="AC33" i="26"/>
  <c r="AD33" i="26"/>
  <c r="F391" i="39"/>
  <c r="AE33" i="26"/>
  <c r="G391" i="39"/>
  <c r="AF33" i="26"/>
  <c r="H391" i="39"/>
  <c r="AG33" i="26"/>
  <c r="I391" i="39"/>
  <c r="AH33" i="26"/>
  <c r="J391" i="39"/>
  <c r="AI33" i="26"/>
  <c r="B392" i="39"/>
  <c r="AA34" i="26"/>
  <c r="C392" i="39"/>
  <c r="AB34" i="26"/>
  <c r="D392" i="39"/>
  <c r="AC34" i="26"/>
  <c r="E392" i="39"/>
  <c r="AD34" i="26"/>
  <c r="AE34" i="26"/>
  <c r="G392" i="39"/>
  <c r="AF34" i="26"/>
  <c r="H392" i="39"/>
  <c r="AG34" i="26"/>
  <c r="I392" i="39"/>
  <c r="AH34" i="26"/>
  <c r="J392" i="39"/>
  <c r="AI34" i="26"/>
  <c r="B393" i="39"/>
  <c r="AA35" i="26"/>
  <c r="C393" i="39"/>
  <c r="AB35" i="26"/>
  <c r="D393" i="39"/>
  <c r="AC35" i="26"/>
  <c r="E393" i="39"/>
  <c r="AD35" i="26"/>
  <c r="F393" i="39"/>
  <c r="AE35" i="26"/>
  <c r="AF35" i="26"/>
  <c r="H393" i="39"/>
  <c r="AG35" i="26"/>
  <c r="I393" i="39"/>
  <c r="AH35" i="26"/>
  <c r="J393" i="39"/>
  <c r="AI35" i="26"/>
  <c r="B394" i="39"/>
  <c r="AA36" i="26"/>
  <c r="C394" i="39"/>
  <c r="AB36" i="26"/>
  <c r="D394" i="39"/>
  <c r="AC36" i="26"/>
  <c r="E394" i="39"/>
  <c r="AD36" i="26"/>
  <c r="F394" i="39"/>
  <c r="AE36" i="26"/>
  <c r="G394" i="39"/>
  <c r="AF36" i="26"/>
  <c r="AG36" i="26"/>
  <c r="I394" i="39"/>
  <c r="AH36" i="26"/>
  <c r="J394" i="39"/>
  <c r="AI36" i="26"/>
  <c r="B395" i="39"/>
  <c r="AA37" i="26"/>
  <c r="C395" i="39"/>
  <c r="AB37" i="26"/>
  <c r="D395" i="39"/>
  <c r="AC37" i="26"/>
  <c r="E395" i="39"/>
  <c r="AD37" i="26"/>
  <c r="F395" i="39"/>
  <c r="AE37" i="26"/>
  <c r="G395" i="39"/>
  <c r="AF37" i="26"/>
  <c r="H395" i="39"/>
  <c r="AG37" i="26"/>
  <c r="AH37" i="26"/>
  <c r="J395" i="39"/>
  <c r="AI37" i="26"/>
  <c r="B396" i="39"/>
  <c r="AA38" i="26"/>
  <c r="C396" i="39"/>
  <c r="AB38" i="26"/>
  <c r="D396" i="39"/>
  <c r="AC38" i="26"/>
  <c r="E396" i="39"/>
  <c r="AD38" i="26"/>
  <c r="F396" i="39"/>
  <c r="AE38" i="26"/>
  <c r="G396" i="39"/>
  <c r="AF38" i="26"/>
  <c r="H396" i="39"/>
  <c r="AG38" i="26"/>
  <c r="I396" i="39"/>
  <c r="AH38" i="26"/>
  <c r="AI38" i="26"/>
  <c r="Q29" i="26" a="1"/>
  <c r="Q29" i="26"/>
  <c r="R29" i="26"/>
  <c r="S29" i="26"/>
  <c r="T29" i="26"/>
  <c r="U29" i="26"/>
  <c r="V29" i="26"/>
  <c r="W29" i="26"/>
  <c r="X29" i="26"/>
  <c r="Y29" i="26"/>
  <c r="Z29" i="26"/>
  <c r="B375" i="39"/>
  <c r="Q30" i="26"/>
  <c r="R30" i="26"/>
  <c r="D375" i="39"/>
  <c r="S30" i="26"/>
  <c r="E375" i="39"/>
  <c r="T30" i="26"/>
  <c r="F375" i="39"/>
  <c r="U30" i="26"/>
  <c r="G375" i="39"/>
  <c r="V30" i="26"/>
  <c r="H375" i="39"/>
  <c r="W30" i="26"/>
  <c r="I375" i="39"/>
  <c r="X30" i="26"/>
  <c r="J375" i="39"/>
  <c r="Y30" i="26"/>
  <c r="K375" i="39"/>
  <c r="Z30" i="26"/>
  <c r="B376" i="39"/>
  <c r="Q31" i="26"/>
  <c r="R31" i="26"/>
  <c r="D376" i="39"/>
  <c r="S31" i="26"/>
  <c r="E376" i="39"/>
  <c r="T31" i="26"/>
  <c r="F376" i="39"/>
  <c r="U31" i="26"/>
  <c r="G376" i="39"/>
  <c r="V31" i="26"/>
  <c r="H376" i="39"/>
  <c r="W31" i="26"/>
  <c r="I376" i="39"/>
  <c r="X31" i="26"/>
  <c r="J376" i="39"/>
  <c r="Y31" i="26"/>
  <c r="K376" i="39"/>
  <c r="Z31" i="26"/>
  <c r="B377" i="39"/>
  <c r="Q32" i="26"/>
  <c r="R32" i="26"/>
  <c r="D377" i="39"/>
  <c r="S32" i="26"/>
  <c r="E377" i="39"/>
  <c r="T32" i="26"/>
  <c r="F377" i="39"/>
  <c r="U32" i="26"/>
  <c r="G377" i="39"/>
  <c r="V32" i="26"/>
  <c r="H377" i="39"/>
  <c r="W32" i="26"/>
  <c r="I377" i="39"/>
  <c r="X32" i="26"/>
  <c r="J377" i="39"/>
  <c r="Y32" i="26"/>
  <c r="K377" i="39"/>
  <c r="Z32" i="26"/>
  <c r="B378" i="39"/>
  <c r="Q33" i="26"/>
  <c r="R33" i="26"/>
  <c r="D378" i="39"/>
  <c r="S33" i="26"/>
  <c r="E378" i="39"/>
  <c r="T33" i="26"/>
  <c r="F378" i="39"/>
  <c r="U33" i="26"/>
  <c r="G378" i="39"/>
  <c r="V33" i="26"/>
  <c r="H378" i="39"/>
  <c r="W33" i="26"/>
  <c r="I378" i="39"/>
  <c r="X33" i="26"/>
  <c r="J378" i="39"/>
  <c r="Y33" i="26"/>
  <c r="K378" i="39"/>
  <c r="Z33" i="26"/>
  <c r="B379" i="39"/>
  <c r="Q34" i="26"/>
  <c r="R34" i="26"/>
  <c r="D379" i="39"/>
  <c r="S34" i="26"/>
  <c r="E379" i="39"/>
  <c r="T34" i="26"/>
  <c r="F379" i="39"/>
  <c r="U34" i="26"/>
  <c r="G379" i="39"/>
  <c r="V34" i="26"/>
  <c r="H379" i="39"/>
  <c r="W34" i="26"/>
  <c r="I379" i="39"/>
  <c r="X34" i="26"/>
  <c r="J379" i="39"/>
  <c r="Y34" i="26"/>
  <c r="K379" i="39"/>
  <c r="Z34" i="26"/>
  <c r="B380" i="39"/>
  <c r="Q35" i="26"/>
  <c r="R35" i="26"/>
  <c r="D380" i="39"/>
  <c r="S35" i="26"/>
  <c r="E380" i="39"/>
  <c r="T35" i="26"/>
  <c r="F380" i="39"/>
  <c r="U35" i="26"/>
  <c r="G380" i="39"/>
  <c r="V35" i="26"/>
  <c r="H380" i="39"/>
  <c r="W35" i="26"/>
  <c r="I380" i="39"/>
  <c r="X35" i="26"/>
  <c r="J380" i="39"/>
  <c r="Y35" i="26"/>
  <c r="K380" i="39"/>
  <c r="Z35" i="26"/>
  <c r="B381" i="39"/>
  <c r="Q36" i="26"/>
  <c r="R36" i="26"/>
  <c r="D381" i="39"/>
  <c r="S36" i="26"/>
  <c r="E381" i="39"/>
  <c r="T36" i="26"/>
  <c r="F381" i="39"/>
  <c r="U36" i="26"/>
  <c r="G381" i="39"/>
  <c r="V36" i="26"/>
  <c r="H381" i="39"/>
  <c r="W36" i="26"/>
  <c r="I381" i="39"/>
  <c r="X36" i="26"/>
  <c r="J381" i="39"/>
  <c r="Y36" i="26"/>
  <c r="K381" i="39"/>
  <c r="Z36" i="26"/>
  <c r="B382" i="39"/>
  <c r="Q37" i="26"/>
  <c r="R37" i="26"/>
  <c r="D382" i="39"/>
  <c r="S37" i="26"/>
  <c r="E382" i="39"/>
  <c r="T37" i="26"/>
  <c r="F382" i="39"/>
  <c r="U37" i="26"/>
  <c r="G382" i="39"/>
  <c r="V37" i="26"/>
  <c r="H382" i="39"/>
  <c r="W37" i="26"/>
  <c r="I382" i="39"/>
  <c r="X37" i="26"/>
  <c r="J382" i="39"/>
  <c r="Y37" i="26"/>
  <c r="K382" i="39"/>
  <c r="Z37" i="26"/>
  <c r="B383" i="39"/>
  <c r="Q38" i="26"/>
  <c r="R38" i="26"/>
  <c r="D383" i="39"/>
  <c r="S38" i="26"/>
  <c r="E383" i="39"/>
  <c r="T38" i="26"/>
  <c r="F383" i="39"/>
  <c r="U38" i="26"/>
  <c r="G383" i="39"/>
  <c r="V38" i="26"/>
  <c r="H383" i="39"/>
  <c r="W38" i="26"/>
  <c r="I383" i="39"/>
  <c r="X38" i="26"/>
  <c r="J383" i="39"/>
  <c r="Y38" i="26"/>
  <c r="K383" i="39"/>
  <c r="Z38" i="26"/>
  <c r="AJ17" i="26" a="1"/>
  <c r="K17" i="38"/>
  <c r="L17" i="38"/>
  <c r="K18" i="38"/>
  <c r="L18" i="38"/>
  <c r="K19" i="38"/>
  <c r="L19" i="38"/>
  <c r="K20" i="38"/>
  <c r="L20" i="38"/>
  <c r="K21" i="38"/>
  <c r="L21" i="38"/>
  <c r="K22" i="38"/>
  <c r="L22" i="38"/>
  <c r="K23" i="38"/>
  <c r="L23" i="38"/>
  <c r="K24" i="38"/>
  <c r="L24" i="38"/>
  <c r="K25" i="38"/>
  <c r="L25" i="38"/>
  <c r="M17" i="38"/>
  <c r="N17" i="38" a="1"/>
  <c r="N17" i="38"/>
  <c r="O17" i="38"/>
  <c r="E30" i="38" a="1"/>
  <c r="E30" i="38"/>
  <c r="F30" i="38" a="1"/>
  <c r="F30" i="38"/>
  <c r="G30" i="38" a="1"/>
  <c r="H30" i="38" a="1"/>
  <c r="I30" i="38" a="1"/>
  <c r="J30" i="38" a="1"/>
  <c r="K30" i="38" a="1"/>
  <c r="L30" i="38" a="1"/>
  <c r="P17" i="38"/>
  <c r="M30" i="38" a="1"/>
  <c r="N30" i="38" a="1"/>
  <c r="O30" i="38" a="1"/>
  <c r="P30" i="38" a="1"/>
  <c r="Q30" i="38" a="1"/>
  <c r="R30" i="38" a="1"/>
  <c r="S30" i="38" a="1"/>
  <c r="T30" i="38" a="1"/>
  <c r="Q17" i="38"/>
  <c r="U30" i="38" a="1"/>
  <c r="V30" i="38" a="1"/>
  <c r="W30" i="38" a="1"/>
  <c r="X30" i="38" a="1"/>
  <c r="Y30" i="38" a="1"/>
  <c r="Z30" i="38" a="1"/>
  <c r="AA30" i="38" a="1"/>
  <c r="AB30" i="38" a="1"/>
  <c r="R17" i="38"/>
  <c r="AC30" i="38" a="1"/>
  <c r="AD30" i="38" a="1"/>
  <c r="AE30" i="38" a="1"/>
  <c r="AF30" i="38" a="1"/>
  <c r="AG30" i="38" a="1"/>
  <c r="AH30" i="38" a="1"/>
  <c r="AI30" i="38" a="1"/>
  <c r="AJ30" i="38" a="1"/>
  <c r="S17" i="38"/>
  <c r="AK30" i="38" a="1"/>
  <c r="AL30" i="38" a="1"/>
  <c r="AM30" i="38" a="1"/>
  <c r="AN30" i="38" a="1"/>
  <c r="AO30" i="38" a="1"/>
  <c r="AP30" i="38" a="1"/>
  <c r="AQ30" i="38" a="1"/>
  <c r="AR30" i="38" a="1"/>
  <c r="T17" i="38"/>
  <c r="AS30" i="38" a="1"/>
  <c r="AT30" i="38" a="1"/>
  <c r="AU30" i="38" a="1"/>
  <c r="AV30" i="38" a="1"/>
  <c r="AW30" i="38" a="1"/>
  <c r="AX30" i="38" a="1"/>
  <c r="AY30" i="38" a="1"/>
  <c r="AZ30" i="38" a="1"/>
  <c r="U17" i="38"/>
  <c r="BA30" i="38" a="1"/>
  <c r="BB30" i="38" a="1"/>
  <c r="BC30" i="38" a="1"/>
  <c r="BD30" i="38" a="1"/>
  <c r="BE30" i="38" a="1"/>
  <c r="BF30" i="38" a="1"/>
  <c r="BG30" i="38" a="1"/>
  <c r="BH30" i="38" a="1"/>
  <c r="V17" i="38"/>
  <c r="BI30" i="38" a="1"/>
  <c r="BJ30" i="38" a="1"/>
  <c r="BK30" i="38" a="1"/>
  <c r="BL30" i="38" a="1"/>
  <c r="BM30" i="38" a="1"/>
  <c r="BN30" i="38" a="1"/>
  <c r="BO30" i="38" a="1"/>
  <c r="BP30" i="38" a="1"/>
  <c r="G30" i="38"/>
  <c r="H30" i="38"/>
  <c r="I30" i="38"/>
  <c r="J30" i="38"/>
  <c r="K30" i="38"/>
  <c r="L30" i="38"/>
  <c r="M30" i="38"/>
  <c r="N30" i="38"/>
  <c r="O30" i="38"/>
  <c r="P30" i="38"/>
  <c r="Q30" i="38"/>
  <c r="R30" i="38"/>
  <c r="S30" i="38"/>
  <c r="T30" i="38"/>
  <c r="U30" i="38"/>
  <c r="V30" i="38"/>
  <c r="W30" i="38"/>
  <c r="X30" i="38"/>
  <c r="Y30" i="38"/>
  <c r="Z30" i="38"/>
  <c r="AA30" i="38"/>
  <c r="AB30" i="38"/>
  <c r="AC30" i="38"/>
  <c r="AD30" i="38"/>
  <c r="AE30" i="38"/>
  <c r="AF30" i="38"/>
  <c r="AG30" i="38"/>
  <c r="AH30" i="38"/>
  <c r="AI30" i="38"/>
  <c r="AJ30" i="38"/>
  <c r="AK30" i="38"/>
  <c r="AL30" i="38"/>
  <c r="AM30" i="38"/>
  <c r="AN30" i="38"/>
  <c r="AO30" i="38"/>
  <c r="AP30" i="38"/>
  <c r="AQ30" i="38"/>
  <c r="AR30" i="38"/>
  <c r="AS30" i="38"/>
  <c r="AT30" i="38"/>
  <c r="AU30" i="38"/>
  <c r="AV30" i="38"/>
  <c r="AW30" i="38"/>
  <c r="AX30" i="38"/>
  <c r="AY30" i="38"/>
  <c r="AZ30" i="38"/>
  <c r="BA30" i="38"/>
  <c r="BB30" i="38"/>
  <c r="BC30" i="38"/>
  <c r="BD30" i="38"/>
  <c r="BE30" i="38"/>
  <c r="BF30" i="38"/>
  <c r="BG30" i="38"/>
  <c r="BH30" i="38"/>
  <c r="BI30" i="38"/>
  <c r="BJ30" i="38"/>
  <c r="BK30" i="38"/>
  <c r="BL30" i="38"/>
  <c r="BM30" i="38"/>
  <c r="BN30" i="38"/>
  <c r="BO30" i="38"/>
  <c r="BP30" i="38"/>
  <c r="AA17" i="38"/>
  <c r="E41" i="38" a="1"/>
  <c r="E41" i="38"/>
  <c r="F41" i="38" a="1"/>
  <c r="F41" i="38"/>
  <c r="G41" i="38" a="1"/>
  <c r="H41" i="38" a="1"/>
  <c r="I41" i="38" a="1"/>
  <c r="J41" i="38" a="1"/>
  <c r="K41" i="38" a="1"/>
  <c r="L41" i="38" a="1"/>
  <c r="M41" i="38" a="1"/>
  <c r="N41" i="38" a="1"/>
  <c r="O41" i="38" a="1"/>
  <c r="P41" i="38" a="1"/>
  <c r="Q41" i="38" a="1"/>
  <c r="R41" i="38" a="1"/>
  <c r="S41" i="38" a="1"/>
  <c r="T41" i="38" a="1"/>
  <c r="U41" i="38" a="1"/>
  <c r="V41" i="38" a="1"/>
  <c r="W41" i="38" a="1"/>
  <c r="X41" i="38" a="1"/>
  <c r="Y41" i="38" a="1"/>
  <c r="Z41" i="38" a="1"/>
  <c r="AA41" i="38" a="1"/>
  <c r="AB41" i="38" a="1"/>
  <c r="AC41" i="38" a="1"/>
  <c r="AD41" i="38" a="1"/>
  <c r="AE41" i="38" a="1"/>
  <c r="AF41" i="38" a="1"/>
  <c r="AG41" i="38" a="1"/>
  <c r="AH41" i="38" a="1"/>
  <c r="AI41" i="38" a="1"/>
  <c r="AJ41" i="38" a="1"/>
  <c r="AK41" i="38" a="1"/>
  <c r="AL41" i="38" a="1"/>
  <c r="AM41" i="38" a="1"/>
  <c r="AN41" i="38" a="1"/>
  <c r="AO41" i="38" a="1"/>
  <c r="AP41" i="38" a="1"/>
  <c r="AQ41" i="38" a="1"/>
  <c r="AR41" i="38" a="1"/>
  <c r="AS41" i="38" a="1"/>
  <c r="AT41" i="38" a="1"/>
  <c r="AU41" i="38" a="1"/>
  <c r="AV41" i="38" a="1"/>
  <c r="AW41" i="38" a="1"/>
  <c r="AX41" i="38" a="1"/>
  <c r="AY41" i="38" a="1"/>
  <c r="AZ41" i="38" a="1"/>
  <c r="BA41" i="38" a="1"/>
  <c r="BB41" i="38" a="1"/>
  <c r="BC41" i="38" a="1"/>
  <c r="BD41" i="38" a="1"/>
  <c r="BE41" i="38" a="1"/>
  <c r="BF41" i="38" a="1"/>
  <c r="BG41" i="38" a="1"/>
  <c r="BH41" i="38" a="1"/>
  <c r="BI41" i="38" a="1"/>
  <c r="BJ41" i="38" a="1"/>
  <c r="BK41" i="38" a="1"/>
  <c r="BL41" i="38" a="1"/>
  <c r="BM41" i="38" a="1"/>
  <c r="BN41" i="38" a="1"/>
  <c r="BO41" i="38" a="1"/>
  <c r="BP41" i="38" a="1"/>
  <c r="G41" i="38"/>
  <c r="H41" i="38"/>
  <c r="I41" i="38"/>
  <c r="J41" i="38"/>
  <c r="K41" i="38"/>
  <c r="L41" i="38"/>
  <c r="M41" i="38"/>
  <c r="N41" i="38"/>
  <c r="O41" i="38"/>
  <c r="P41" i="38"/>
  <c r="Q41" i="38"/>
  <c r="R41" i="38"/>
  <c r="S41" i="38"/>
  <c r="T41" i="38"/>
  <c r="U41" i="38"/>
  <c r="V41" i="38"/>
  <c r="W41" i="38"/>
  <c r="X41" i="38"/>
  <c r="Y41" i="38"/>
  <c r="Z41" i="38"/>
  <c r="AA41" i="38"/>
  <c r="AB41" i="38"/>
  <c r="AC41" i="38"/>
  <c r="AD41" i="38"/>
  <c r="AE41" i="38"/>
  <c r="AF41" i="38"/>
  <c r="AG41" i="38"/>
  <c r="AH41" i="38"/>
  <c r="AI41" i="38"/>
  <c r="AJ41" i="38"/>
  <c r="AK41" i="38"/>
  <c r="AL41" i="38"/>
  <c r="AM41" i="38"/>
  <c r="AN41" i="38"/>
  <c r="AO41" i="38"/>
  <c r="AP41" i="38"/>
  <c r="AQ41" i="38"/>
  <c r="AR41" i="38"/>
  <c r="AS41" i="38"/>
  <c r="AT41" i="38"/>
  <c r="AU41" i="38"/>
  <c r="AV41" i="38"/>
  <c r="AW41" i="38"/>
  <c r="AX41" i="38"/>
  <c r="AY41" i="38"/>
  <c r="AZ41" i="38"/>
  <c r="BA41" i="38"/>
  <c r="BB41" i="38"/>
  <c r="BC41" i="38"/>
  <c r="BD41" i="38"/>
  <c r="BE41" i="38"/>
  <c r="BF41" i="38"/>
  <c r="BG41" i="38"/>
  <c r="BH41" i="38"/>
  <c r="BI41" i="38"/>
  <c r="BJ41" i="38"/>
  <c r="BK41" i="38"/>
  <c r="BL41" i="38"/>
  <c r="BM41" i="38"/>
  <c r="BN41" i="38"/>
  <c r="BO41" i="38"/>
  <c r="BP41" i="38"/>
  <c r="AB17" i="38"/>
  <c r="E52" i="38" a="1"/>
  <c r="E52" i="38"/>
  <c r="F52" i="38" a="1"/>
  <c r="F52" i="38"/>
  <c r="G52" i="38" a="1"/>
  <c r="H52" i="38" a="1"/>
  <c r="I52" i="38" a="1"/>
  <c r="J52" i="38" a="1"/>
  <c r="K52" i="38" a="1"/>
  <c r="L52" i="38" a="1"/>
  <c r="M52" i="38" a="1"/>
  <c r="N52" i="38" a="1"/>
  <c r="O52" i="38" a="1"/>
  <c r="P52" i="38" a="1"/>
  <c r="Q52" i="38" a="1"/>
  <c r="R52" i="38" a="1"/>
  <c r="S52" i="38" a="1"/>
  <c r="T52" i="38" a="1"/>
  <c r="U52" i="38" a="1"/>
  <c r="V52" i="38" a="1"/>
  <c r="W52" i="38" a="1"/>
  <c r="X52" i="38" a="1"/>
  <c r="Y52" i="38" a="1"/>
  <c r="Z52" i="38" a="1"/>
  <c r="AA52" i="38" a="1"/>
  <c r="AB52" i="38" a="1"/>
  <c r="AC52" i="38" a="1"/>
  <c r="AD52" i="38" a="1"/>
  <c r="AE52" i="38" a="1"/>
  <c r="AF52" i="38" a="1"/>
  <c r="AG52" i="38" a="1"/>
  <c r="AH52" i="38" a="1"/>
  <c r="AI52" i="38" a="1"/>
  <c r="AJ52" i="38" a="1"/>
  <c r="AK52" i="38" a="1"/>
  <c r="AL52" i="38" a="1"/>
  <c r="AM52" i="38" a="1"/>
  <c r="AN52" i="38" a="1"/>
  <c r="AO52" i="38" a="1"/>
  <c r="AP52" i="38" a="1"/>
  <c r="AQ52" i="38" a="1"/>
  <c r="AR52" i="38" a="1"/>
  <c r="AS52" i="38" a="1"/>
  <c r="AT52" i="38" a="1"/>
  <c r="AU52" i="38" a="1"/>
  <c r="AV52" i="38" a="1"/>
  <c r="AW52" i="38" a="1"/>
  <c r="AX52" i="38" a="1"/>
  <c r="AY52" i="38" a="1"/>
  <c r="AZ52" i="38" a="1"/>
  <c r="BA52" i="38" a="1"/>
  <c r="BB52" i="38" a="1"/>
  <c r="BC52" i="38" a="1"/>
  <c r="BD52" i="38" a="1"/>
  <c r="BE52" i="38" a="1"/>
  <c r="BF52" i="38" a="1"/>
  <c r="BG52" i="38" a="1"/>
  <c r="BH52" i="38" a="1"/>
  <c r="BI52" i="38" a="1"/>
  <c r="BJ52" i="38" a="1"/>
  <c r="BK52" i="38" a="1"/>
  <c r="BL52" i="38" a="1"/>
  <c r="BM52" i="38" a="1"/>
  <c r="BN52" i="38" a="1"/>
  <c r="BO52" i="38" a="1"/>
  <c r="BP52" i="38" a="1"/>
  <c r="G52" i="38"/>
  <c r="H52" i="38"/>
  <c r="I52" i="38"/>
  <c r="J52" i="38"/>
  <c r="K52" i="38"/>
  <c r="L52" i="38"/>
  <c r="M52" i="38"/>
  <c r="N52" i="38"/>
  <c r="O52" i="38"/>
  <c r="P52" i="38"/>
  <c r="Q52" i="38"/>
  <c r="R52" i="38"/>
  <c r="S52" i="38"/>
  <c r="T52" i="38"/>
  <c r="U52" i="38"/>
  <c r="V52" i="38"/>
  <c r="W52" i="38"/>
  <c r="X52" i="38"/>
  <c r="Y52" i="38"/>
  <c r="Z52" i="38"/>
  <c r="AA52" i="38"/>
  <c r="AB52" i="38"/>
  <c r="AC52" i="38"/>
  <c r="AD52" i="38"/>
  <c r="AE52" i="38"/>
  <c r="AF52" i="38"/>
  <c r="AG52" i="38"/>
  <c r="AH52" i="38"/>
  <c r="AI52" i="38"/>
  <c r="AJ52" i="38"/>
  <c r="AK52" i="38"/>
  <c r="AL52" i="38"/>
  <c r="AM52" i="38"/>
  <c r="AN52" i="38"/>
  <c r="AO52" i="38"/>
  <c r="AP52" i="38"/>
  <c r="AQ52" i="38"/>
  <c r="AR52" i="38"/>
  <c r="AS52" i="38"/>
  <c r="AT52" i="38"/>
  <c r="AU52" i="38"/>
  <c r="AV52" i="38"/>
  <c r="AW52" i="38"/>
  <c r="AX52" i="38"/>
  <c r="AY52" i="38"/>
  <c r="AZ52" i="38"/>
  <c r="BA52" i="38"/>
  <c r="BB52" i="38"/>
  <c r="BC52" i="38"/>
  <c r="BD52" i="38"/>
  <c r="BE52" i="38"/>
  <c r="BF52" i="38"/>
  <c r="BG52" i="38"/>
  <c r="BH52" i="38"/>
  <c r="BI52" i="38"/>
  <c r="BJ52" i="38"/>
  <c r="BK52" i="38"/>
  <c r="BL52" i="38"/>
  <c r="BM52" i="38"/>
  <c r="BN52" i="38"/>
  <c r="BO52" i="38"/>
  <c r="BP52" i="38"/>
  <c r="AC17" i="38"/>
  <c r="W17" i="38"/>
  <c r="M18" i="38"/>
  <c r="N18" i="38" a="1"/>
  <c r="N18" i="38"/>
  <c r="O18" i="38"/>
  <c r="E31" i="38" a="1"/>
  <c r="E31" i="38"/>
  <c r="F31" i="38" a="1"/>
  <c r="F31" i="38"/>
  <c r="G31" i="38" a="1"/>
  <c r="H31" i="38" a="1"/>
  <c r="I31" i="38" a="1"/>
  <c r="J31" i="38" a="1"/>
  <c r="K31" i="38" a="1"/>
  <c r="L31" i="38" a="1"/>
  <c r="P18" i="38"/>
  <c r="M31" i="38" a="1"/>
  <c r="N31" i="38" a="1"/>
  <c r="O31" i="38" a="1"/>
  <c r="P31" i="38" a="1"/>
  <c r="Q31" i="38" a="1"/>
  <c r="R31" i="38" a="1"/>
  <c r="S31" i="38" a="1"/>
  <c r="T31" i="38" a="1"/>
  <c r="Q18" i="38"/>
  <c r="U31" i="38" a="1"/>
  <c r="V31" i="38" a="1"/>
  <c r="W31" i="38" a="1"/>
  <c r="X31" i="38" a="1"/>
  <c r="Y31" i="38" a="1"/>
  <c r="Z31" i="38" a="1"/>
  <c r="AA31" i="38" a="1"/>
  <c r="AB31" i="38" a="1"/>
  <c r="R18" i="38"/>
  <c r="AC31" i="38" a="1"/>
  <c r="AD31" i="38" a="1"/>
  <c r="AE31" i="38" a="1"/>
  <c r="AF31" i="38" a="1"/>
  <c r="AG31" i="38" a="1"/>
  <c r="AH31" i="38" a="1"/>
  <c r="AI31" i="38" a="1"/>
  <c r="AJ31" i="38" a="1"/>
  <c r="S18" i="38"/>
  <c r="AK31" i="38" a="1"/>
  <c r="AL31" i="38" a="1"/>
  <c r="AM31" i="38" a="1"/>
  <c r="AN31" i="38" a="1"/>
  <c r="AO31" i="38" a="1"/>
  <c r="AP31" i="38" a="1"/>
  <c r="AQ31" i="38" a="1"/>
  <c r="AR31" i="38" a="1"/>
  <c r="T18" i="38"/>
  <c r="AS31" i="38" a="1"/>
  <c r="AT31" i="38" a="1"/>
  <c r="AU31" i="38" a="1"/>
  <c r="AV31" i="38" a="1"/>
  <c r="AW31" i="38" a="1"/>
  <c r="AX31" i="38" a="1"/>
  <c r="AY31" i="38" a="1"/>
  <c r="AZ31" i="38" a="1"/>
  <c r="U18" i="38"/>
  <c r="BA31" i="38" a="1"/>
  <c r="BB31" i="38" a="1"/>
  <c r="BC31" i="38" a="1"/>
  <c r="BD31" i="38" a="1"/>
  <c r="BE31" i="38" a="1"/>
  <c r="BF31" i="38" a="1"/>
  <c r="BG31" i="38" a="1"/>
  <c r="BH31" i="38" a="1"/>
  <c r="V18" i="38"/>
  <c r="BI31" i="38" a="1"/>
  <c r="BJ31" i="38" a="1"/>
  <c r="BK31" i="38" a="1"/>
  <c r="BL31" i="38" a="1"/>
  <c r="BM31" i="38" a="1"/>
  <c r="BN31" i="38" a="1"/>
  <c r="BO31" i="38" a="1"/>
  <c r="BP31" i="38" a="1"/>
  <c r="G31" i="38"/>
  <c r="H31" i="38"/>
  <c r="I31" i="38"/>
  <c r="J31" i="38"/>
  <c r="K31" i="38"/>
  <c r="L31" i="38"/>
  <c r="M31" i="38"/>
  <c r="N31" i="38"/>
  <c r="O31" i="38"/>
  <c r="P31" i="38"/>
  <c r="Q31" i="38"/>
  <c r="R31" i="38"/>
  <c r="S31" i="38"/>
  <c r="T31" i="38"/>
  <c r="U31" i="38"/>
  <c r="V31" i="38"/>
  <c r="W31" i="38"/>
  <c r="X31" i="38"/>
  <c r="Y31" i="38"/>
  <c r="Z31" i="38"/>
  <c r="AA31" i="38"/>
  <c r="AB31" i="38"/>
  <c r="AC31" i="38"/>
  <c r="AD31" i="38"/>
  <c r="AE31" i="38"/>
  <c r="AF31" i="38"/>
  <c r="AG31" i="38"/>
  <c r="AH31" i="38"/>
  <c r="AI31" i="38"/>
  <c r="AJ31" i="38"/>
  <c r="AK31" i="38"/>
  <c r="AL31" i="38"/>
  <c r="AM31" i="38"/>
  <c r="AN31" i="38"/>
  <c r="AO31" i="38"/>
  <c r="AP31" i="38"/>
  <c r="AQ31" i="38"/>
  <c r="AR31" i="38"/>
  <c r="AS31" i="38"/>
  <c r="AT31" i="38"/>
  <c r="AU31" i="38"/>
  <c r="AV31" i="38"/>
  <c r="AW31" i="38"/>
  <c r="AX31" i="38"/>
  <c r="AY31" i="38"/>
  <c r="AZ31" i="38"/>
  <c r="BA31" i="38"/>
  <c r="BB31" i="38"/>
  <c r="BC31" i="38"/>
  <c r="BD31" i="38"/>
  <c r="BE31" i="38"/>
  <c r="BF31" i="38"/>
  <c r="BG31" i="38"/>
  <c r="BH31" i="38"/>
  <c r="BI31" i="38"/>
  <c r="BJ31" i="38"/>
  <c r="BK31" i="38"/>
  <c r="BL31" i="38"/>
  <c r="BM31" i="38"/>
  <c r="BN31" i="38"/>
  <c r="BO31" i="38"/>
  <c r="BP31" i="38"/>
  <c r="AA18" i="38"/>
  <c r="E42" i="38" a="1"/>
  <c r="E42" i="38"/>
  <c r="F42" i="38" a="1"/>
  <c r="F42" i="38"/>
  <c r="G42" i="38" a="1"/>
  <c r="H42" i="38" a="1"/>
  <c r="I42" i="38" a="1"/>
  <c r="J42" i="38" a="1"/>
  <c r="K42" i="38" a="1"/>
  <c r="L42" i="38" a="1"/>
  <c r="M42" i="38" a="1"/>
  <c r="N42" i="38" a="1"/>
  <c r="O42" i="38" a="1"/>
  <c r="P42" i="38" a="1"/>
  <c r="Q42" i="38" a="1"/>
  <c r="R42" i="38" a="1"/>
  <c r="S42" i="38" a="1"/>
  <c r="T42" i="38" a="1"/>
  <c r="U42" i="38" a="1"/>
  <c r="V42" i="38" a="1"/>
  <c r="W42" i="38" a="1"/>
  <c r="X42" i="38" a="1"/>
  <c r="Y42" i="38" a="1"/>
  <c r="Z42" i="38" a="1"/>
  <c r="AA42" i="38" a="1"/>
  <c r="AB42" i="38" a="1"/>
  <c r="AC42" i="38" a="1"/>
  <c r="AD42" i="38" a="1"/>
  <c r="AE42" i="38" a="1"/>
  <c r="AF42" i="38" a="1"/>
  <c r="AG42" i="38" a="1"/>
  <c r="AH42" i="38" a="1"/>
  <c r="AI42" i="38" a="1"/>
  <c r="AJ42" i="38" a="1"/>
  <c r="AK42" i="38" a="1"/>
  <c r="AL42" i="38" a="1"/>
  <c r="AM42" i="38" a="1"/>
  <c r="AN42" i="38" a="1"/>
  <c r="AO42" i="38" a="1"/>
  <c r="AP42" i="38" a="1"/>
  <c r="AQ42" i="38" a="1"/>
  <c r="AR42" i="38" a="1"/>
  <c r="AS42" i="38" a="1"/>
  <c r="AT42" i="38" a="1"/>
  <c r="AU42" i="38" a="1"/>
  <c r="AV42" i="38" a="1"/>
  <c r="AW42" i="38" a="1"/>
  <c r="AX42" i="38" a="1"/>
  <c r="AY42" i="38" a="1"/>
  <c r="AZ42" i="38" a="1"/>
  <c r="BA42" i="38" a="1"/>
  <c r="BB42" i="38" a="1"/>
  <c r="BC42" i="38" a="1"/>
  <c r="BD42" i="38" a="1"/>
  <c r="BE42" i="38" a="1"/>
  <c r="BF42" i="38" a="1"/>
  <c r="BG42" i="38" a="1"/>
  <c r="BH42" i="38" a="1"/>
  <c r="BI42" i="38" a="1"/>
  <c r="BJ42" i="38" a="1"/>
  <c r="BK42" i="38" a="1"/>
  <c r="BL42" i="38" a="1"/>
  <c r="BM42" i="38" a="1"/>
  <c r="BN42" i="38" a="1"/>
  <c r="BO42" i="38" a="1"/>
  <c r="BP42" i="38" a="1"/>
  <c r="G42" i="38"/>
  <c r="H42" i="38"/>
  <c r="I42" i="38"/>
  <c r="J42" i="38"/>
  <c r="K42" i="38"/>
  <c r="L42" i="38"/>
  <c r="M42" i="38"/>
  <c r="N42" i="38"/>
  <c r="O42" i="38"/>
  <c r="P42" i="38"/>
  <c r="Q42" i="38"/>
  <c r="R42" i="38"/>
  <c r="S42" i="38"/>
  <c r="T42" i="38"/>
  <c r="U42" i="38"/>
  <c r="V42" i="38"/>
  <c r="W42" i="38"/>
  <c r="X42" i="38"/>
  <c r="Y42" i="38"/>
  <c r="Z42" i="38"/>
  <c r="AA42" i="38"/>
  <c r="AB42" i="38"/>
  <c r="AC42" i="38"/>
  <c r="AD42" i="38"/>
  <c r="AE42" i="38"/>
  <c r="AF42" i="38"/>
  <c r="AG42" i="38"/>
  <c r="AH42" i="38"/>
  <c r="AI42" i="38"/>
  <c r="AJ42" i="38"/>
  <c r="AK42" i="38"/>
  <c r="AL42" i="38"/>
  <c r="AM42" i="38"/>
  <c r="AN42" i="38"/>
  <c r="AO42" i="38"/>
  <c r="AP42" i="38"/>
  <c r="AQ42" i="38"/>
  <c r="AR42" i="38"/>
  <c r="AS42" i="38"/>
  <c r="AT42" i="38"/>
  <c r="AU42" i="38"/>
  <c r="AV42" i="38"/>
  <c r="AW42" i="38"/>
  <c r="AX42" i="38"/>
  <c r="AY42" i="38"/>
  <c r="AZ42" i="38"/>
  <c r="BA42" i="38"/>
  <c r="BB42" i="38"/>
  <c r="BC42" i="38"/>
  <c r="BD42" i="38"/>
  <c r="BE42" i="38"/>
  <c r="BF42" i="38"/>
  <c r="BG42" i="38"/>
  <c r="BH42" i="38"/>
  <c r="BI42" i="38"/>
  <c r="BJ42" i="38"/>
  <c r="BK42" i="38"/>
  <c r="BL42" i="38"/>
  <c r="BM42" i="38"/>
  <c r="BN42" i="38"/>
  <c r="BO42" i="38"/>
  <c r="BP42" i="38"/>
  <c r="AB18" i="38"/>
  <c r="E53" i="38" a="1"/>
  <c r="E53" i="38"/>
  <c r="F53" i="38" a="1"/>
  <c r="F53" i="38"/>
  <c r="G53" i="38" a="1"/>
  <c r="H53" i="38" a="1"/>
  <c r="I53" i="38" a="1"/>
  <c r="J53" i="38" a="1"/>
  <c r="K53" i="38" a="1"/>
  <c r="L53" i="38" a="1"/>
  <c r="M53" i="38" a="1"/>
  <c r="N53" i="38" a="1"/>
  <c r="O53" i="38" a="1"/>
  <c r="P53" i="38" a="1"/>
  <c r="Q53" i="38" a="1"/>
  <c r="R53" i="38" a="1"/>
  <c r="S53" i="38" a="1"/>
  <c r="T53" i="38" a="1"/>
  <c r="U53" i="38" a="1"/>
  <c r="V53" i="38" a="1"/>
  <c r="W53" i="38" a="1"/>
  <c r="X53" i="38" a="1"/>
  <c r="Y53" i="38" a="1"/>
  <c r="Z53" i="38" a="1"/>
  <c r="AA53" i="38" a="1"/>
  <c r="AB53" i="38" a="1"/>
  <c r="AC53" i="38" a="1"/>
  <c r="AD53" i="38" a="1"/>
  <c r="AE53" i="38" a="1"/>
  <c r="AF53" i="38" a="1"/>
  <c r="AG53" i="38" a="1"/>
  <c r="AH53" i="38" a="1"/>
  <c r="AI53" i="38" a="1"/>
  <c r="AJ53" i="38" a="1"/>
  <c r="AK53" i="38" a="1"/>
  <c r="AL53" i="38" a="1"/>
  <c r="AM53" i="38" a="1"/>
  <c r="AN53" i="38" a="1"/>
  <c r="AO53" i="38" a="1"/>
  <c r="AP53" i="38" a="1"/>
  <c r="AQ53" i="38" a="1"/>
  <c r="AR53" i="38" a="1"/>
  <c r="AS53" i="38" a="1"/>
  <c r="AT53" i="38" a="1"/>
  <c r="AU53" i="38" a="1"/>
  <c r="AV53" i="38" a="1"/>
  <c r="AW53" i="38" a="1"/>
  <c r="AX53" i="38" a="1"/>
  <c r="AY53" i="38" a="1"/>
  <c r="AZ53" i="38" a="1"/>
  <c r="BA53" i="38" a="1"/>
  <c r="BB53" i="38" a="1"/>
  <c r="BC53" i="38" a="1"/>
  <c r="BD53" i="38" a="1"/>
  <c r="BE53" i="38" a="1"/>
  <c r="BF53" i="38" a="1"/>
  <c r="BG53" i="38" a="1"/>
  <c r="BH53" i="38" a="1"/>
  <c r="BI53" i="38" a="1"/>
  <c r="BJ53" i="38" a="1"/>
  <c r="BK53" i="38" a="1"/>
  <c r="BL53" i="38" a="1"/>
  <c r="BM53" i="38" a="1"/>
  <c r="BN53" i="38" a="1"/>
  <c r="BO53" i="38" a="1"/>
  <c r="BP53" i="38" a="1"/>
  <c r="G53" i="38"/>
  <c r="H53" i="38"/>
  <c r="I53" i="38"/>
  <c r="J53" i="38"/>
  <c r="K53" i="38"/>
  <c r="L53" i="38"/>
  <c r="M53" i="38"/>
  <c r="N53" i="38"/>
  <c r="O53" i="38"/>
  <c r="P53" i="38"/>
  <c r="Q53" i="38"/>
  <c r="R53" i="38"/>
  <c r="S53" i="38"/>
  <c r="T53" i="38"/>
  <c r="U53" i="38"/>
  <c r="V53" i="38"/>
  <c r="W53" i="38"/>
  <c r="X53" i="38"/>
  <c r="Y53" i="38"/>
  <c r="Z53" i="38"/>
  <c r="AA53" i="38"/>
  <c r="AB53" i="38"/>
  <c r="AC53" i="38"/>
  <c r="AD53" i="38"/>
  <c r="AE53" i="38"/>
  <c r="AF53" i="38"/>
  <c r="AG53" i="38"/>
  <c r="AH53" i="38"/>
  <c r="AI53" i="38"/>
  <c r="AJ53" i="38"/>
  <c r="AK53" i="38"/>
  <c r="AL53" i="38"/>
  <c r="AM53" i="38"/>
  <c r="AN53" i="38"/>
  <c r="AO53" i="38"/>
  <c r="AP53" i="38"/>
  <c r="AQ53" i="38"/>
  <c r="AR53" i="38"/>
  <c r="AS53" i="38"/>
  <c r="AT53" i="38"/>
  <c r="AU53" i="38"/>
  <c r="AV53" i="38"/>
  <c r="AW53" i="38"/>
  <c r="AX53" i="38"/>
  <c r="AY53" i="38"/>
  <c r="AZ53" i="38"/>
  <c r="BA53" i="38"/>
  <c r="BB53" i="38"/>
  <c r="BC53" i="38"/>
  <c r="BD53" i="38"/>
  <c r="BE53" i="38"/>
  <c r="BF53" i="38"/>
  <c r="BG53" i="38"/>
  <c r="BH53" i="38"/>
  <c r="BI53" i="38"/>
  <c r="BJ53" i="38"/>
  <c r="BK53" i="38"/>
  <c r="BL53" i="38"/>
  <c r="BM53" i="38"/>
  <c r="BN53" i="38"/>
  <c r="BO53" i="38"/>
  <c r="BP53" i="38"/>
  <c r="AC18" i="38"/>
  <c r="W18" i="38"/>
  <c r="M19" i="38"/>
  <c r="N19" i="38" a="1"/>
  <c r="N19" i="38"/>
  <c r="O19" i="38"/>
  <c r="E32" i="38" a="1"/>
  <c r="E32" i="38"/>
  <c r="F32" i="38" a="1"/>
  <c r="F32" i="38"/>
  <c r="G32" i="38" a="1"/>
  <c r="H32" i="38" a="1"/>
  <c r="I32" i="38" a="1"/>
  <c r="J32" i="38" a="1"/>
  <c r="K32" i="38" a="1"/>
  <c r="L32" i="38" a="1"/>
  <c r="P19" i="38"/>
  <c r="M32" i="38" a="1"/>
  <c r="N32" i="38" a="1"/>
  <c r="O32" i="38" a="1"/>
  <c r="P32" i="38" a="1"/>
  <c r="Q32" i="38" a="1"/>
  <c r="R32" i="38" a="1"/>
  <c r="S32" i="38" a="1"/>
  <c r="T32" i="38" a="1"/>
  <c r="Q19" i="38"/>
  <c r="U32" i="38" a="1"/>
  <c r="V32" i="38" a="1"/>
  <c r="W32" i="38" a="1"/>
  <c r="X32" i="38" a="1"/>
  <c r="Y32" i="38" a="1"/>
  <c r="Z32" i="38" a="1"/>
  <c r="AA32" i="38" a="1"/>
  <c r="AB32" i="38" a="1"/>
  <c r="R19" i="38"/>
  <c r="AC32" i="38" a="1"/>
  <c r="AD32" i="38" a="1"/>
  <c r="AE32" i="38" a="1"/>
  <c r="AF32" i="38" a="1"/>
  <c r="AG32" i="38" a="1"/>
  <c r="AH32" i="38" a="1"/>
  <c r="AI32" i="38" a="1"/>
  <c r="AJ32" i="38" a="1"/>
  <c r="S19" i="38"/>
  <c r="AK32" i="38" a="1"/>
  <c r="AL32" i="38" a="1"/>
  <c r="AM32" i="38" a="1"/>
  <c r="AN32" i="38" a="1"/>
  <c r="AO32" i="38" a="1"/>
  <c r="AP32" i="38" a="1"/>
  <c r="AQ32" i="38" a="1"/>
  <c r="AR32" i="38" a="1"/>
  <c r="T19" i="38"/>
  <c r="AS32" i="38" a="1"/>
  <c r="AT32" i="38" a="1"/>
  <c r="AU32" i="38" a="1"/>
  <c r="AV32" i="38" a="1"/>
  <c r="AW32" i="38" a="1"/>
  <c r="AX32" i="38" a="1"/>
  <c r="AY32" i="38" a="1"/>
  <c r="AZ32" i="38" a="1"/>
  <c r="U19" i="38"/>
  <c r="BA32" i="38" a="1"/>
  <c r="BB32" i="38" a="1"/>
  <c r="BC32" i="38" a="1"/>
  <c r="BD32" i="38" a="1"/>
  <c r="BE32" i="38" a="1"/>
  <c r="BF32" i="38" a="1"/>
  <c r="BG32" i="38" a="1"/>
  <c r="BH32" i="38" a="1"/>
  <c r="V19" i="38"/>
  <c r="BI32" i="38" a="1"/>
  <c r="BJ32" i="38" a="1"/>
  <c r="BK32" i="38" a="1"/>
  <c r="BL32" i="38" a="1"/>
  <c r="BM32" i="38" a="1"/>
  <c r="BN32" i="38" a="1"/>
  <c r="BO32" i="38" a="1"/>
  <c r="BP32" i="38" a="1"/>
  <c r="G32" i="38"/>
  <c r="H32" i="38"/>
  <c r="I32" i="38"/>
  <c r="J32" i="38"/>
  <c r="K32" i="38"/>
  <c r="L32" i="38"/>
  <c r="M32" i="38"/>
  <c r="N32" i="38"/>
  <c r="O32" i="38"/>
  <c r="P32" i="38"/>
  <c r="Q32" i="38"/>
  <c r="R32" i="38"/>
  <c r="S32" i="38"/>
  <c r="T32" i="38"/>
  <c r="U32" i="38"/>
  <c r="V32" i="38"/>
  <c r="W32" i="38"/>
  <c r="X32" i="38"/>
  <c r="Y32" i="38"/>
  <c r="Z32" i="38"/>
  <c r="AA32" i="38"/>
  <c r="AB32" i="38"/>
  <c r="AC32" i="38"/>
  <c r="AD32" i="38"/>
  <c r="AE32" i="38"/>
  <c r="AF32" i="38"/>
  <c r="AG32" i="38"/>
  <c r="AH32" i="38"/>
  <c r="AI32" i="38"/>
  <c r="AJ32" i="38"/>
  <c r="AK32" i="38"/>
  <c r="AL32" i="38"/>
  <c r="AM32" i="38"/>
  <c r="AN32" i="38"/>
  <c r="AO32" i="38"/>
  <c r="AP32" i="38"/>
  <c r="AQ32" i="38"/>
  <c r="AR32" i="38"/>
  <c r="AS32" i="38"/>
  <c r="AT32" i="38"/>
  <c r="AU32" i="38"/>
  <c r="AV32" i="38"/>
  <c r="AW32" i="38"/>
  <c r="AX32" i="38"/>
  <c r="AY32" i="38"/>
  <c r="AZ32" i="38"/>
  <c r="BA32" i="38"/>
  <c r="BB32" i="38"/>
  <c r="BC32" i="38"/>
  <c r="BD32" i="38"/>
  <c r="BE32" i="38"/>
  <c r="BF32" i="38"/>
  <c r="BG32" i="38"/>
  <c r="BH32" i="38"/>
  <c r="BI32" i="38"/>
  <c r="BJ32" i="38"/>
  <c r="BK32" i="38"/>
  <c r="BL32" i="38"/>
  <c r="BM32" i="38"/>
  <c r="BN32" i="38"/>
  <c r="BO32" i="38"/>
  <c r="BP32" i="38"/>
  <c r="AA19" i="38"/>
  <c r="E43" i="38" a="1"/>
  <c r="E43" i="38"/>
  <c r="F43" i="38" a="1"/>
  <c r="F43" i="38"/>
  <c r="G43" i="38" a="1"/>
  <c r="H43" i="38" a="1"/>
  <c r="I43" i="38" a="1"/>
  <c r="J43" i="38" a="1"/>
  <c r="K43" i="38" a="1"/>
  <c r="L43" i="38" a="1"/>
  <c r="M43" i="38" a="1"/>
  <c r="N43" i="38" a="1"/>
  <c r="O43" i="38" a="1"/>
  <c r="P43" i="38" a="1"/>
  <c r="Q43" i="38" a="1"/>
  <c r="R43" i="38" a="1"/>
  <c r="S43" i="38" a="1"/>
  <c r="T43" i="38" a="1"/>
  <c r="U43" i="38" a="1"/>
  <c r="V43" i="38" a="1"/>
  <c r="W43" i="38" a="1"/>
  <c r="X43" i="38" a="1"/>
  <c r="Y43" i="38" a="1"/>
  <c r="Z43" i="38" a="1"/>
  <c r="AA43" i="38" a="1"/>
  <c r="AB43" i="38" a="1"/>
  <c r="AC43" i="38" a="1"/>
  <c r="AD43" i="38" a="1"/>
  <c r="AE43" i="38" a="1"/>
  <c r="AF43" i="38" a="1"/>
  <c r="AG43" i="38" a="1"/>
  <c r="AH43" i="38" a="1"/>
  <c r="AI43" i="38" a="1"/>
  <c r="AJ43" i="38" a="1"/>
  <c r="AK43" i="38" a="1"/>
  <c r="AL43" i="38" a="1"/>
  <c r="AM43" i="38" a="1"/>
  <c r="AN43" i="38" a="1"/>
  <c r="AO43" i="38" a="1"/>
  <c r="AP43" i="38" a="1"/>
  <c r="AQ43" i="38" a="1"/>
  <c r="AR43" i="38" a="1"/>
  <c r="AS43" i="38" a="1"/>
  <c r="AT43" i="38" a="1"/>
  <c r="AU43" i="38" a="1"/>
  <c r="AV43" i="38" a="1"/>
  <c r="AW43" i="38" a="1"/>
  <c r="AX43" i="38" a="1"/>
  <c r="AY43" i="38" a="1"/>
  <c r="AZ43" i="38" a="1"/>
  <c r="BA43" i="38" a="1"/>
  <c r="BB43" i="38" a="1"/>
  <c r="BC43" i="38" a="1"/>
  <c r="BD43" i="38" a="1"/>
  <c r="BE43" i="38" a="1"/>
  <c r="BF43" i="38" a="1"/>
  <c r="BG43" i="38" a="1"/>
  <c r="BH43" i="38" a="1"/>
  <c r="BI43" i="38" a="1"/>
  <c r="BJ43" i="38" a="1"/>
  <c r="BK43" i="38" a="1"/>
  <c r="BL43" i="38" a="1"/>
  <c r="BM43" i="38" a="1"/>
  <c r="BN43" i="38" a="1"/>
  <c r="BO43" i="38" a="1"/>
  <c r="BP43" i="38" a="1"/>
  <c r="G43" i="38"/>
  <c r="H43" i="38"/>
  <c r="I43" i="38"/>
  <c r="J43" i="38"/>
  <c r="K43" i="38"/>
  <c r="L43" i="38"/>
  <c r="M43" i="38"/>
  <c r="N43" i="38"/>
  <c r="O43" i="38"/>
  <c r="P43" i="38"/>
  <c r="Q43" i="38"/>
  <c r="R43" i="38"/>
  <c r="S43" i="38"/>
  <c r="T43" i="38"/>
  <c r="U43" i="38"/>
  <c r="V43" i="38"/>
  <c r="W43" i="38"/>
  <c r="X43" i="38"/>
  <c r="Y43" i="38"/>
  <c r="Z43" i="38"/>
  <c r="AA43" i="38"/>
  <c r="AB43" i="38"/>
  <c r="AC43" i="38"/>
  <c r="AD43" i="38"/>
  <c r="AE43" i="38"/>
  <c r="AF43" i="38"/>
  <c r="AG43" i="38"/>
  <c r="AH43" i="38"/>
  <c r="AI43" i="38"/>
  <c r="AJ43" i="38"/>
  <c r="AK43" i="38"/>
  <c r="AL43" i="38"/>
  <c r="AM43" i="38"/>
  <c r="AN43" i="38"/>
  <c r="AO43" i="38"/>
  <c r="AP43" i="38"/>
  <c r="AQ43" i="38"/>
  <c r="AR43" i="38"/>
  <c r="AS43" i="38"/>
  <c r="AT43" i="38"/>
  <c r="AU43" i="38"/>
  <c r="AV43" i="38"/>
  <c r="AW43" i="38"/>
  <c r="AX43" i="38"/>
  <c r="AY43" i="38"/>
  <c r="AZ43" i="38"/>
  <c r="BA43" i="38"/>
  <c r="BB43" i="38"/>
  <c r="BC43" i="38"/>
  <c r="BD43" i="38"/>
  <c r="BE43" i="38"/>
  <c r="BF43" i="38"/>
  <c r="BG43" i="38"/>
  <c r="BH43" i="38"/>
  <c r="BI43" i="38"/>
  <c r="BJ43" i="38"/>
  <c r="BK43" i="38"/>
  <c r="BL43" i="38"/>
  <c r="BM43" i="38"/>
  <c r="BN43" i="38"/>
  <c r="BO43" i="38"/>
  <c r="BP43" i="38"/>
  <c r="AB19" i="38"/>
  <c r="E54" i="38" a="1"/>
  <c r="E54" i="38"/>
  <c r="F54" i="38" a="1"/>
  <c r="F54" i="38"/>
  <c r="G54" i="38" a="1"/>
  <c r="H54" i="38" a="1"/>
  <c r="I54" i="38" a="1"/>
  <c r="J54" i="38" a="1"/>
  <c r="K54" i="38" a="1"/>
  <c r="L54" i="38" a="1"/>
  <c r="M54" i="38" a="1"/>
  <c r="N54" i="38" a="1"/>
  <c r="O54" i="38" a="1"/>
  <c r="P54" i="38" a="1"/>
  <c r="Q54" i="38" a="1"/>
  <c r="R54" i="38" a="1"/>
  <c r="S54" i="38" a="1"/>
  <c r="T54" i="38" a="1"/>
  <c r="U54" i="38" a="1"/>
  <c r="V54" i="38" a="1"/>
  <c r="W54" i="38" a="1"/>
  <c r="X54" i="38" a="1"/>
  <c r="Y54" i="38" a="1"/>
  <c r="Z54" i="38" a="1"/>
  <c r="AA54" i="38" a="1"/>
  <c r="AB54" i="38" a="1"/>
  <c r="AC54" i="38" a="1"/>
  <c r="AD54" i="38" a="1"/>
  <c r="AE54" i="38" a="1"/>
  <c r="AF54" i="38" a="1"/>
  <c r="AG54" i="38" a="1"/>
  <c r="AH54" i="38" a="1"/>
  <c r="AI54" i="38" a="1"/>
  <c r="AJ54" i="38" a="1"/>
  <c r="AK54" i="38" a="1"/>
  <c r="AL54" i="38" a="1"/>
  <c r="AM54" i="38" a="1"/>
  <c r="AN54" i="38" a="1"/>
  <c r="AO54" i="38" a="1"/>
  <c r="AP54" i="38" a="1"/>
  <c r="AQ54" i="38" a="1"/>
  <c r="AR54" i="38" a="1"/>
  <c r="AS54" i="38" a="1"/>
  <c r="AT54" i="38" a="1"/>
  <c r="AU54" i="38" a="1"/>
  <c r="AV54" i="38" a="1"/>
  <c r="AW54" i="38" a="1"/>
  <c r="AX54" i="38" a="1"/>
  <c r="AY54" i="38" a="1"/>
  <c r="AZ54" i="38" a="1"/>
  <c r="BA54" i="38" a="1"/>
  <c r="BB54" i="38" a="1"/>
  <c r="BC54" i="38" a="1"/>
  <c r="BD54" i="38" a="1"/>
  <c r="BE54" i="38" a="1"/>
  <c r="BF54" i="38" a="1"/>
  <c r="BG54" i="38" a="1"/>
  <c r="BH54" i="38" a="1"/>
  <c r="BI54" i="38" a="1"/>
  <c r="BJ54" i="38" a="1"/>
  <c r="BK54" i="38" a="1"/>
  <c r="BL54" i="38" a="1"/>
  <c r="BM54" i="38" a="1"/>
  <c r="BN54" i="38" a="1"/>
  <c r="BO54" i="38" a="1"/>
  <c r="BP54" i="38" a="1"/>
  <c r="G54" i="38"/>
  <c r="H54" i="38"/>
  <c r="I54" i="38"/>
  <c r="J54" i="38"/>
  <c r="K54" i="38"/>
  <c r="L54" i="38"/>
  <c r="M54" i="38"/>
  <c r="N54" i="38"/>
  <c r="O54" i="38"/>
  <c r="P54" i="38"/>
  <c r="Q54" i="38"/>
  <c r="R54" i="38"/>
  <c r="S54" i="38"/>
  <c r="T54" i="38"/>
  <c r="U54" i="38"/>
  <c r="V54" i="38"/>
  <c r="W54" i="38"/>
  <c r="X54" i="38"/>
  <c r="Y54" i="38"/>
  <c r="Z54" i="38"/>
  <c r="AA54" i="38"/>
  <c r="AB54" i="38"/>
  <c r="AC54" i="38"/>
  <c r="AD54" i="38"/>
  <c r="AE54" i="38"/>
  <c r="AF54" i="38"/>
  <c r="AG54" i="38"/>
  <c r="AH54" i="38"/>
  <c r="AI54" i="38"/>
  <c r="AJ54" i="38"/>
  <c r="AK54" i="38"/>
  <c r="AL54" i="38"/>
  <c r="AM54" i="38"/>
  <c r="AN54" i="38"/>
  <c r="AO54" i="38"/>
  <c r="AP54" i="38"/>
  <c r="AQ54" i="38"/>
  <c r="AR54" i="38"/>
  <c r="AS54" i="38"/>
  <c r="AT54" i="38"/>
  <c r="AU54" i="38"/>
  <c r="AV54" i="38"/>
  <c r="AW54" i="38"/>
  <c r="AX54" i="38"/>
  <c r="AY54" i="38"/>
  <c r="AZ54" i="38"/>
  <c r="BA54" i="38"/>
  <c r="BB54" i="38"/>
  <c r="BC54" i="38"/>
  <c r="BD54" i="38"/>
  <c r="BE54" i="38"/>
  <c r="BF54" i="38"/>
  <c r="BG54" i="38"/>
  <c r="BH54" i="38"/>
  <c r="BI54" i="38"/>
  <c r="BJ54" i="38"/>
  <c r="BK54" i="38"/>
  <c r="BL54" i="38"/>
  <c r="BM54" i="38"/>
  <c r="BN54" i="38"/>
  <c r="BO54" i="38"/>
  <c r="BP54" i="38"/>
  <c r="AC19" i="38"/>
  <c r="W19" i="38"/>
  <c r="M20" i="38"/>
  <c r="N20" i="38" a="1"/>
  <c r="N20" i="38"/>
  <c r="O20" i="38"/>
  <c r="E33" i="38" a="1"/>
  <c r="E33" i="38"/>
  <c r="F33" i="38" a="1"/>
  <c r="F33" i="38"/>
  <c r="G33" i="38" a="1"/>
  <c r="H33" i="38" a="1"/>
  <c r="I33" i="38" a="1"/>
  <c r="J33" i="38" a="1"/>
  <c r="K33" i="38" a="1"/>
  <c r="L33" i="38" a="1"/>
  <c r="P20" i="38"/>
  <c r="M33" i="38" a="1"/>
  <c r="N33" i="38" a="1"/>
  <c r="O33" i="38" a="1"/>
  <c r="P33" i="38" a="1"/>
  <c r="Q33" i="38" a="1"/>
  <c r="R33" i="38" a="1"/>
  <c r="S33" i="38" a="1"/>
  <c r="T33" i="38" a="1"/>
  <c r="Q20" i="38"/>
  <c r="U33" i="38" a="1"/>
  <c r="V33" i="38" a="1"/>
  <c r="W33" i="38" a="1"/>
  <c r="X33" i="38" a="1"/>
  <c r="Y33" i="38" a="1"/>
  <c r="Z33" i="38" a="1"/>
  <c r="AA33" i="38" a="1"/>
  <c r="AB33" i="38" a="1"/>
  <c r="R20" i="38"/>
  <c r="AC33" i="38" a="1"/>
  <c r="AD33" i="38" a="1"/>
  <c r="AE33" i="38" a="1"/>
  <c r="AF33" i="38" a="1"/>
  <c r="AG33" i="38" a="1"/>
  <c r="AH33" i="38" a="1"/>
  <c r="AI33" i="38" a="1"/>
  <c r="AJ33" i="38" a="1"/>
  <c r="S20" i="38"/>
  <c r="AK33" i="38" a="1"/>
  <c r="AL33" i="38" a="1"/>
  <c r="AM33" i="38" a="1"/>
  <c r="AN33" i="38" a="1"/>
  <c r="AO33" i="38" a="1"/>
  <c r="AP33" i="38" a="1"/>
  <c r="AQ33" i="38" a="1"/>
  <c r="AR33" i="38" a="1"/>
  <c r="T20" i="38"/>
  <c r="AS33" i="38" a="1"/>
  <c r="AT33" i="38" a="1"/>
  <c r="AU33" i="38" a="1"/>
  <c r="AV33" i="38" a="1"/>
  <c r="AW33" i="38" a="1"/>
  <c r="AX33" i="38" a="1"/>
  <c r="AY33" i="38" a="1"/>
  <c r="AZ33" i="38" a="1"/>
  <c r="U20" i="38"/>
  <c r="BA33" i="38" a="1"/>
  <c r="BB33" i="38" a="1"/>
  <c r="BC33" i="38" a="1"/>
  <c r="BD33" i="38" a="1"/>
  <c r="BE33" i="38" a="1"/>
  <c r="BF33" i="38" a="1"/>
  <c r="BG33" i="38" a="1"/>
  <c r="BH33" i="38" a="1"/>
  <c r="V20" i="38"/>
  <c r="BI33" i="38" a="1"/>
  <c r="BJ33" i="38" a="1"/>
  <c r="BK33" i="38" a="1"/>
  <c r="BL33" i="38" a="1"/>
  <c r="BM33" i="38" a="1"/>
  <c r="BN33" i="38" a="1"/>
  <c r="BO33" i="38" a="1"/>
  <c r="BP33" i="38" a="1"/>
  <c r="G33" i="38"/>
  <c r="H33" i="38"/>
  <c r="I33" i="38"/>
  <c r="J33" i="38"/>
  <c r="K33" i="38"/>
  <c r="L33" i="38"/>
  <c r="M33" i="38"/>
  <c r="N33" i="38"/>
  <c r="O33" i="38"/>
  <c r="P33" i="38"/>
  <c r="Q33" i="38"/>
  <c r="R33" i="38"/>
  <c r="S33" i="38"/>
  <c r="T33" i="38"/>
  <c r="U33" i="38"/>
  <c r="V33" i="38"/>
  <c r="W33" i="38"/>
  <c r="X33" i="38"/>
  <c r="Y33" i="38"/>
  <c r="Z33" i="38"/>
  <c r="AA33" i="38"/>
  <c r="AB33" i="38"/>
  <c r="AC33" i="38"/>
  <c r="AD33" i="38"/>
  <c r="AE33" i="38"/>
  <c r="AF33" i="38"/>
  <c r="AG33" i="38"/>
  <c r="AH33" i="38"/>
  <c r="AI33" i="38"/>
  <c r="AJ33" i="38"/>
  <c r="AK33" i="38"/>
  <c r="AL33" i="38"/>
  <c r="AM33" i="38"/>
  <c r="AN33" i="38"/>
  <c r="AO33" i="38"/>
  <c r="AP33" i="38"/>
  <c r="AQ33" i="38"/>
  <c r="AR33" i="38"/>
  <c r="AS33" i="38"/>
  <c r="AT33" i="38"/>
  <c r="AU33" i="38"/>
  <c r="AV33" i="38"/>
  <c r="AW33" i="38"/>
  <c r="AX33" i="38"/>
  <c r="AY33" i="38"/>
  <c r="AZ33" i="38"/>
  <c r="BA33" i="38"/>
  <c r="BB33" i="38"/>
  <c r="BC33" i="38"/>
  <c r="BD33" i="38"/>
  <c r="BE33" i="38"/>
  <c r="BF33" i="38"/>
  <c r="BG33" i="38"/>
  <c r="BH33" i="38"/>
  <c r="BI33" i="38"/>
  <c r="BJ33" i="38"/>
  <c r="BK33" i="38"/>
  <c r="BL33" i="38"/>
  <c r="BM33" i="38"/>
  <c r="BN33" i="38"/>
  <c r="BO33" i="38"/>
  <c r="BP33" i="38"/>
  <c r="AA20" i="38"/>
  <c r="E44" i="38" a="1"/>
  <c r="E44" i="38"/>
  <c r="F44" i="38" a="1"/>
  <c r="F44" i="38"/>
  <c r="G44" i="38" a="1"/>
  <c r="H44" i="38" a="1"/>
  <c r="I44" i="38" a="1"/>
  <c r="J44" i="38" a="1"/>
  <c r="K44" i="38" a="1"/>
  <c r="L44" i="38" a="1"/>
  <c r="M44" i="38" a="1"/>
  <c r="N44" i="38" a="1"/>
  <c r="O44" i="38" a="1"/>
  <c r="P44" i="38" a="1"/>
  <c r="Q44" i="38" a="1"/>
  <c r="R44" i="38" a="1"/>
  <c r="S44" i="38" a="1"/>
  <c r="T44" i="38" a="1"/>
  <c r="U44" i="38" a="1"/>
  <c r="V44" i="38" a="1"/>
  <c r="W44" i="38" a="1"/>
  <c r="X44" i="38" a="1"/>
  <c r="Y44" i="38" a="1"/>
  <c r="Z44" i="38" a="1"/>
  <c r="AA44" i="38" a="1"/>
  <c r="AB44" i="38" a="1"/>
  <c r="AC44" i="38" a="1"/>
  <c r="AD44" i="38" a="1"/>
  <c r="AE44" i="38" a="1"/>
  <c r="AF44" i="38" a="1"/>
  <c r="AG44" i="38" a="1"/>
  <c r="AH44" i="38" a="1"/>
  <c r="AI44" i="38" a="1"/>
  <c r="AJ44" i="38" a="1"/>
  <c r="AK44" i="38" a="1"/>
  <c r="AL44" i="38" a="1"/>
  <c r="AM44" i="38" a="1"/>
  <c r="AN44" i="38" a="1"/>
  <c r="AO44" i="38" a="1"/>
  <c r="AP44" i="38" a="1"/>
  <c r="AQ44" i="38" a="1"/>
  <c r="AR44" i="38" a="1"/>
  <c r="AS44" i="38" a="1"/>
  <c r="AT44" i="38" a="1"/>
  <c r="AU44" i="38" a="1"/>
  <c r="AV44" i="38" a="1"/>
  <c r="AW44" i="38" a="1"/>
  <c r="AX44" i="38" a="1"/>
  <c r="AY44" i="38" a="1"/>
  <c r="AZ44" i="38" a="1"/>
  <c r="BA44" i="38" a="1"/>
  <c r="BB44" i="38" a="1"/>
  <c r="BC44" i="38" a="1"/>
  <c r="BD44" i="38" a="1"/>
  <c r="BE44" i="38" a="1"/>
  <c r="BF44" i="38" a="1"/>
  <c r="BG44" i="38" a="1"/>
  <c r="BH44" i="38" a="1"/>
  <c r="BI44" i="38" a="1"/>
  <c r="BJ44" i="38" a="1"/>
  <c r="BK44" i="38" a="1"/>
  <c r="BL44" i="38" a="1"/>
  <c r="BM44" i="38" a="1"/>
  <c r="BN44" i="38" a="1"/>
  <c r="BO44" i="38" a="1"/>
  <c r="BP44" i="38" a="1"/>
  <c r="G44" i="38"/>
  <c r="H44" i="38"/>
  <c r="I44" i="38"/>
  <c r="J44" i="38"/>
  <c r="K44" i="38"/>
  <c r="L44" i="38"/>
  <c r="M44" i="38"/>
  <c r="N44" i="38"/>
  <c r="O44" i="38"/>
  <c r="P44" i="38"/>
  <c r="Q44" i="38"/>
  <c r="R44" i="38"/>
  <c r="S44" i="38"/>
  <c r="T44" i="38"/>
  <c r="U44" i="38"/>
  <c r="V44" i="38"/>
  <c r="W44" i="38"/>
  <c r="X44" i="38"/>
  <c r="Y44" i="38"/>
  <c r="Z44" i="38"/>
  <c r="AA44" i="38"/>
  <c r="AB44" i="38"/>
  <c r="AC44" i="38"/>
  <c r="AD44" i="38"/>
  <c r="AE44" i="38"/>
  <c r="AF44" i="38"/>
  <c r="AG44" i="38"/>
  <c r="AH44" i="38"/>
  <c r="AI44" i="38"/>
  <c r="AJ44" i="38"/>
  <c r="AK44" i="38"/>
  <c r="AL44" i="38"/>
  <c r="AM44" i="38"/>
  <c r="AN44" i="38"/>
  <c r="AO44" i="38"/>
  <c r="AP44" i="38"/>
  <c r="AQ44" i="38"/>
  <c r="AR44" i="38"/>
  <c r="AS44" i="38"/>
  <c r="AT44" i="38"/>
  <c r="AU44" i="38"/>
  <c r="AV44" i="38"/>
  <c r="AW44" i="38"/>
  <c r="AX44" i="38"/>
  <c r="AY44" i="38"/>
  <c r="AZ44" i="38"/>
  <c r="BA44" i="38"/>
  <c r="BB44" i="38"/>
  <c r="BC44" i="38"/>
  <c r="BD44" i="38"/>
  <c r="BE44" i="38"/>
  <c r="BF44" i="38"/>
  <c r="BG44" i="38"/>
  <c r="BH44" i="38"/>
  <c r="BI44" i="38"/>
  <c r="BJ44" i="38"/>
  <c r="BK44" i="38"/>
  <c r="BL44" i="38"/>
  <c r="BM44" i="38"/>
  <c r="BN44" i="38"/>
  <c r="BO44" i="38"/>
  <c r="BP44" i="38"/>
  <c r="AB20" i="38"/>
  <c r="E55" i="38" a="1"/>
  <c r="E55" i="38"/>
  <c r="F55" i="38" a="1"/>
  <c r="F55" i="38"/>
  <c r="G55" i="38" a="1"/>
  <c r="H55" i="38" a="1"/>
  <c r="I55" i="38" a="1"/>
  <c r="J55" i="38" a="1"/>
  <c r="K55" i="38" a="1"/>
  <c r="L55" i="38" a="1"/>
  <c r="M55" i="38" a="1"/>
  <c r="N55" i="38" a="1"/>
  <c r="O55" i="38" a="1"/>
  <c r="P55" i="38" a="1"/>
  <c r="Q55" i="38" a="1"/>
  <c r="R55" i="38" a="1"/>
  <c r="S55" i="38" a="1"/>
  <c r="T55" i="38" a="1"/>
  <c r="U55" i="38" a="1"/>
  <c r="V55" i="38" a="1"/>
  <c r="W55" i="38" a="1"/>
  <c r="X55" i="38" a="1"/>
  <c r="Y55" i="38" a="1"/>
  <c r="Z55" i="38" a="1"/>
  <c r="AA55" i="38" a="1"/>
  <c r="AB55" i="38" a="1"/>
  <c r="AC55" i="38" a="1"/>
  <c r="AD55" i="38" a="1"/>
  <c r="AE55" i="38" a="1"/>
  <c r="AF55" i="38" a="1"/>
  <c r="AG55" i="38" a="1"/>
  <c r="AH55" i="38" a="1"/>
  <c r="AI55" i="38" a="1"/>
  <c r="AJ55" i="38" a="1"/>
  <c r="AK55" i="38" a="1"/>
  <c r="AL55" i="38" a="1"/>
  <c r="AM55" i="38" a="1"/>
  <c r="AN55" i="38" a="1"/>
  <c r="AO55" i="38" a="1"/>
  <c r="AP55" i="38" a="1"/>
  <c r="AQ55" i="38" a="1"/>
  <c r="AR55" i="38" a="1"/>
  <c r="AS55" i="38" a="1"/>
  <c r="AT55" i="38" a="1"/>
  <c r="AU55" i="38" a="1"/>
  <c r="AV55" i="38" a="1"/>
  <c r="AW55" i="38" a="1"/>
  <c r="AX55" i="38" a="1"/>
  <c r="AY55" i="38" a="1"/>
  <c r="AZ55" i="38" a="1"/>
  <c r="BA55" i="38" a="1"/>
  <c r="BB55" i="38" a="1"/>
  <c r="BC55" i="38" a="1"/>
  <c r="BD55" i="38" a="1"/>
  <c r="BE55" i="38" a="1"/>
  <c r="BF55" i="38" a="1"/>
  <c r="BG55" i="38" a="1"/>
  <c r="BH55" i="38" a="1"/>
  <c r="BI55" i="38" a="1"/>
  <c r="BJ55" i="38" a="1"/>
  <c r="BK55" i="38" a="1"/>
  <c r="BL55" i="38" a="1"/>
  <c r="BM55" i="38" a="1"/>
  <c r="BN55" i="38" a="1"/>
  <c r="BO55" i="38" a="1"/>
  <c r="BP55" i="38" a="1"/>
  <c r="G55" i="38"/>
  <c r="H55" i="38"/>
  <c r="I55" i="38"/>
  <c r="J55" i="38"/>
  <c r="K55" i="38"/>
  <c r="L55" i="38"/>
  <c r="M55" i="38"/>
  <c r="N55" i="38"/>
  <c r="O55" i="38"/>
  <c r="P55" i="38"/>
  <c r="Q55" i="38"/>
  <c r="R55" i="38"/>
  <c r="S55" i="38"/>
  <c r="T55" i="38"/>
  <c r="U55" i="38"/>
  <c r="V55" i="38"/>
  <c r="W55" i="38"/>
  <c r="X55" i="38"/>
  <c r="Y55" i="38"/>
  <c r="Z55" i="38"/>
  <c r="AA55" i="38"/>
  <c r="AB55" i="38"/>
  <c r="AC55" i="38"/>
  <c r="AD55" i="38"/>
  <c r="AE55" i="38"/>
  <c r="AF55" i="38"/>
  <c r="AG55" i="38"/>
  <c r="AH55" i="38"/>
  <c r="AI55" i="38"/>
  <c r="AJ55" i="38"/>
  <c r="AK55" i="38"/>
  <c r="AL55" i="38"/>
  <c r="AM55" i="38"/>
  <c r="AN55" i="38"/>
  <c r="AO55" i="38"/>
  <c r="AP55" i="38"/>
  <c r="AQ55" i="38"/>
  <c r="AR55" i="38"/>
  <c r="AS55" i="38"/>
  <c r="AT55" i="38"/>
  <c r="AU55" i="38"/>
  <c r="AV55" i="38"/>
  <c r="AW55" i="38"/>
  <c r="AX55" i="38"/>
  <c r="AY55" i="38"/>
  <c r="AZ55" i="38"/>
  <c r="BA55" i="38"/>
  <c r="BB55" i="38"/>
  <c r="BC55" i="38"/>
  <c r="BD55" i="38"/>
  <c r="BE55" i="38"/>
  <c r="BF55" i="38"/>
  <c r="BG55" i="38"/>
  <c r="BH55" i="38"/>
  <c r="BI55" i="38"/>
  <c r="BJ55" i="38"/>
  <c r="BK55" i="38"/>
  <c r="BL55" i="38"/>
  <c r="BM55" i="38"/>
  <c r="BN55" i="38"/>
  <c r="BO55" i="38"/>
  <c r="BP55" i="38"/>
  <c r="AC20" i="38"/>
  <c r="W20" i="38"/>
  <c r="M21" i="38"/>
  <c r="N21" i="38" a="1"/>
  <c r="N21" i="38"/>
  <c r="O21" i="38"/>
  <c r="E34" i="38" a="1"/>
  <c r="E34" i="38"/>
  <c r="F34" i="38" a="1"/>
  <c r="F34" i="38"/>
  <c r="G34" i="38" a="1"/>
  <c r="H34" i="38" a="1"/>
  <c r="I34" i="38" a="1"/>
  <c r="J34" i="38" a="1"/>
  <c r="K34" i="38" a="1"/>
  <c r="L34" i="38" a="1"/>
  <c r="P21" i="38"/>
  <c r="M34" i="38" a="1"/>
  <c r="N34" i="38" a="1"/>
  <c r="O34" i="38" a="1"/>
  <c r="P34" i="38" a="1"/>
  <c r="Q34" i="38" a="1"/>
  <c r="R34" i="38" a="1"/>
  <c r="S34" i="38" a="1"/>
  <c r="T34" i="38" a="1"/>
  <c r="Q21" i="38"/>
  <c r="U34" i="38" a="1"/>
  <c r="V34" i="38" a="1"/>
  <c r="W34" i="38" a="1"/>
  <c r="X34" i="38" a="1"/>
  <c r="Y34" i="38" a="1"/>
  <c r="Z34" i="38" a="1"/>
  <c r="AA34" i="38" a="1"/>
  <c r="AB34" i="38" a="1"/>
  <c r="R21" i="38"/>
  <c r="AC34" i="38" a="1"/>
  <c r="AD34" i="38" a="1"/>
  <c r="AE34" i="38" a="1"/>
  <c r="AF34" i="38" a="1"/>
  <c r="AG34" i="38" a="1"/>
  <c r="AH34" i="38" a="1"/>
  <c r="AI34" i="38" a="1"/>
  <c r="AJ34" i="38" a="1"/>
  <c r="S21" i="38"/>
  <c r="AK34" i="38" a="1"/>
  <c r="AL34" i="38" a="1"/>
  <c r="AM34" i="38" a="1"/>
  <c r="AN34" i="38" a="1"/>
  <c r="AO34" i="38" a="1"/>
  <c r="AP34" i="38" a="1"/>
  <c r="AQ34" i="38" a="1"/>
  <c r="AR34" i="38" a="1"/>
  <c r="T21" i="38"/>
  <c r="AS34" i="38" a="1"/>
  <c r="AT34" i="38" a="1"/>
  <c r="AU34" i="38" a="1"/>
  <c r="AV34" i="38" a="1"/>
  <c r="AW34" i="38" a="1"/>
  <c r="AX34" i="38" a="1"/>
  <c r="AY34" i="38" a="1"/>
  <c r="AZ34" i="38" a="1"/>
  <c r="U21" i="38"/>
  <c r="BA34" i="38" a="1"/>
  <c r="BB34" i="38" a="1"/>
  <c r="BC34" i="38" a="1"/>
  <c r="BD34" i="38" a="1"/>
  <c r="BE34" i="38" a="1"/>
  <c r="BF34" i="38" a="1"/>
  <c r="BG34" i="38" a="1"/>
  <c r="BH34" i="38" a="1"/>
  <c r="V21" i="38"/>
  <c r="BI34" i="38" a="1"/>
  <c r="BJ34" i="38" a="1"/>
  <c r="BK34" i="38" a="1"/>
  <c r="BL34" i="38" a="1"/>
  <c r="BM34" i="38" a="1"/>
  <c r="BN34" i="38" a="1"/>
  <c r="BO34" i="38" a="1"/>
  <c r="BP34" i="38" a="1"/>
  <c r="G34" i="38"/>
  <c r="H34" i="38"/>
  <c r="I34" i="38"/>
  <c r="J34" i="38"/>
  <c r="K34" i="38"/>
  <c r="L34" i="38"/>
  <c r="M34" i="38"/>
  <c r="N34" i="38"/>
  <c r="O34" i="38"/>
  <c r="P34" i="38"/>
  <c r="Q34" i="38"/>
  <c r="R34" i="38"/>
  <c r="S34" i="38"/>
  <c r="T34" i="38"/>
  <c r="U34" i="38"/>
  <c r="V34" i="38"/>
  <c r="W34" i="38"/>
  <c r="X34" i="38"/>
  <c r="Y34" i="38"/>
  <c r="Z34" i="38"/>
  <c r="AA34" i="38"/>
  <c r="AB34" i="38"/>
  <c r="AC34" i="38"/>
  <c r="AD34" i="38"/>
  <c r="AE34" i="38"/>
  <c r="AF34" i="38"/>
  <c r="AG34" i="38"/>
  <c r="AH34" i="38"/>
  <c r="AI34" i="38"/>
  <c r="AJ34" i="38"/>
  <c r="AK34" i="38"/>
  <c r="AL34" i="38"/>
  <c r="AM34" i="38"/>
  <c r="AN34" i="38"/>
  <c r="AO34" i="38"/>
  <c r="AP34" i="38"/>
  <c r="AQ34" i="38"/>
  <c r="AR34" i="38"/>
  <c r="AS34" i="38"/>
  <c r="AT34" i="38"/>
  <c r="AU34" i="38"/>
  <c r="AV34" i="38"/>
  <c r="AW34" i="38"/>
  <c r="AX34" i="38"/>
  <c r="AY34" i="38"/>
  <c r="AZ34" i="38"/>
  <c r="BA34" i="38"/>
  <c r="BB34" i="38"/>
  <c r="BC34" i="38"/>
  <c r="BD34" i="38"/>
  <c r="BE34" i="38"/>
  <c r="BF34" i="38"/>
  <c r="BG34" i="38"/>
  <c r="BH34" i="38"/>
  <c r="BI34" i="38"/>
  <c r="BJ34" i="38"/>
  <c r="BK34" i="38"/>
  <c r="BL34" i="38"/>
  <c r="BM34" i="38"/>
  <c r="BN34" i="38"/>
  <c r="BO34" i="38"/>
  <c r="BP34" i="38"/>
  <c r="AA21" i="38"/>
  <c r="E45" i="38" a="1"/>
  <c r="E45" i="38"/>
  <c r="F45" i="38" a="1"/>
  <c r="F45" i="38"/>
  <c r="G45" i="38" a="1"/>
  <c r="H45" i="38" a="1"/>
  <c r="I45" i="38" a="1"/>
  <c r="J45" i="38" a="1"/>
  <c r="K45" i="38" a="1"/>
  <c r="L45" i="38" a="1"/>
  <c r="M45" i="38" a="1"/>
  <c r="N45" i="38" a="1"/>
  <c r="O45" i="38" a="1"/>
  <c r="P45" i="38" a="1"/>
  <c r="Q45" i="38" a="1"/>
  <c r="R45" i="38" a="1"/>
  <c r="S45" i="38" a="1"/>
  <c r="T45" i="38" a="1"/>
  <c r="U45" i="38" a="1"/>
  <c r="V45" i="38" a="1"/>
  <c r="W45" i="38" a="1"/>
  <c r="X45" i="38" a="1"/>
  <c r="Y45" i="38" a="1"/>
  <c r="Z45" i="38" a="1"/>
  <c r="AA45" i="38" a="1"/>
  <c r="AB45" i="38" a="1"/>
  <c r="AC45" i="38" a="1"/>
  <c r="AD45" i="38" a="1"/>
  <c r="AE45" i="38" a="1"/>
  <c r="AF45" i="38" a="1"/>
  <c r="AG45" i="38" a="1"/>
  <c r="AH45" i="38" a="1"/>
  <c r="AI45" i="38" a="1"/>
  <c r="AJ45" i="38" a="1"/>
  <c r="AK45" i="38" a="1"/>
  <c r="AL45" i="38" a="1"/>
  <c r="AM45" i="38" a="1"/>
  <c r="AN45" i="38" a="1"/>
  <c r="AO45" i="38" a="1"/>
  <c r="AP45" i="38" a="1"/>
  <c r="AQ45" i="38" a="1"/>
  <c r="AR45" i="38" a="1"/>
  <c r="AS45" i="38" a="1"/>
  <c r="AT45" i="38" a="1"/>
  <c r="AU45" i="38" a="1"/>
  <c r="AV45" i="38" a="1"/>
  <c r="AW45" i="38" a="1"/>
  <c r="AX45" i="38" a="1"/>
  <c r="AY45" i="38" a="1"/>
  <c r="AZ45" i="38" a="1"/>
  <c r="BA45" i="38" a="1"/>
  <c r="BB45" i="38" a="1"/>
  <c r="BC45" i="38" a="1"/>
  <c r="BD45" i="38" a="1"/>
  <c r="BE45" i="38" a="1"/>
  <c r="BF45" i="38" a="1"/>
  <c r="BG45" i="38" a="1"/>
  <c r="BH45" i="38" a="1"/>
  <c r="BI45" i="38" a="1"/>
  <c r="BJ45" i="38" a="1"/>
  <c r="BK45" i="38" a="1"/>
  <c r="BL45" i="38" a="1"/>
  <c r="BM45" i="38" a="1"/>
  <c r="BN45" i="38" a="1"/>
  <c r="BO45" i="38" a="1"/>
  <c r="BP45" i="38" a="1"/>
  <c r="G45" i="38"/>
  <c r="H45" i="38"/>
  <c r="I45" i="38"/>
  <c r="J45" i="38"/>
  <c r="K45" i="38"/>
  <c r="L45" i="38"/>
  <c r="M45" i="38"/>
  <c r="N45" i="38"/>
  <c r="O45" i="38"/>
  <c r="P45" i="38"/>
  <c r="Q45" i="38"/>
  <c r="R45" i="38"/>
  <c r="S45" i="38"/>
  <c r="T45" i="38"/>
  <c r="U45" i="38"/>
  <c r="V45" i="38"/>
  <c r="W45" i="38"/>
  <c r="X45" i="38"/>
  <c r="Y45" i="38"/>
  <c r="Z45" i="38"/>
  <c r="AA45" i="38"/>
  <c r="AB45" i="38"/>
  <c r="AC45" i="38"/>
  <c r="AD45" i="38"/>
  <c r="AE45" i="38"/>
  <c r="AF45" i="38"/>
  <c r="AG45" i="38"/>
  <c r="AH45" i="38"/>
  <c r="AI45" i="38"/>
  <c r="AJ45" i="38"/>
  <c r="AK45" i="38"/>
  <c r="AL45" i="38"/>
  <c r="AM45" i="38"/>
  <c r="AN45" i="38"/>
  <c r="AO45" i="38"/>
  <c r="AP45" i="38"/>
  <c r="AQ45" i="38"/>
  <c r="AR45" i="38"/>
  <c r="AS45" i="38"/>
  <c r="AT45" i="38"/>
  <c r="AU45" i="38"/>
  <c r="AV45" i="38"/>
  <c r="AW45" i="38"/>
  <c r="AX45" i="38"/>
  <c r="AY45" i="38"/>
  <c r="AZ45" i="38"/>
  <c r="BA45" i="38"/>
  <c r="BB45" i="38"/>
  <c r="BC45" i="38"/>
  <c r="BD45" i="38"/>
  <c r="BE45" i="38"/>
  <c r="BF45" i="38"/>
  <c r="BG45" i="38"/>
  <c r="BH45" i="38"/>
  <c r="BI45" i="38"/>
  <c r="BJ45" i="38"/>
  <c r="BK45" i="38"/>
  <c r="BL45" i="38"/>
  <c r="BM45" i="38"/>
  <c r="BN45" i="38"/>
  <c r="BO45" i="38"/>
  <c r="BP45" i="38"/>
  <c r="AB21" i="38"/>
  <c r="E56" i="38" a="1"/>
  <c r="E56" i="38"/>
  <c r="F56" i="38" a="1"/>
  <c r="F56" i="38"/>
  <c r="G56" i="38" a="1"/>
  <c r="H56" i="38" a="1"/>
  <c r="I56" i="38" a="1"/>
  <c r="J56" i="38" a="1"/>
  <c r="K56" i="38" a="1"/>
  <c r="L56" i="38" a="1"/>
  <c r="M56" i="38" a="1"/>
  <c r="N56" i="38" a="1"/>
  <c r="O56" i="38" a="1"/>
  <c r="P56" i="38" a="1"/>
  <c r="Q56" i="38" a="1"/>
  <c r="R56" i="38" a="1"/>
  <c r="S56" i="38" a="1"/>
  <c r="T56" i="38" a="1"/>
  <c r="U56" i="38" a="1"/>
  <c r="V56" i="38" a="1"/>
  <c r="W56" i="38" a="1"/>
  <c r="X56" i="38" a="1"/>
  <c r="Y56" i="38" a="1"/>
  <c r="Z56" i="38" a="1"/>
  <c r="AA56" i="38" a="1"/>
  <c r="AB56" i="38" a="1"/>
  <c r="AC56" i="38" a="1"/>
  <c r="AD56" i="38" a="1"/>
  <c r="AE56" i="38" a="1"/>
  <c r="AF56" i="38" a="1"/>
  <c r="AG56" i="38" a="1"/>
  <c r="AH56" i="38" a="1"/>
  <c r="AI56" i="38" a="1"/>
  <c r="AJ56" i="38" a="1"/>
  <c r="AK56" i="38" a="1"/>
  <c r="AL56" i="38" a="1"/>
  <c r="AM56" i="38" a="1"/>
  <c r="AN56" i="38" a="1"/>
  <c r="AO56" i="38" a="1"/>
  <c r="AP56" i="38" a="1"/>
  <c r="AQ56" i="38" a="1"/>
  <c r="AR56" i="38" a="1"/>
  <c r="AS56" i="38" a="1"/>
  <c r="AT56" i="38" a="1"/>
  <c r="AU56" i="38" a="1"/>
  <c r="AV56" i="38" a="1"/>
  <c r="AW56" i="38" a="1"/>
  <c r="AX56" i="38" a="1"/>
  <c r="AY56" i="38" a="1"/>
  <c r="AZ56" i="38" a="1"/>
  <c r="BA56" i="38" a="1"/>
  <c r="BB56" i="38" a="1"/>
  <c r="BC56" i="38" a="1"/>
  <c r="BD56" i="38" a="1"/>
  <c r="BE56" i="38" a="1"/>
  <c r="BF56" i="38" a="1"/>
  <c r="BG56" i="38" a="1"/>
  <c r="BH56" i="38" a="1"/>
  <c r="BI56" i="38" a="1"/>
  <c r="BJ56" i="38" a="1"/>
  <c r="BK56" i="38" a="1"/>
  <c r="BL56" i="38" a="1"/>
  <c r="BM56" i="38" a="1"/>
  <c r="BN56" i="38" a="1"/>
  <c r="BO56" i="38" a="1"/>
  <c r="BP56" i="38" a="1"/>
  <c r="G56" i="38"/>
  <c r="H56" i="38"/>
  <c r="I56" i="38"/>
  <c r="J56" i="38"/>
  <c r="K56" i="38"/>
  <c r="L56" i="38"/>
  <c r="M56" i="38"/>
  <c r="N56" i="38"/>
  <c r="O56" i="38"/>
  <c r="P56" i="38"/>
  <c r="Q56" i="38"/>
  <c r="R56" i="38"/>
  <c r="S56" i="38"/>
  <c r="T56" i="38"/>
  <c r="U56" i="38"/>
  <c r="V56" i="38"/>
  <c r="W56" i="38"/>
  <c r="X56" i="38"/>
  <c r="Y56" i="38"/>
  <c r="Z56" i="38"/>
  <c r="AA56" i="38"/>
  <c r="AB56" i="38"/>
  <c r="AC56" i="38"/>
  <c r="AD56" i="38"/>
  <c r="AE56" i="38"/>
  <c r="AF56" i="38"/>
  <c r="AG56" i="38"/>
  <c r="AH56" i="38"/>
  <c r="AI56" i="38"/>
  <c r="AJ56" i="38"/>
  <c r="AK56" i="38"/>
  <c r="AL56" i="38"/>
  <c r="AM56" i="38"/>
  <c r="AN56" i="38"/>
  <c r="AO56" i="38"/>
  <c r="AP56" i="38"/>
  <c r="AQ56" i="38"/>
  <c r="AR56" i="38"/>
  <c r="AS56" i="38"/>
  <c r="AT56" i="38"/>
  <c r="AU56" i="38"/>
  <c r="AV56" i="38"/>
  <c r="AW56" i="38"/>
  <c r="AX56" i="38"/>
  <c r="AY56" i="38"/>
  <c r="AZ56" i="38"/>
  <c r="BA56" i="38"/>
  <c r="BB56" i="38"/>
  <c r="BC56" i="38"/>
  <c r="BD56" i="38"/>
  <c r="BE56" i="38"/>
  <c r="BF56" i="38"/>
  <c r="BG56" i="38"/>
  <c r="BH56" i="38"/>
  <c r="BI56" i="38"/>
  <c r="BJ56" i="38"/>
  <c r="BK56" i="38"/>
  <c r="BL56" i="38"/>
  <c r="BM56" i="38"/>
  <c r="BN56" i="38"/>
  <c r="BO56" i="38"/>
  <c r="BP56" i="38"/>
  <c r="AC21" i="38"/>
  <c r="W21" i="38"/>
  <c r="M22" i="38"/>
  <c r="N22" i="38" a="1"/>
  <c r="N22" i="38"/>
  <c r="O22" i="38"/>
  <c r="E35" i="38" a="1"/>
  <c r="E35" i="38"/>
  <c r="F35" i="38" a="1"/>
  <c r="F35" i="38"/>
  <c r="G35" i="38" a="1"/>
  <c r="H35" i="38" a="1"/>
  <c r="I35" i="38" a="1"/>
  <c r="J35" i="38" a="1"/>
  <c r="K35" i="38" a="1"/>
  <c r="L35" i="38" a="1"/>
  <c r="P22" i="38"/>
  <c r="M35" i="38" a="1"/>
  <c r="N35" i="38" a="1"/>
  <c r="O35" i="38" a="1"/>
  <c r="P35" i="38" a="1"/>
  <c r="Q35" i="38" a="1"/>
  <c r="R35" i="38" a="1"/>
  <c r="S35" i="38" a="1"/>
  <c r="T35" i="38" a="1"/>
  <c r="Q22" i="38"/>
  <c r="U35" i="38" a="1"/>
  <c r="V35" i="38" a="1"/>
  <c r="W35" i="38" a="1"/>
  <c r="X35" i="38" a="1"/>
  <c r="Y35" i="38" a="1"/>
  <c r="Z35" i="38" a="1"/>
  <c r="AA35" i="38" a="1"/>
  <c r="AB35" i="38" a="1"/>
  <c r="R22" i="38"/>
  <c r="AC35" i="38" a="1"/>
  <c r="AD35" i="38" a="1"/>
  <c r="AE35" i="38" a="1"/>
  <c r="AF35" i="38" a="1"/>
  <c r="AG35" i="38" a="1"/>
  <c r="AH35" i="38" a="1"/>
  <c r="AI35" i="38" a="1"/>
  <c r="AJ35" i="38" a="1"/>
  <c r="S22" i="38"/>
  <c r="AK35" i="38" a="1"/>
  <c r="AL35" i="38" a="1"/>
  <c r="AM35" i="38" a="1"/>
  <c r="AN35" i="38" a="1"/>
  <c r="AO35" i="38" a="1"/>
  <c r="AP35" i="38" a="1"/>
  <c r="AQ35" i="38" a="1"/>
  <c r="AR35" i="38" a="1"/>
  <c r="T22" i="38"/>
  <c r="AS35" i="38" a="1"/>
  <c r="AT35" i="38" a="1"/>
  <c r="AU35" i="38" a="1"/>
  <c r="AV35" i="38" a="1"/>
  <c r="AW35" i="38" a="1"/>
  <c r="AX35" i="38" a="1"/>
  <c r="AY35" i="38" a="1"/>
  <c r="AZ35" i="38" a="1"/>
  <c r="U22" i="38"/>
  <c r="BA35" i="38" a="1"/>
  <c r="BB35" i="38" a="1"/>
  <c r="BC35" i="38" a="1"/>
  <c r="BD35" i="38" a="1"/>
  <c r="BE35" i="38" a="1"/>
  <c r="BF35" i="38" a="1"/>
  <c r="BG35" i="38" a="1"/>
  <c r="BH35" i="38" a="1"/>
  <c r="V22" i="38"/>
  <c r="BI35" i="38" a="1"/>
  <c r="BJ35" i="38" a="1"/>
  <c r="BK35" i="38" a="1"/>
  <c r="BL35" i="38" a="1"/>
  <c r="BM35" i="38" a="1"/>
  <c r="BN35" i="38" a="1"/>
  <c r="BO35" i="38" a="1"/>
  <c r="BP35" i="38" a="1"/>
  <c r="G35" i="38"/>
  <c r="H35" i="38"/>
  <c r="I35" i="38"/>
  <c r="J35" i="38"/>
  <c r="K35" i="38"/>
  <c r="L35" i="38"/>
  <c r="M35" i="38"/>
  <c r="N35" i="38"/>
  <c r="O35" i="38"/>
  <c r="P35" i="38"/>
  <c r="Q35" i="38"/>
  <c r="R35" i="38"/>
  <c r="S35" i="38"/>
  <c r="T35" i="38"/>
  <c r="U35" i="38"/>
  <c r="V35" i="38"/>
  <c r="W35" i="38"/>
  <c r="X35" i="38"/>
  <c r="Y35" i="38"/>
  <c r="Z35" i="38"/>
  <c r="AA35" i="38"/>
  <c r="AB35" i="38"/>
  <c r="AC35" i="38"/>
  <c r="AD35" i="38"/>
  <c r="AE35" i="38"/>
  <c r="AF35" i="38"/>
  <c r="AG35" i="38"/>
  <c r="AH35" i="38"/>
  <c r="AI35" i="38"/>
  <c r="AJ35" i="38"/>
  <c r="AK35" i="38"/>
  <c r="AL35" i="38"/>
  <c r="AM35" i="38"/>
  <c r="AN35" i="38"/>
  <c r="AO35" i="38"/>
  <c r="AP35" i="38"/>
  <c r="AQ35" i="38"/>
  <c r="AR35" i="38"/>
  <c r="AS35" i="38"/>
  <c r="AT35" i="38"/>
  <c r="AU35" i="38"/>
  <c r="AV35" i="38"/>
  <c r="AW35" i="38"/>
  <c r="AX35" i="38"/>
  <c r="AY35" i="38"/>
  <c r="AZ35" i="38"/>
  <c r="BA35" i="38"/>
  <c r="BB35" i="38"/>
  <c r="BC35" i="38"/>
  <c r="BD35" i="38"/>
  <c r="BE35" i="38"/>
  <c r="BF35" i="38"/>
  <c r="BG35" i="38"/>
  <c r="BH35" i="38"/>
  <c r="BI35" i="38"/>
  <c r="BJ35" i="38"/>
  <c r="BK35" i="38"/>
  <c r="BL35" i="38"/>
  <c r="BM35" i="38"/>
  <c r="BN35" i="38"/>
  <c r="BO35" i="38"/>
  <c r="BP35" i="38"/>
  <c r="AA22" i="38"/>
  <c r="E46" i="38" a="1"/>
  <c r="E46" i="38"/>
  <c r="F46" i="38" a="1"/>
  <c r="F46" i="38"/>
  <c r="G46" i="38" a="1"/>
  <c r="H46" i="38" a="1"/>
  <c r="I46" i="38" a="1"/>
  <c r="J46" i="38" a="1"/>
  <c r="K46" i="38" a="1"/>
  <c r="L46" i="38" a="1"/>
  <c r="M46" i="38" a="1"/>
  <c r="N46" i="38" a="1"/>
  <c r="O46" i="38" a="1"/>
  <c r="P46" i="38" a="1"/>
  <c r="Q46" i="38" a="1"/>
  <c r="R46" i="38" a="1"/>
  <c r="S46" i="38" a="1"/>
  <c r="T46" i="38" a="1"/>
  <c r="U46" i="38" a="1"/>
  <c r="V46" i="38" a="1"/>
  <c r="W46" i="38" a="1"/>
  <c r="X46" i="38" a="1"/>
  <c r="Y46" i="38" a="1"/>
  <c r="Z46" i="38" a="1"/>
  <c r="AA46" i="38" a="1"/>
  <c r="AB46" i="38" a="1"/>
  <c r="AC46" i="38" a="1"/>
  <c r="AD46" i="38" a="1"/>
  <c r="AE46" i="38" a="1"/>
  <c r="AF46" i="38" a="1"/>
  <c r="AG46" i="38" a="1"/>
  <c r="AH46" i="38" a="1"/>
  <c r="AI46" i="38" a="1"/>
  <c r="AJ46" i="38" a="1"/>
  <c r="AK46" i="38" a="1"/>
  <c r="AL46" i="38" a="1"/>
  <c r="AM46" i="38" a="1"/>
  <c r="AN46" i="38" a="1"/>
  <c r="AO46" i="38" a="1"/>
  <c r="AP46" i="38" a="1"/>
  <c r="AQ46" i="38" a="1"/>
  <c r="AR46" i="38" a="1"/>
  <c r="AS46" i="38" a="1"/>
  <c r="AT46" i="38" a="1"/>
  <c r="AU46" i="38" a="1"/>
  <c r="AV46" i="38" a="1"/>
  <c r="AW46" i="38" a="1"/>
  <c r="AX46" i="38" a="1"/>
  <c r="AY46" i="38" a="1"/>
  <c r="AZ46" i="38" a="1"/>
  <c r="BA46" i="38" a="1"/>
  <c r="BB46" i="38" a="1"/>
  <c r="BC46" i="38" a="1"/>
  <c r="BD46" i="38" a="1"/>
  <c r="BE46" i="38" a="1"/>
  <c r="BF46" i="38" a="1"/>
  <c r="BG46" i="38" a="1"/>
  <c r="BH46" i="38" a="1"/>
  <c r="BI46" i="38" a="1"/>
  <c r="BJ46" i="38" a="1"/>
  <c r="BK46" i="38" a="1"/>
  <c r="BL46" i="38" a="1"/>
  <c r="BM46" i="38" a="1"/>
  <c r="BN46" i="38" a="1"/>
  <c r="BO46" i="38" a="1"/>
  <c r="BP46" i="38" a="1"/>
  <c r="G46" i="38"/>
  <c r="H46" i="38"/>
  <c r="I46" i="38"/>
  <c r="J46" i="38"/>
  <c r="K46" i="38"/>
  <c r="L46" i="38"/>
  <c r="M46" i="38"/>
  <c r="N46" i="38"/>
  <c r="O46" i="38"/>
  <c r="P46" i="38"/>
  <c r="Q46" i="38"/>
  <c r="R46" i="38"/>
  <c r="S46" i="38"/>
  <c r="T46" i="38"/>
  <c r="U46" i="38"/>
  <c r="V46" i="38"/>
  <c r="W46" i="38"/>
  <c r="X46" i="38"/>
  <c r="Y46" i="38"/>
  <c r="Z46" i="38"/>
  <c r="AA46" i="38"/>
  <c r="AB46" i="38"/>
  <c r="AC46" i="38"/>
  <c r="AD46" i="38"/>
  <c r="AE46" i="38"/>
  <c r="AF46" i="38"/>
  <c r="AG46" i="38"/>
  <c r="AH46" i="38"/>
  <c r="AI46" i="38"/>
  <c r="AJ46" i="38"/>
  <c r="AK46" i="38"/>
  <c r="AL46" i="38"/>
  <c r="AM46" i="38"/>
  <c r="AN46" i="38"/>
  <c r="AO46" i="38"/>
  <c r="AP46" i="38"/>
  <c r="AQ46" i="38"/>
  <c r="AR46" i="38"/>
  <c r="AS46" i="38"/>
  <c r="AT46" i="38"/>
  <c r="AU46" i="38"/>
  <c r="AV46" i="38"/>
  <c r="AW46" i="38"/>
  <c r="AX46" i="38"/>
  <c r="AY46" i="38"/>
  <c r="AZ46" i="38"/>
  <c r="BA46" i="38"/>
  <c r="BB46" i="38"/>
  <c r="BC46" i="38"/>
  <c r="BD46" i="38"/>
  <c r="BE46" i="38"/>
  <c r="BF46" i="38"/>
  <c r="BG46" i="38"/>
  <c r="BH46" i="38"/>
  <c r="BI46" i="38"/>
  <c r="BJ46" i="38"/>
  <c r="BK46" i="38"/>
  <c r="BL46" i="38"/>
  <c r="BM46" i="38"/>
  <c r="BN46" i="38"/>
  <c r="BO46" i="38"/>
  <c r="BP46" i="38"/>
  <c r="AB22" i="38"/>
  <c r="E57" i="38" a="1"/>
  <c r="E57" i="38"/>
  <c r="F57" i="38" a="1"/>
  <c r="F57" i="38"/>
  <c r="G57" i="38" a="1"/>
  <c r="H57" i="38" a="1"/>
  <c r="I57" i="38" a="1"/>
  <c r="J57" i="38" a="1"/>
  <c r="K57" i="38" a="1"/>
  <c r="L57" i="38" a="1"/>
  <c r="M57" i="38" a="1"/>
  <c r="N57" i="38" a="1"/>
  <c r="O57" i="38" a="1"/>
  <c r="P57" i="38" a="1"/>
  <c r="Q57" i="38" a="1"/>
  <c r="R57" i="38" a="1"/>
  <c r="S57" i="38" a="1"/>
  <c r="T57" i="38" a="1"/>
  <c r="U57" i="38" a="1"/>
  <c r="V57" i="38" a="1"/>
  <c r="W57" i="38" a="1"/>
  <c r="X57" i="38" a="1"/>
  <c r="Y57" i="38" a="1"/>
  <c r="Z57" i="38" a="1"/>
  <c r="AA57" i="38" a="1"/>
  <c r="AB57" i="38" a="1"/>
  <c r="AC57" i="38" a="1"/>
  <c r="AD57" i="38" a="1"/>
  <c r="AE57" i="38" a="1"/>
  <c r="AF57" i="38" a="1"/>
  <c r="AG57" i="38" a="1"/>
  <c r="AH57" i="38" a="1"/>
  <c r="AI57" i="38" a="1"/>
  <c r="AJ57" i="38" a="1"/>
  <c r="AK57" i="38" a="1"/>
  <c r="AL57" i="38" a="1"/>
  <c r="AM57" i="38" a="1"/>
  <c r="AN57" i="38" a="1"/>
  <c r="AO57" i="38" a="1"/>
  <c r="AP57" i="38" a="1"/>
  <c r="AQ57" i="38" a="1"/>
  <c r="AR57" i="38" a="1"/>
  <c r="AS57" i="38" a="1"/>
  <c r="AT57" i="38" a="1"/>
  <c r="AU57" i="38" a="1"/>
  <c r="AV57" i="38" a="1"/>
  <c r="AW57" i="38" a="1"/>
  <c r="AX57" i="38" a="1"/>
  <c r="AY57" i="38" a="1"/>
  <c r="AZ57" i="38" a="1"/>
  <c r="BA57" i="38" a="1"/>
  <c r="BB57" i="38" a="1"/>
  <c r="BC57" i="38" a="1"/>
  <c r="BD57" i="38" a="1"/>
  <c r="BE57" i="38" a="1"/>
  <c r="BF57" i="38" a="1"/>
  <c r="BG57" i="38" a="1"/>
  <c r="BH57" i="38" a="1"/>
  <c r="BI57" i="38" a="1"/>
  <c r="BJ57" i="38" a="1"/>
  <c r="BK57" i="38" a="1"/>
  <c r="BL57" i="38" a="1"/>
  <c r="BM57" i="38" a="1"/>
  <c r="BN57" i="38" a="1"/>
  <c r="BO57" i="38" a="1"/>
  <c r="BP57" i="38" a="1"/>
  <c r="G57" i="38"/>
  <c r="H57" i="38"/>
  <c r="I57" i="38"/>
  <c r="J57" i="38"/>
  <c r="K57" i="38"/>
  <c r="L57" i="38"/>
  <c r="M57" i="38"/>
  <c r="N57" i="38"/>
  <c r="O57" i="38"/>
  <c r="P57" i="38"/>
  <c r="Q57" i="38"/>
  <c r="R57" i="38"/>
  <c r="S57" i="38"/>
  <c r="T57" i="38"/>
  <c r="U57" i="38"/>
  <c r="V57" i="38"/>
  <c r="W57" i="38"/>
  <c r="X57" i="38"/>
  <c r="Y57" i="38"/>
  <c r="Z57" i="38"/>
  <c r="AA57" i="38"/>
  <c r="AB57" i="38"/>
  <c r="AC57" i="38"/>
  <c r="AD57" i="38"/>
  <c r="AE57" i="38"/>
  <c r="AF57" i="38"/>
  <c r="AG57" i="38"/>
  <c r="AH57" i="38"/>
  <c r="AI57" i="38"/>
  <c r="AJ57" i="38"/>
  <c r="AK57" i="38"/>
  <c r="AL57" i="38"/>
  <c r="AM57" i="38"/>
  <c r="AN57" i="38"/>
  <c r="AO57" i="38"/>
  <c r="AP57" i="38"/>
  <c r="AQ57" i="38"/>
  <c r="AR57" i="38"/>
  <c r="AS57" i="38"/>
  <c r="AT57" i="38"/>
  <c r="AU57" i="38"/>
  <c r="AV57" i="38"/>
  <c r="AW57" i="38"/>
  <c r="AX57" i="38"/>
  <c r="AY57" i="38"/>
  <c r="AZ57" i="38"/>
  <c r="BA57" i="38"/>
  <c r="BB57" i="38"/>
  <c r="BC57" i="38"/>
  <c r="BD57" i="38"/>
  <c r="BE57" i="38"/>
  <c r="BF57" i="38"/>
  <c r="BG57" i="38"/>
  <c r="BH57" i="38"/>
  <c r="BI57" i="38"/>
  <c r="BJ57" i="38"/>
  <c r="BK57" i="38"/>
  <c r="BL57" i="38"/>
  <c r="BM57" i="38"/>
  <c r="BN57" i="38"/>
  <c r="BO57" i="38"/>
  <c r="BP57" i="38"/>
  <c r="AC22" i="38"/>
  <c r="W22" i="38"/>
  <c r="M23" i="38"/>
  <c r="N23" i="38" a="1"/>
  <c r="N23" i="38"/>
  <c r="O23" i="38"/>
  <c r="E36" i="38" a="1"/>
  <c r="E36" i="38"/>
  <c r="F36" i="38" a="1"/>
  <c r="F36" i="38"/>
  <c r="G36" i="38" a="1"/>
  <c r="H36" i="38" a="1"/>
  <c r="I36" i="38" a="1"/>
  <c r="J36" i="38" a="1"/>
  <c r="K36" i="38" a="1"/>
  <c r="L36" i="38" a="1"/>
  <c r="P23" i="38"/>
  <c r="M36" i="38" a="1"/>
  <c r="N36" i="38" a="1"/>
  <c r="O36" i="38" a="1"/>
  <c r="P36" i="38" a="1"/>
  <c r="Q36" i="38" a="1"/>
  <c r="R36" i="38" a="1"/>
  <c r="S36" i="38" a="1"/>
  <c r="T36" i="38" a="1"/>
  <c r="Q23" i="38"/>
  <c r="U36" i="38" a="1"/>
  <c r="V36" i="38" a="1"/>
  <c r="W36" i="38" a="1"/>
  <c r="X36" i="38" a="1"/>
  <c r="Y36" i="38" a="1"/>
  <c r="Z36" i="38" a="1"/>
  <c r="AA36" i="38" a="1"/>
  <c r="AB36" i="38" a="1"/>
  <c r="R23" i="38"/>
  <c r="AC36" i="38" a="1"/>
  <c r="AD36" i="38" a="1"/>
  <c r="AE36" i="38" a="1"/>
  <c r="AF36" i="38" a="1"/>
  <c r="AG36" i="38" a="1"/>
  <c r="AH36" i="38" a="1"/>
  <c r="AI36" i="38" a="1"/>
  <c r="AJ36" i="38" a="1"/>
  <c r="S23" i="38"/>
  <c r="AK36" i="38" a="1"/>
  <c r="AL36" i="38" a="1"/>
  <c r="AM36" i="38" a="1"/>
  <c r="AN36" i="38" a="1"/>
  <c r="AO36" i="38" a="1"/>
  <c r="AP36" i="38" a="1"/>
  <c r="AQ36" i="38" a="1"/>
  <c r="AR36" i="38" a="1"/>
  <c r="T23" i="38"/>
  <c r="AS36" i="38" a="1"/>
  <c r="AT36" i="38" a="1"/>
  <c r="AU36" i="38" a="1"/>
  <c r="AV36" i="38" a="1"/>
  <c r="AW36" i="38" a="1"/>
  <c r="AX36" i="38" a="1"/>
  <c r="AY36" i="38" a="1"/>
  <c r="AZ36" i="38" a="1"/>
  <c r="U23" i="38"/>
  <c r="BA36" i="38" a="1"/>
  <c r="BB36" i="38" a="1"/>
  <c r="BC36" i="38" a="1"/>
  <c r="BD36" i="38" a="1"/>
  <c r="BE36" i="38" a="1"/>
  <c r="BF36" i="38" a="1"/>
  <c r="BG36" i="38" a="1"/>
  <c r="BH36" i="38" a="1"/>
  <c r="V23" i="38"/>
  <c r="BI36" i="38" a="1"/>
  <c r="BJ36" i="38" a="1"/>
  <c r="BK36" i="38" a="1"/>
  <c r="BL36" i="38" a="1"/>
  <c r="BM36" i="38" a="1"/>
  <c r="BN36" i="38" a="1"/>
  <c r="BO36" i="38" a="1"/>
  <c r="BP36" i="38" a="1"/>
  <c r="G36" i="38"/>
  <c r="H36" i="38"/>
  <c r="I36" i="38"/>
  <c r="J36" i="38"/>
  <c r="K36" i="38"/>
  <c r="L36" i="38"/>
  <c r="M36" i="38"/>
  <c r="N36" i="38"/>
  <c r="O36" i="38"/>
  <c r="P36" i="38"/>
  <c r="Q36" i="38"/>
  <c r="R36" i="38"/>
  <c r="S36" i="38"/>
  <c r="T36" i="38"/>
  <c r="U36" i="38"/>
  <c r="V36" i="38"/>
  <c r="W36" i="38"/>
  <c r="X36" i="38"/>
  <c r="Y36" i="38"/>
  <c r="Z36" i="38"/>
  <c r="AA36" i="38"/>
  <c r="AB36" i="38"/>
  <c r="AC36" i="38"/>
  <c r="AD36" i="38"/>
  <c r="AE36" i="38"/>
  <c r="AF36" i="38"/>
  <c r="AG36" i="38"/>
  <c r="AH36" i="38"/>
  <c r="AI36" i="38"/>
  <c r="AJ36" i="38"/>
  <c r="AK36" i="38"/>
  <c r="AL36" i="38"/>
  <c r="AM36" i="38"/>
  <c r="AN36" i="38"/>
  <c r="AO36" i="38"/>
  <c r="AP36" i="38"/>
  <c r="AQ36" i="38"/>
  <c r="AR36" i="38"/>
  <c r="AS36" i="38"/>
  <c r="AT36" i="38"/>
  <c r="AU36" i="38"/>
  <c r="AV36" i="38"/>
  <c r="AW36" i="38"/>
  <c r="AX36" i="38"/>
  <c r="AY36" i="38"/>
  <c r="AZ36" i="38"/>
  <c r="BA36" i="38"/>
  <c r="BB36" i="38"/>
  <c r="BC36" i="38"/>
  <c r="BD36" i="38"/>
  <c r="BE36" i="38"/>
  <c r="BF36" i="38"/>
  <c r="BG36" i="38"/>
  <c r="BH36" i="38"/>
  <c r="BI36" i="38"/>
  <c r="BJ36" i="38"/>
  <c r="BK36" i="38"/>
  <c r="BL36" i="38"/>
  <c r="BM36" i="38"/>
  <c r="BN36" i="38"/>
  <c r="BO36" i="38"/>
  <c r="BP36" i="38"/>
  <c r="AA23" i="38"/>
  <c r="E47" i="38" a="1"/>
  <c r="E47" i="38"/>
  <c r="F47" i="38" a="1"/>
  <c r="F47" i="38"/>
  <c r="G47" i="38" a="1"/>
  <c r="H47" i="38" a="1"/>
  <c r="I47" i="38" a="1"/>
  <c r="J47" i="38" a="1"/>
  <c r="K47" i="38" a="1"/>
  <c r="L47" i="38" a="1"/>
  <c r="M47" i="38" a="1"/>
  <c r="N47" i="38" a="1"/>
  <c r="O47" i="38" a="1"/>
  <c r="P47" i="38" a="1"/>
  <c r="Q47" i="38" a="1"/>
  <c r="R47" i="38" a="1"/>
  <c r="S47" i="38" a="1"/>
  <c r="T47" i="38" a="1"/>
  <c r="U47" i="38" a="1"/>
  <c r="V47" i="38" a="1"/>
  <c r="W47" i="38" a="1"/>
  <c r="X47" i="38" a="1"/>
  <c r="Y47" i="38" a="1"/>
  <c r="Z47" i="38" a="1"/>
  <c r="AA47" i="38" a="1"/>
  <c r="AB47" i="38" a="1"/>
  <c r="AC47" i="38" a="1"/>
  <c r="AD47" i="38" a="1"/>
  <c r="AE47" i="38" a="1"/>
  <c r="AF47" i="38" a="1"/>
  <c r="AG47" i="38" a="1"/>
  <c r="AH47" i="38" a="1"/>
  <c r="AI47" i="38" a="1"/>
  <c r="AJ47" i="38" a="1"/>
  <c r="AK47" i="38" a="1"/>
  <c r="AL47" i="38" a="1"/>
  <c r="AM47" i="38" a="1"/>
  <c r="AN47" i="38" a="1"/>
  <c r="AO47" i="38" a="1"/>
  <c r="AP47" i="38" a="1"/>
  <c r="AQ47" i="38" a="1"/>
  <c r="AR47" i="38" a="1"/>
  <c r="AS47" i="38" a="1"/>
  <c r="AT47" i="38" a="1"/>
  <c r="AU47" i="38" a="1"/>
  <c r="AV47" i="38" a="1"/>
  <c r="AW47" i="38" a="1"/>
  <c r="AX47" i="38" a="1"/>
  <c r="AY47" i="38" a="1"/>
  <c r="AZ47" i="38" a="1"/>
  <c r="BA47" i="38" a="1"/>
  <c r="BB47" i="38" a="1"/>
  <c r="BC47" i="38" a="1"/>
  <c r="BD47" i="38" a="1"/>
  <c r="BE47" i="38" a="1"/>
  <c r="BF47" i="38" a="1"/>
  <c r="BG47" i="38" a="1"/>
  <c r="BH47" i="38" a="1"/>
  <c r="BI47" i="38" a="1"/>
  <c r="BJ47" i="38" a="1"/>
  <c r="BK47" i="38" a="1"/>
  <c r="BL47" i="38" a="1"/>
  <c r="BM47" i="38" a="1"/>
  <c r="BN47" i="38" a="1"/>
  <c r="BO47" i="38" a="1"/>
  <c r="BP47" i="38" a="1"/>
  <c r="G47" i="38"/>
  <c r="H47" i="38"/>
  <c r="I47" i="38"/>
  <c r="J47" i="38"/>
  <c r="K47" i="38"/>
  <c r="L47" i="38"/>
  <c r="M47" i="38"/>
  <c r="N47" i="38"/>
  <c r="O47" i="38"/>
  <c r="P47" i="38"/>
  <c r="Q47" i="38"/>
  <c r="R47" i="38"/>
  <c r="S47" i="38"/>
  <c r="T47" i="38"/>
  <c r="U47" i="38"/>
  <c r="V47" i="38"/>
  <c r="W47" i="38"/>
  <c r="X47" i="38"/>
  <c r="Y47" i="38"/>
  <c r="Z47" i="38"/>
  <c r="AA47" i="38"/>
  <c r="AB47" i="38"/>
  <c r="AC47" i="38"/>
  <c r="AD47" i="38"/>
  <c r="AE47" i="38"/>
  <c r="AF47" i="38"/>
  <c r="AG47" i="38"/>
  <c r="AH47" i="38"/>
  <c r="AI47" i="38"/>
  <c r="AJ47" i="38"/>
  <c r="AK47" i="38"/>
  <c r="AL47" i="38"/>
  <c r="AM47" i="38"/>
  <c r="AN47" i="38"/>
  <c r="AO47" i="38"/>
  <c r="AP47" i="38"/>
  <c r="AQ47" i="38"/>
  <c r="AR47" i="38"/>
  <c r="AS47" i="38"/>
  <c r="AT47" i="38"/>
  <c r="AU47" i="38"/>
  <c r="AV47" i="38"/>
  <c r="AW47" i="38"/>
  <c r="AX47" i="38"/>
  <c r="AY47" i="38"/>
  <c r="AZ47" i="38"/>
  <c r="BA47" i="38"/>
  <c r="BB47" i="38"/>
  <c r="BC47" i="38"/>
  <c r="BD47" i="38"/>
  <c r="BE47" i="38"/>
  <c r="BF47" i="38"/>
  <c r="BG47" i="38"/>
  <c r="BH47" i="38"/>
  <c r="BI47" i="38"/>
  <c r="BJ47" i="38"/>
  <c r="BK47" i="38"/>
  <c r="BL47" i="38"/>
  <c r="BM47" i="38"/>
  <c r="BN47" i="38"/>
  <c r="BO47" i="38"/>
  <c r="BP47" i="38"/>
  <c r="AB23" i="38"/>
  <c r="E58" i="38" a="1"/>
  <c r="E58" i="38"/>
  <c r="F58" i="38" a="1"/>
  <c r="F58" i="38"/>
  <c r="G58" i="38" a="1"/>
  <c r="H58" i="38" a="1"/>
  <c r="I58" i="38" a="1"/>
  <c r="J58" i="38" a="1"/>
  <c r="K58" i="38" a="1"/>
  <c r="L58" i="38" a="1"/>
  <c r="M58" i="38" a="1"/>
  <c r="N58" i="38" a="1"/>
  <c r="O58" i="38" a="1"/>
  <c r="P58" i="38" a="1"/>
  <c r="Q58" i="38" a="1"/>
  <c r="R58" i="38" a="1"/>
  <c r="S58" i="38" a="1"/>
  <c r="T58" i="38" a="1"/>
  <c r="U58" i="38" a="1"/>
  <c r="V58" i="38" a="1"/>
  <c r="W58" i="38" a="1"/>
  <c r="X58" i="38" a="1"/>
  <c r="Y58" i="38" a="1"/>
  <c r="Z58" i="38" a="1"/>
  <c r="AA58" i="38" a="1"/>
  <c r="AB58" i="38" a="1"/>
  <c r="AC58" i="38" a="1"/>
  <c r="AD58" i="38" a="1"/>
  <c r="AE58" i="38" a="1"/>
  <c r="AF58" i="38" a="1"/>
  <c r="AG58" i="38" a="1"/>
  <c r="AH58" i="38" a="1"/>
  <c r="AI58" i="38" a="1"/>
  <c r="AJ58" i="38" a="1"/>
  <c r="AK58" i="38" a="1"/>
  <c r="AL58" i="38" a="1"/>
  <c r="AM58" i="38" a="1"/>
  <c r="AN58" i="38" a="1"/>
  <c r="AO58" i="38" a="1"/>
  <c r="AP58" i="38" a="1"/>
  <c r="AQ58" i="38" a="1"/>
  <c r="AR58" i="38" a="1"/>
  <c r="AS58" i="38" a="1"/>
  <c r="AT58" i="38" a="1"/>
  <c r="AU58" i="38" a="1"/>
  <c r="AV58" i="38" a="1"/>
  <c r="AW58" i="38" a="1"/>
  <c r="AX58" i="38" a="1"/>
  <c r="AY58" i="38" a="1"/>
  <c r="AZ58" i="38" a="1"/>
  <c r="BA58" i="38" a="1"/>
  <c r="BB58" i="38" a="1"/>
  <c r="BC58" i="38" a="1"/>
  <c r="BD58" i="38" a="1"/>
  <c r="BE58" i="38" a="1"/>
  <c r="BF58" i="38" a="1"/>
  <c r="BG58" i="38" a="1"/>
  <c r="BH58" i="38" a="1"/>
  <c r="BI58" i="38" a="1"/>
  <c r="BJ58" i="38" a="1"/>
  <c r="BK58" i="38" a="1"/>
  <c r="BL58" i="38" a="1"/>
  <c r="BM58" i="38" a="1"/>
  <c r="BN58" i="38" a="1"/>
  <c r="BO58" i="38" a="1"/>
  <c r="BP58" i="38" a="1"/>
  <c r="G58" i="38"/>
  <c r="H58" i="38"/>
  <c r="I58" i="38"/>
  <c r="J58" i="38"/>
  <c r="K58" i="38"/>
  <c r="L58" i="38"/>
  <c r="M58" i="38"/>
  <c r="N58" i="38"/>
  <c r="O58" i="38"/>
  <c r="P58" i="38"/>
  <c r="Q58" i="38"/>
  <c r="R58" i="38"/>
  <c r="S58" i="38"/>
  <c r="T58" i="38"/>
  <c r="U58" i="38"/>
  <c r="V58" i="38"/>
  <c r="W58" i="38"/>
  <c r="X58" i="38"/>
  <c r="Y58" i="38"/>
  <c r="Z58" i="38"/>
  <c r="AA58" i="38"/>
  <c r="AB58" i="38"/>
  <c r="AC58" i="38"/>
  <c r="AD58" i="38"/>
  <c r="AE58" i="38"/>
  <c r="AF58" i="38"/>
  <c r="AG58" i="38"/>
  <c r="AH58" i="38"/>
  <c r="AI58" i="38"/>
  <c r="AJ58" i="38"/>
  <c r="AK58" i="38"/>
  <c r="AL58" i="38"/>
  <c r="AM58" i="38"/>
  <c r="AN58" i="38"/>
  <c r="AO58" i="38"/>
  <c r="AP58" i="38"/>
  <c r="AQ58" i="38"/>
  <c r="AR58" i="38"/>
  <c r="AS58" i="38"/>
  <c r="AT58" i="38"/>
  <c r="AU58" i="38"/>
  <c r="AV58" i="38"/>
  <c r="AW58" i="38"/>
  <c r="AX58" i="38"/>
  <c r="AY58" i="38"/>
  <c r="AZ58" i="38"/>
  <c r="BA58" i="38"/>
  <c r="BB58" i="38"/>
  <c r="BC58" i="38"/>
  <c r="BD58" i="38"/>
  <c r="BE58" i="38"/>
  <c r="BF58" i="38"/>
  <c r="BG58" i="38"/>
  <c r="BH58" i="38"/>
  <c r="BI58" i="38"/>
  <c r="BJ58" i="38"/>
  <c r="BK58" i="38"/>
  <c r="BL58" i="38"/>
  <c r="BM58" i="38"/>
  <c r="BN58" i="38"/>
  <c r="BO58" i="38"/>
  <c r="BP58" i="38"/>
  <c r="AC23" i="38"/>
  <c r="W23" i="38"/>
  <c r="M24" i="38"/>
  <c r="N24" i="38" a="1"/>
  <c r="N24" i="38"/>
  <c r="O24" i="38"/>
  <c r="E37" i="38" a="1"/>
  <c r="E37" i="38"/>
  <c r="F37" i="38" a="1"/>
  <c r="F37" i="38"/>
  <c r="G37" i="38" a="1"/>
  <c r="H37" i="38" a="1"/>
  <c r="I37" i="38" a="1"/>
  <c r="J37" i="38" a="1"/>
  <c r="K37" i="38" a="1"/>
  <c r="L37" i="38" a="1"/>
  <c r="P24" i="38"/>
  <c r="M37" i="38" a="1"/>
  <c r="N37" i="38" a="1"/>
  <c r="O37" i="38" a="1"/>
  <c r="P37" i="38" a="1"/>
  <c r="Q37" i="38" a="1"/>
  <c r="R37" i="38" a="1"/>
  <c r="S37" i="38" a="1"/>
  <c r="T37" i="38" a="1"/>
  <c r="Q24" i="38"/>
  <c r="U37" i="38" a="1"/>
  <c r="V37" i="38" a="1"/>
  <c r="W37" i="38" a="1"/>
  <c r="X37" i="38" a="1"/>
  <c r="Y37" i="38" a="1"/>
  <c r="Z37" i="38" a="1"/>
  <c r="AA37" i="38" a="1"/>
  <c r="AB37" i="38" a="1"/>
  <c r="R24" i="38"/>
  <c r="AC37" i="38" a="1"/>
  <c r="AD37" i="38" a="1"/>
  <c r="AE37" i="38" a="1"/>
  <c r="AF37" i="38" a="1"/>
  <c r="AG37" i="38" a="1"/>
  <c r="AH37" i="38" a="1"/>
  <c r="AI37" i="38" a="1"/>
  <c r="AJ37" i="38" a="1"/>
  <c r="S24" i="38"/>
  <c r="AK37" i="38" a="1"/>
  <c r="AL37" i="38" a="1"/>
  <c r="AM37" i="38" a="1"/>
  <c r="AN37" i="38" a="1"/>
  <c r="AO37" i="38" a="1"/>
  <c r="AP37" i="38" a="1"/>
  <c r="AQ37" i="38" a="1"/>
  <c r="AR37" i="38" a="1"/>
  <c r="T24" i="38"/>
  <c r="AS37" i="38" a="1"/>
  <c r="AT37" i="38" a="1"/>
  <c r="AU37" i="38" a="1"/>
  <c r="AV37" i="38" a="1"/>
  <c r="AW37" i="38" a="1"/>
  <c r="AX37" i="38" a="1"/>
  <c r="AY37" i="38" a="1"/>
  <c r="AZ37" i="38" a="1"/>
  <c r="U24" i="38"/>
  <c r="BA37" i="38" a="1"/>
  <c r="BB37" i="38" a="1"/>
  <c r="BC37" i="38" a="1"/>
  <c r="BD37" i="38" a="1"/>
  <c r="BE37" i="38" a="1"/>
  <c r="BF37" i="38" a="1"/>
  <c r="BG37" i="38" a="1"/>
  <c r="BH37" i="38" a="1"/>
  <c r="V24" i="38"/>
  <c r="BI37" i="38" a="1"/>
  <c r="BJ37" i="38" a="1"/>
  <c r="BK37" i="38" a="1"/>
  <c r="BL37" i="38" a="1"/>
  <c r="BM37" i="38" a="1"/>
  <c r="BN37" i="38" a="1"/>
  <c r="BO37" i="38" a="1"/>
  <c r="BP37" i="38" a="1"/>
  <c r="G37" i="38"/>
  <c r="H37" i="38"/>
  <c r="I37" i="38"/>
  <c r="J37" i="38"/>
  <c r="K37" i="38"/>
  <c r="L37" i="38"/>
  <c r="M37" i="38"/>
  <c r="N37" i="38"/>
  <c r="O37" i="38"/>
  <c r="P37" i="38"/>
  <c r="Q37" i="38"/>
  <c r="R37" i="38"/>
  <c r="S37" i="38"/>
  <c r="T37" i="38"/>
  <c r="U37" i="38"/>
  <c r="V37" i="38"/>
  <c r="W37" i="38"/>
  <c r="X37" i="38"/>
  <c r="Y37" i="38"/>
  <c r="Z37" i="38"/>
  <c r="AA37" i="38"/>
  <c r="AB37" i="38"/>
  <c r="AC37" i="38"/>
  <c r="AD37" i="38"/>
  <c r="AE37" i="38"/>
  <c r="AF37" i="38"/>
  <c r="AG37" i="38"/>
  <c r="AH37" i="38"/>
  <c r="AI37" i="38"/>
  <c r="AJ37" i="38"/>
  <c r="AK37" i="38"/>
  <c r="AL37" i="38"/>
  <c r="AM37" i="38"/>
  <c r="AN37" i="38"/>
  <c r="AO37" i="38"/>
  <c r="AP37" i="38"/>
  <c r="AQ37" i="38"/>
  <c r="AR37" i="38"/>
  <c r="AS37" i="38"/>
  <c r="AT37" i="38"/>
  <c r="AU37" i="38"/>
  <c r="AV37" i="38"/>
  <c r="AW37" i="38"/>
  <c r="AX37" i="38"/>
  <c r="AY37" i="38"/>
  <c r="AZ37" i="38"/>
  <c r="BA37" i="38"/>
  <c r="BB37" i="38"/>
  <c r="BC37" i="38"/>
  <c r="BD37" i="38"/>
  <c r="BE37" i="38"/>
  <c r="BF37" i="38"/>
  <c r="BG37" i="38"/>
  <c r="BH37" i="38"/>
  <c r="BI37" i="38"/>
  <c r="BJ37" i="38"/>
  <c r="BK37" i="38"/>
  <c r="BL37" i="38"/>
  <c r="BM37" i="38"/>
  <c r="BN37" i="38"/>
  <c r="BO37" i="38"/>
  <c r="BP37" i="38"/>
  <c r="AA24" i="38"/>
  <c r="E48" i="38" a="1"/>
  <c r="E48" i="38"/>
  <c r="F48" i="38" a="1"/>
  <c r="F48" i="38"/>
  <c r="G48" i="38" a="1"/>
  <c r="H48" i="38" a="1"/>
  <c r="I48" i="38" a="1"/>
  <c r="J48" i="38" a="1"/>
  <c r="K48" i="38" a="1"/>
  <c r="L48" i="38" a="1"/>
  <c r="M48" i="38" a="1"/>
  <c r="N48" i="38" a="1"/>
  <c r="O48" i="38" a="1"/>
  <c r="P48" i="38" a="1"/>
  <c r="Q48" i="38" a="1"/>
  <c r="R48" i="38" a="1"/>
  <c r="S48" i="38" a="1"/>
  <c r="T48" i="38" a="1"/>
  <c r="U48" i="38" a="1"/>
  <c r="V48" i="38" a="1"/>
  <c r="W48" i="38" a="1"/>
  <c r="X48" i="38" a="1"/>
  <c r="Y48" i="38" a="1"/>
  <c r="Z48" i="38" a="1"/>
  <c r="AA48" i="38" a="1"/>
  <c r="AB48" i="38" a="1"/>
  <c r="AC48" i="38" a="1"/>
  <c r="AD48" i="38" a="1"/>
  <c r="AE48" i="38" a="1"/>
  <c r="AF48" i="38" a="1"/>
  <c r="AG48" i="38" a="1"/>
  <c r="AH48" i="38" a="1"/>
  <c r="AI48" i="38" a="1"/>
  <c r="AJ48" i="38" a="1"/>
  <c r="AK48" i="38" a="1"/>
  <c r="AL48" i="38" a="1"/>
  <c r="AM48" i="38" a="1"/>
  <c r="AN48" i="38" a="1"/>
  <c r="AO48" i="38" a="1"/>
  <c r="AP48" i="38" a="1"/>
  <c r="AQ48" i="38" a="1"/>
  <c r="AR48" i="38" a="1"/>
  <c r="AS48" i="38" a="1"/>
  <c r="AT48" i="38" a="1"/>
  <c r="AU48" i="38" a="1"/>
  <c r="AV48" i="38" a="1"/>
  <c r="AW48" i="38" a="1"/>
  <c r="AX48" i="38" a="1"/>
  <c r="AY48" i="38" a="1"/>
  <c r="AZ48" i="38" a="1"/>
  <c r="BA48" i="38" a="1"/>
  <c r="BB48" i="38" a="1"/>
  <c r="BC48" i="38" a="1"/>
  <c r="BD48" i="38" a="1"/>
  <c r="BE48" i="38" a="1"/>
  <c r="BF48" i="38" a="1"/>
  <c r="BG48" i="38" a="1"/>
  <c r="BH48" i="38" a="1"/>
  <c r="BI48" i="38" a="1"/>
  <c r="BJ48" i="38" a="1"/>
  <c r="BK48" i="38" a="1"/>
  <c r="BL48" i="38" a="1"/>
  <c r="BM48" i="38" a="1"/>
  <c r="BN48" i="38" a="1"/>
  <c r="BO48" i="38" a="1"/>
  <c r="BP48" i="38" a="1"/>
  <c r="G48" i="38"/>
  <c r="H48" i="38"/>
  <c r="I48" i="38"/>
  <c r="J48" i="38"/>
  <c r="K48" i="38"/>
  <c r="L48" i="38"/>
  <c r="M48" i="38"/>
  <c r="N48" i="38"/>
  <c r="O48" i="38"/>
  <c r="P48" i="38"/>
  <c r="Q48" i="38"/>
  <c r="R48" i="38"/>
  <c r="S48" i="38"/>
  <c r="T48" i="38"/>
  <c r="U48" i="38"/>
  <c r="V48" i="38"/>
  <c r="W48" i="38"/>
  <c r="X48" i="38"/>
  <c r="Y48" i="38"/>
  <c r="Z48" i="38"/>
  <c r="AA48" i="38"/>
  <c r="AB48" i="38"/>
  <c r="AC48" i="38"/>
  <c r="AD48" i="38"/>
  <c r="AE48" i="38"/>
  <c r="AF48" i="38"/>
  <c r="AG48" i="38"/>
  <c r="AH48" i="38"/>
  <c r="AI48" i="38"/>
  <c r="AJ48" i="38"/>
  <c r="AK48" i="38"/>
  <c r="AL48" i="38"/>
  <c r="AM48" i="38"/>
  <c r="AN48" i="38"/>
  <c r="AO48" i="38"/>
  <c r="AP48" i="38"/>
  <c r="AQ48" i="38"/>
  <c r="AR48" i="38"/>
  <c r="AS48" i="38"/>
  <c r="AT48" i="38"/>
  <c r="AU48" i="38"/>
  <c r="AV48" i="38"/>
  <c r="AW48" i="38"/>
  <c r="AX48" i="38"/>
  <c r="AY48" i="38"/>
  <c r="AZ48" i="38"/>
  <c r="BA48" i="38"/>
  <c r="BB48" i="38"/>
  <c r="BC48" i="38"/>
  <c r="BD48" i="38"/>
  <c r="BE48" i="38"/>
  <c r="BF48" i="38"/>
  <c r="BG48" i="38"/>
  <c r="BH48" i="38"/>
  <c r="BI48" i="38"/>
  <c r="BJ48" i="38"/>
  <c r="BK48" i="38"/>
  <c r="BL48" i="38"/>
  <c r="BM48" i="38"/>
  <c r="BN48" i="38"/>
  <c r="BO48" i="38"/>
  <c r="BP48" i="38"/>
  <c r="AB24" i="38"/>
  <c r="E59" i="38" a="1"/>
  <c r="E59" i="38"/>
  <c r="F59" i="38" a="1"/>
  <c r="F59" i="38"/>
  <c r="G59" i="38" a="1"/>
  <c r="H59" i="38" a="1"/>
  <c r="I59" i="38" a="1"/>
  <c r="J59" i="38" a="1"/>
  <c r="K59" i="38" a="1"/>
  <c r="L59" i="38" a="1"/>
  <c r="M59" i="38" a="1"/>
  <c r="N59" i="38" a="1"/>
  <c r="O59" i="38" a="1"/>
  <c r="P59" i="38" a="1"/>
  <c r="Q59" i="38" a="1"/>
  <c r="R59" i="38" a="1"/>
  <c r="S59" i="38" a="1"/>
  <c r="T59" i="38" a="1"/>
  <c r="U59" i="38" a="1"/>
  <c r="V59" i="38" a="1"/>
  <c r="W59" i="38" a="1"/>
  <c r="X59" i="38" a="1"/>
  <c r="Y59" i="38" a="1"/>
  <c r="Z59" i="38" a="1"/>
  <c r="AA59" i="38" a="1"/>
  <c r="AB59" i="38" a="1"/>
  <c r="AC59" i="38" a="1"/>
  <c r="AD59" i="38" a="1"/>
  <c r="AE59" i="38" a="1"/>
  <c r="AF59" i="38" a="1"/>
  <c r="AG59" i="38" a="1"/>
  <c r="AH59" i="38" a="1"/>
  <c r="AI59" i="38" a="1"/>
  <c r="AJ59" i="38" a="1"/>
  <c r="AK59" i="38" a="1"/>
  <c r="AL59" i="38" a="1"/>
  <c r="AM59" i="38" a="1"/>
  <c r="AN59" i="38" a="1"/>
  <c r="AO59" i="38" a="1"/>
  <c r="AP59" i="38" a="1"/>
  <c r="AQ59" i="38" a="1"/>
  <c r="AR59" i="38" a="1"/>
  <c r="AS59" i="38" a="1"/>
  <c r="AT59" i="38" a="1"/>
  <c r="AU59" i="38" a="1"/>
  <c r="AV59" i="38" a="1"/>
  <c r="AW59" i="38" a="1"/>
  <c r="AX59" i="38" a="1"/>
  <c r="AY59" i="38" a="1"/>
  <c r="AZ59" i="38" a="1"/>
  <c r="BA59" i="38" a="1"/>
  <c r="BB59" i="38" a="1"/>
  <c r="BC59" i="38" a="1"/>
  <c r="BD59" i="38" a="1"/>
  <c r="BE59" i="38" a="1"/>
  <c r="BF59" i="38" a="1"/>
  <c r="BG59" i="38" a="1"/>
  <c r="BH59" i="38" a="1"/>
  <c r="BI59" i="38" a="1"/>
  <c r="BJ59" i="38" a="1"/>
  <c r="BK59" i="38" a="1"/>
  <c r="BL59" i="38" a="1"/>
  <c r="BM59" i="38" a="1"/>
  <c r="BN59" i="38" a="1"/>
  <c r="BO59" i="38" a="1"/>
  <c r="BP59" i="38" a="1"/>
  <c r="G59" i="38"/>
  <c r="H59" i="38"/>
  <c r="I59" i="38"/>
  <c r="J59" i="38"/>
  <c r="K59" i="38"/>
  <c r="L59" i="38"/>
  <c r="M59" i="38"/>
  <c r="N59" i="38"/>
  <c r="O59" i="38"/>
  <c r="P59" i="38"/>
  <c r="Q59" i="38"/>
  <c r="R59" i="38"/>
  <c r="S59" i="38"/>
  <c r="T59" i="38"/>
  <c r="U59" i="38"/>
  <c r="V59" i="38"/>
  <c r="W59" i="38"/>
  <c r="X59" i="38"/>
  <c r="Y59" i="38"/>
  <c r="Z59" i="38"/>
  <c r="AA59" i="38"/>
  <c r="AB59" i="38"/>
  <c r="AC59" i="38"/>
  <c r="AD59" i="38"/>
  <c r="AE59" i="38"/>
  <c r="AF59" i="38"/>
  <c r="AG59" i="38"/>
  <c r="AH59" i="38"/>
  <c r="AI59" i="38"/>
  <c r="AJ59" i="38"/>
  <c r="AK59" i="38"/>
  <c r="AL59" i="38"/>
  <c r="AM59" i="38"/>
  <c r="AN59" i="38"/>
  <c r="AO59" i="38"/>
  <c r="AP59" i="38"/>
  <c r="AQ59" i="38"/>
  <c r="AR59" i="38"/>
  <c r="AS59" i="38"/>
  <c r="AT59" i="38"/>
  <c r="AU59" i="38"/>
  <c r="AV59" i="38"/>
  <c r="AW59" i="38"/>
  <c r="AX59" i="38"/>
  <c r="AY59" i="38"/>
  <c r="AZ59" i="38"/>
  <c r="BA59" i="38"/>
  <c r="BB59" i="38"/>
  <c r="BC59" i="38"/>
  <c r="BD59" i="38"/>
  <c r="BE59" i="38"/>
  <c r="BF59" i="38"/>
  <c r="BG59" i="38"/>
  <c r="BH59" i="38"/>
  <c r="BI59" i="38"/>
  <c r="BJ59" i="38"/>
  <c r="BK59" i="38"/>
  <c r="BL59" i="38"/>
  <c r="BM59" i="38"/>
  <c r="BN59" i="38"/>
  <c r="BO59" i="38"/>
  <c r="BP59" i="38"/>
  <c r="AC24" i="38"/>
  <c r="W24" i="38"/>
  <c r="M25" i="38"/>
  <c r="N25" i="38" a="1"/>
  <c r="N25" i="38"/>
  <c r="O25" i="38"/>
  <c r="E38" i="38" a="1"/>
  <c r="E38" i="38"/>
  <c r="F38" i="38" a="1"/>
  <c r="F38" i="38"/>
  <c r="G38" i="38" a="1"/>
  <c r="H38" i="38" a="1"/>
  <c r="I38" i="38" a="1"/>
  <c r="J38" i="38" a="1"/>
  <c r="K38" i="38" a="1"/>
  <c r="L38" i="38" a="1"/>
  <c r="P25" i="38"/>
  <c r="M38" i="38" a="1"/>
  <c r="N38" i="38" a="1"/>
  <c r="O38" i="38" a="1"/>
  <c r="P38" i="38" a="1"/>
  <c r="Q38" i="38" a="1"/>
  <c r="R38" i="38" a="1"/>
  <c r="S38" i="38" a="1"/>
  <c r="T38" i="38" a="1"/>
  <c r="Q25" i="38"/>
  <c r="U38" i="38" a="1"/>
  <c r="V38" i="38" a="1"/>
  <c r="W38" i="38" a="1"/>
  <c r="X38" i="38" a="1"/>
  <c r="Y38" i="38" a="1"/>
  <c r="Z38" i="38" a="1"/>
  <c r="AA38" i="38" a="1"/>
  <c r="AB38" i="38" a="1"/>
  <c r="R25" i="38"/>
  <c r="AC38" i="38" a="1"/>
  <c r="AD38" i="38" a="1"/>
  <c r="AE38" i="38" a="1"/>
  <c r="AF38" i="38" a="1"/>
  <c r="AG38" i="38" a="1"/>
  <c r="AH38" i="38" a="1"/>
  <c r="AI38" i="38" a="1"/>
  <c r="AJ38" i="38" a="1"/>
  <c r="S25" i="38"/>
  <c r="AK38" i="38" a="1"/>
  <c r="AL38" i="38" a="1"/>
  <c r="AM38" i="38" a="1"/>
  <c r="AN38" i="38" a="1"/>
  <c r="AO38" i="38" a="1"/>
  <c r="AP38" i="38" a="1"/>
  <c r="AQ38" i="38" a="1"/>
  <c r="AR38" i="38" a="1"/>
  <c r="T25" i="38"/>
  <c r="AS38" i="38" a="1"/>
  <c r="AT38" i="38" a="1"/>
  <c r="AU38" i="38" a="1"/>
  <c r="AV38" i="38" a="1"/>
  <c r="AW38" i="38" a="1"/>
  <c r="AX38" i="38" a="1"/>
  <c r="AY38" i="38" a="1"/>
  <c r="AZ38" i="38" a="1"/>
  <c r="U25" i="38"/>
  <c r="BA38" i="38" a="1"/>
  <c r="BB38" i="38" a="1"/>
  <c r="BC38" i="38" a="1"/>
  <c r="BD38" i="38" a="1"/>
  <c r="BE38" i="38" a="1"/>
  <c r="BF38" i="38" a="1"/>
  <c r="BG38" i="38" a="1"/>
  <c r="BH38" i="38" a="1"/>
  <c r="V25" i="38"/>
  <c r="BI38" i="38" a="1"/>
  <c r="BJ38" i="38" a="1"/>
  <c r="BK38" i="38" a="1"/>
  <c r="BL38" i="38" a="1"/>
  <c r="BM38" i="38" a="1"/>
  <c r="BN38" i="38" a="1"/>
  <c r="BO38" i="38" a="1"/>
  <c r="BP38" i="38" a="1"/>
  <c r="G38" i="38"/>
  <c r="H38" i="38"/>
  <c r="I38" i="38"/>
  <c r="J38" i="38"/>
  <c r="K38" i="38"/>
  <c r="L38" i="38"/>
  <c r="M38" i="38"/>
  <c r="N38" i="38"/>
  <c r="O38" i="38"/>
  <c r="P38" i="38"/>
  <c r="Q38" i="38"/>
  <c r="R38" i="38"/>
  <c r="S38" i="38"/>
  <c r="T38" i="38"/>
  <c r="U38" i="38"/>
  <c r="V38" i="38"/>
  <c r="W38" i="38"/>
  <c r="X38" i="38"/>
  <c r="Y38" i="38"/>
  <c r="Z38" i="38"/>
  <c r="AA38" i="38"/>
  <c r="AB38" i="38"/>
  <c r="AC38" i="38"/>
  <c r="AD38" i="38"/>
  <c r="AE38" i="38"/>
  <c r="AF38" i="38"/>
  <c r="AG38" i="38"/>
  <c r="AH38" i="38"/>
  <c r="AI38" i="38"/>
  <c r="AJ38" i="38"/>
  <c r="AK38" i="38"/>
  <c r="AL38" i="38"/>
  <c r="AM38" i="38"/>
  <c r="AN38" i="38"/>
  <c r="AO38" i="38"/>
  <c r="AP38" i="38"/>
  <c r="AQ38" i="38"/>
  <c r="AR38" i="38"/>
  <c r="AS38" i="38"/>
  <c r="AT38" i="38"/>
  <c r="AU38" i="38"/>
  <c r="AV38" i="38"/>
  <c r="AW38" i="38"/>
  <c r="AX38" i="38"/>
  <c r="AY38" i="38"/>
  <c r="AZ38" i="38"/>
  <c r="BA38" i="38"/>
  <c r="BB38" i="38"/>
  <c r="BC38" i="38"/>
  <c r="BD38" i="38"/>
  <c r="BE38" i="38"/>
  <c r="BF38" i="38"/>
  <c r="BG38" i="38"/>
  <c r="BH38" i="38"/>
  <c r="BI38" i="38"/>
  <c r="BJ38" i="38"/>
  <c r="BK38" i="38"/>
  <c r="BL38" i="38"/>
  <c r="BM38" i="38"/>
  <c r="BN38" i="38"/>
  <c r="BO38" i="38"/>
  <c r="BP38" i="38"/>
  <c r="AA25" i="38"/>
  <c r="E49" i="38" a="1"/>
  <c r="E49" i="38"/>
  <c r="F49" i="38" a="1"/>
  <c r="F49" i="38"/>
  <c r="G49" i="38" a="1"/>
  <c r="H49" i="38" a="1"/>
  <c r="I49" i="38" a="1"/>
  <c r="J49" i="38" a="1"/>
  <c r="K49" i="38" a="1"/>
  <c r="L49" i="38" a="1"/>
  <c r="M49" i="38" a="1"/>
  <c r="N49" i="38" a="1"/>
  <c r="O49" i="38" a="1"/>
  <c r="P49" i="38" a="1"/>
  <c r="Q49" i="38" a="1"/>
  <c r="R49" i="38" a="1"/>
  <c r="S49" i="38" a="1"/>
  <c r="T49" i="38" a="1"/>
  <c r="U49" i="38" a="1"/>
  <c r="V49" i="38" a="1"/>
  <c r="W49" i="38" a="1"/>
  <c r="X49" i="38" a="1"/>
  <c r="Y49" i="38" a="1"/>
  <c r="Z49" i="38" a="1"/>
  <c r="AA49" i="38" a="1"/>
  <c r="AB49" i="38" a="1"/>
  <c r="AC49" i="38" a="1"/>
  <c r="AD49" i="38" a="1"/>
  <c r="AE49" i="38" a="1"/>
  <c r="AF49" i="38" a="1"/>
  <c r="AG49" i="38" a="1"/>
  <c r="AH49" i="38" a="1"/>
  <c r="AI49" i="38" a="1"/>
  <c r="AJ49" i="38" a="1"/>
  <c r="AK49" i="38" a="1"/>
  <c r="AL49" i="38" a="1"/>
  <c r="AM49" i="38" a="1"/>
  <c r="AN49" i="38" a="1"/>
  <c r="AO49" i="38" a="1"/>
  <c r="AP49" i="38" a="1"/>
  <c r="AQ49" i="38" a="1"/>
  <c r="AR49" i="38" a="1"/>
  <c r="AS49" i="38" a="1"/>
  <c r="AT49" i="38" a="1"/>
  <c r="AU49" i="38" a="1"/>
  <c r="AV49" i="38" a="1"/>
  <c r="AW49" i="38" a="1"/>
  <c r="AX49" i="38" a="1"/>
  <c r="AY49" i="38" a="1"/>
  <c r="AZ49" i="38" a="1"/>
  <c r="BA49" i="38" a="1"/>
  <c r="BB49" i="38" a="1"/>
  <c r="BC49" i="38" a="1"/>
  <c r="BD49" i="38" a="1"/>
  <c r="BE49" i="38" a="1"/>
  <c r="BF49" i="38" a="1"/>
  <c r="BG49" i="38" a="1"/>
  <c r="BH49" i="38" a="1"/>
  <c r="BI49" i="38" a="1"/>
  <c r="BJ49" i="38" a="1"/>
  <c r="BK49" i="38" a="1"/>
  <c r="BL49" i="38" a="1"/>
  <c r="BM49" i="38" a="1"/>
  <c r="BN49" i="38" a="1"/>
  <c r="BO49" i="38" a="1"/>
  <c r="BP49" i="38" a="1"/>
  <c r="G49" i="38"/>
  <c r="H49" i="38"/>
  <c r="I49" i="38"/>
  <c r="J49" i="38"/>
  <c r="K49" i="38"/>
  <c r="L49" i="38"/>
  <c r="M49" i="38"/>
  <c r="N49" i="38"/>
  <c r="O49" i="38"/>
  <c r="P49" i="38"/>
  <c r="Q49" i="38"/>
  <c r="R49" i="38"/>
  <c r="S49" i="38"/>
  <c r="T49" i="38"/>
  <c r="U49" i="38"/>
  <c r="V49" i="38"/>
  <c r="W49" i="38"/>
  <c r="X49" i="38"/>
  <c r="Y49" i="38"/>
  <c r="Z49" i="38"/>
  <c r="AA49" i="38"/>
  <c r="AB49" i="38"/>
  <c r="AC49" i="38"/>
  <c r="AD49" i="38"/>
  <c r="AE49" i="38"/>
  <c r="AF49" i="38"/>
  <c r="AG49" i="38"/>
  <c r="AH49" i="38"/>
  <c r="AI49" i="38"/>
  <c r="AJ49" i="38"/>
  <c r="AK49" i="38"/>
  <c r="AL49" i="38"/>
  <c r="AM49" i="38"/>
  <c r="AN49" i="38"/>
  <c r="AO49" i="38"/>
  <c r="AP49" i="38"/>
  <c r="AQ49" i="38"/>
  <c r="AR49" i="38"/>
  <c r="AS49" i="38"/>
  <c r="AT49" i="38"/>
  <c r="AU49" i="38"/>
  <c r="AV49" i="38"/>
  <c r="AW49" i="38"/>
  <c r="AX49" i="38"/>
  <c r="AY49" i="38"/>
  <c r="AZ49" i="38"/>
  <c r="BA49" i="38"/>
  <c r="BB49" i="38"/>
  <c r="BC49" i="38"/>
  <c r="BD49" i="38"/>
  <c r="BE49" i="38"/>
  <c r="BF49" i="38"/>
  <c r="BG49" i="38"/>
  <c r="BH49" i="38"/>
  <c r="BI49" i="38"/>
  <c r="BJ49" i="38"/>
  <c r="BK49" i="38"/>
  <c r="BL49" i="38"/>
  <c r="BM49" i="38"/>
  <c r="BN49" i="38"/>
  <c r="BO49" i="38"/>
  <c r="BP49" i="38"/>
  <c r="AB25" i="38"/>
  <c r="E60" i="38" a="1"/>
  <c r="E60" i="38"/>
  <c r="F60" i="38" a="1"/>
  <c r="F60" i="38"/>
  <c r="G60" i="38" a="1"/>
  <c r="H60" i="38" a="1"/>
  <c r="I60" i="38" a="1"/>
  <c r="J60" i="38" a="1"/>
  <c r="K60" i="38" a="1"/>
  <c r="L60" i="38" a="1"/>
  <c r="M60" i="38" a="1"/>
  <c r="N60" i="38" a="1"/>
  <c r="O60" i="38" a="1"/>
  <c r="P60" i="38" a="1"/>
  <c r="Q60" i="38" a="1"/>
  <c r="R60" i="38" a="1"/>
  <c r="S60" i="38" a="1"/>
  <c r="T60" i="38" a="1"/>
  <c r="U60" i="38" a="1"/>
  <c r="V60" i="38" a="1"/>
  <c r="W60" i="38" a="1"/>
  <c r="X60" i="38" a="1"/>
  <c r="Y60" i="38" a="1"/>
  <c r="Z60" i="38" a="1"/>
  <c r="AA60" i="38" a="1"/>
  <c r="AB60" i="38" a="1"/>
  <c r="AC60" i="38" a="1"/>
  <c r="AD60" i="38" a="1"/>
  <c r="AE60" i="38" a="1"/>
  <c r="AF60" i="38" a="1"/>
  <c r="AG60" i="38" a="1"/>
  <c r="AH60" i="38" a="1"/>
  <c r="AI60" i="38" a="1"/>
  <c r="AJ60" i="38" a="1"/>
  <c r="AK60" i="38" a="1"/>
  <c r="AL60" i="38" a="1"/>
  <c r="AM60" i="38" a="1"/>
  <c r="AN60" i="38" a="1"/>
  <c r="AO60" i="38" a="1"/>
  <c r="AP60" i="38" a="1"/>
  <c r="AQ60" i="38" a="1"/>
  <c r="AR60" i="38" a="1"/>
  <c r="AS60" i="38" a="1"/>
  <c r="AT60" i="38" a="1"/>
  <c r="AU60" i="38" a="1"/>
  <c r="AV60" i="38" a="1"/>
  <c r="AW60" i="38" a="1"/>
  <c r="AX60" i="38" a="1"/>
  <c r="AY60" i="38" a="1"/>
  <c r="AZ60" i="38" a="1"/>
  <c r="BA60" i="38" a="1"/>
  <c r="BB60" i="38" a="1"/>
  <c r="BC60" i="38" a="1"/>
  <c r="BD60" i="38" a="1"/>
  <c r="BE60" i="38" a="1"/>
  <c r="BF60" i="38" a="1"/>
  <c r="BG60" i="38" a="1"/>
  <c r="BH60" i="38" a="1"/>
  <c r="BI60" i="38" a="1"/>
  <c r="BJ60" i="38" a="1"/>
  <c r="BK60" i="38" a="1"/>
  <c r="BL60" i="38" a="1"/>
  <c r="BM60" i="38" a="1"/>
  <c r="BN60" i="38" a="1"/>
  <c r="BO60" i="38" a="1"/>
  <c r="BP60" i="38" a="1"/>
  <c r="G60" i="38"/>
  <c r="H60" i="38"/>
  <c r="I60" i="38"/>
  <c r="J60" i="38"/>
  <c r="K60" i="38"/>
  <c r="L60" i="38"/>
  <c r="M60" i="38"/>
  <c r="N60" i="38"/>
  <c r="O60" i="38"/>
  <c r="P60" i="38"/>
  <c r="Q60" i="38"/>
  <c r="R60" i="38"/>
  <c r="S60" i="38"/>
  <c r="T60" i="38"/>
  <c r="U60" i="38"/>
  <c r="V60" i="38"/>
  <c r="W60" i="38"/>
  <c r="X60" i="38"/>
  <c r="Y60" i="38"/>
  <c r="Z60" i="38"/>
  <c r="AA60" i="38"/>
  <c r="AB60" i="38"/>
  <c r="AC60" i="38"/>
  <c r="AD60" i="38"/>
  <c r="AE60" i="38"/>
  <c r="AF60" i="38"/>
  <c r="AG60" i="38"/>
  <c r="AH60" i="38"/>
  <c r="AI60" i="38"/>
  <c r="AJ60" i="38"/>
  <c r="AK60" i="38"/>
  <c r="AL60" i="38"/>
  <c r="AM60" i="38"/>
  <c r="AN60" i="38"/>
  <c r="AO60" i="38"/>
  <c r="AP60" i="38"/>
  <c r="AQ60" i="38"/>
  <c r="AR60" i="38"/>
  <c r="AS60" i="38"/>
  <c r="AT60" i="38"/>
  <c r="AU60" i="38"/>
  <c r="AV60" i="38"/>
  <c r="AW60" i="38"/>
  <c r="AX60" i="38"/>
  <c r="AY60" i="38"/>
  <c r="AZ60" i="38"/>
  <c r="BA60" i="38"/>
  <c r="BB60" i="38"/>
  <c r="BC60" i="38"/>
  <c r="BD60" i="38"/>
  <c r="BE60" i="38"/>
  <c r="BF60" i="38"/>
  <c r="BG60" i="38"/>
  <c r="BH60" i="38"/>
  <c r="BI60" i="38"/>
  <c r="BJ60" i="38"/>
  <c r="BK60" i="38"/>
  <c r="BL60" i="38"/>
  <c r="BM60" i="38"/>
  <c r="BN60" i="38"/>
  <c r="BO60" i="38"/>
  <c r="BP60" i="38"/>
  <c r="AC25" i="38"/>
  <c r="W25" i="38"/>
  <c r="X17" i="38"/>
  <c r="X18" i="38"/>
  <c r="X19" i="38"/>
  <c r="X20" i="38"/>
  <c r="X21" i="38"/>
  <c r="X22" i="38"/>
  <c r="X23" i="38"/>
  <c r="X24" i="38"/>
  <c r="X25" i="38"/>
  <c r="E4" i="38"/>
  <c r="D4" i="38"/>
  <c r="E5" i="38"/>
  <c r="D5" i="38"/>
  <c r="E6" i="38"/>
  <c r="D6" i="38"/>
  <c r="E7" i="38"/>
  <c r="D7" i="38"/>
  <c r="E8" i="38"/>
  <c r="D8" i="38"/>
  <c r="E9" i="38"/>
  <c r="D9" i="38"/>
  <c r="E10" i="38"/>
  <c r="D10" i="38"/>
  <c r="E11" i="38"/>
  <c r="D11" i="38"/>
  <c r="E12" i="38"/>
  <c r="D12" i="38"/>
  <c r="C4" i="38"/>
  <c r="C5" i="38"/>
  <c r="C6" i="38"/>
  <c r="C7" i="38"/>
  <c r="C8" i="38"/>
  <c r="C9" i="38"/>
  <c r="C10" i="38"/>
  <c r="C11" i="38"/>
  <c r="C12" i="38"/>
  <c r="C375" i="38"/>
  <c r="K387" i="38"/>
  <c r="AJ17" i="26"/>
  <c r="C376" i="38"/>
  <c r="L387" i="38"/>
  <c r="AK17" i="26"/>
  <c r="C377" i="38"/>
  <c r="M387" i="38"/>
  <c r="AL17" i="26"/>
  <c r="C378" i="38"/>
  <c r="N387" i="38"/>
  <c r="AM17" i="26"/>
  <c r="C379" i="38"/>
  <c r="O387" i="38"/>
  <c r="AN17" i="26"/>
  <c r="C380" i="38"/>
  <c r="P387" i="38"/>
  <c r="AO17" i="26"/>
  <c r="C381" i="38"/>
  <c r="Q387" i="38"/>
  <c r="AP17" i="26"/>
  <c r="C382" i="38"/>
  <c r="R387" i="38"/>
  <c r="AQ17" i="26"/>
  <c r="C383" i="38"/>
  <c r="S387" i="38"/>
  <c r="AR17" i="26"/>
  <c r="AJ18" i="26"/>
  <c r="L388" i="38"/>
  <c r="AK18" i="26"/>
  <c r="M388" i="38"/>
  <c r="AL18" i="26"/>
  <c r="N388" i="38"/>
  <c r="AM18" i="26"/>
  <c r="O388" i="38"/>
  <c r="AN18" i="26"/>
  <c r="P388" i="38"/>
  <c r="AO18" i="26"/>
  <c r="Q388" i="38"/>
  <c r="AP18" i="26"/>
  <c r="R388" i="38"/>
  <c r="AQ18" i="26"/>
  <c r="S388" i="38"/>
  <c r="AR18" i="26"/>
  <c r="K389" i="38"/>
  <c r="AJ19" i="26"/>
  <c r="AK19" i="26"/>
  <c r="M389" i="38"/>
  <c r="AL19" i="26"/>
  <c r="N389" i="38"/>
  <c r="AM19" i="26"/>
  <c r="O389" i="38"/>
  <c r="AN19" i="26"/>
  <c r="P389" i="38"/>
  <c r="AO19" i="26"/>
  <c r="Q389" i="38"/>
  <c r="AP19" i="26"/>
  <c r="R389" i="38"/>
  <c r="AQ19" i="26"/>
  <c r="S389" i="38"/>
  <c r="AR19" i="26"/>
  <c r="K390" i="38"/>
  <c r="AJ20" i="26"/>
  <c r="L390" i="38"/>
  <c r="AK20" i="26"/>
  <c r="AL20" i="26"/>
  <c r="N390" i="38"/>
  <c r="AM20" i="26"/>
  <c r="O390" i="38"/>
  <c r="AN20" i="26"/>
  <c r="P390" i="38"/>
  <c r="AO20" i="26"/>
  <c r="Q390" i="38"/>
  <c r="AP20" i="26"/>
  <c r="R390" i="38"/>
  <c r="AQ20" i="26"/>
  <c r="S390" i="38"/>
  <c r="AR20" i="26"/>
  <c r="K391" i="38"/>
  <c r="AJ21" i="26"/>
  <c r="L391" i="38"/>
  <c r="AK21" i="26"/>
  <c r="M391" i="38"/>
  <c r="AL21" i="26"/>
  <c r="AM21" i="26"/>
  <c r="O391" i="38"/>
  <c r="AN21" i="26"/>
  <c r="P391" i="38"/>
  <c r="AO21" i="26"/>
  <c r="Q391" i="38"/>
  <c r="AP21" i="26"/>
  <c r="R391" i="38"/>
  <c r="AQ21" i="26"/>
  <c r="S391" i="38"/>
  <c r="AR21" i="26"/>
  <c r="K392" i="38"/>
  <c r="AJ22" i="26"/>
  <c r="L392" i="38"/>
  <c r="AK22" i="26"/>
  <c r="M392" i="38"/>
  <c r="AL22" i="26"/>
  <c r="N392" i="38"/>
  <c r="AM22" i="26"/>
  <c r="AN22" i="26"/>
  <c r="P392" i="38"/>
  <c r="AO22" i="26"/>
  <c r="Q392" i="38"/>
  <c r="AP22" i="26"/>
  <c r="R392" i="38"/>
  <c r="AQ22" i="26"/>
  <c r="S392" i="38"/>
  <c r="AR22" i="26"/>
  <c r="K393" i="38"/>
  <c r="AJ23" i="26"/>
  <c r="L393" i="38"/>
  <c r="AK23" i="26"/>
  <c r="M393" i="38"/>
  <c r="AL23" i="26"/>
  <c r="N393" i="38"/>
  <c r="AM23" i="26"/>
  <c r="O393" i="38"/>
  <c r="AN23" i="26"/>
  <c r="AO23" i="26"/>
  <c r="Q393" i="38"/>
  <c r="AP23" i="26"/>
  <c r="R393" i="38"/>
  <c r="AQ23" i="26"/>
  <c r="S393" i="38"/>
  <c r="AR23" i="26"/>
  <c r="K394" i="38"/>
  <c r="AJ24" i="26"/>
  <c r="L394" i="38"/>
  <c r="AK24" i="26"/>
  <c r="M394" i="38"/>
  <c r="AL24" i="26"/>
  <c r="N394" i="38"/>
  <c r="AM24" i="26"/>
  <c r="O394" i="38"/>
  <c r="AN24" i="26"/>
  <c r="P394" i="38"/>
  <c r="AO24" i="26"/>
  <c r="AP24" i="26"/>
  <c r="R394" i="38"/>
  <c r="AQ24" i="26"/>
  <c r="S394" i="38"/>
  <c r="AR24" i="26"/>
  <c r="K395" i="38"/>
  <c r="AJ25" i="26"/>
  <c r="L395" i="38"/>
  <c r="AK25" i="26"/>
  <c r="M395" i="38"/>
  <c r="AL25" i="26"/>
  <c r="N395" i="38"/>
  <c r="AM25" i="26"/>
  <c r="O395" i="38"/>
  <c r="AN25" i="26"/>
  <c r="P395" i="38"/>
  <c r="AO25" i="26"/>
  <c r="Q395" i="38"/>
  <c r="AP25" i="26"/>
  <c r="AQ25" i="26"/>
  <c r="S395" i="38"/>
  <c r="AR25" i="26"/>
  <c r="K396" i="38"/>
  <c r="AJ26" i="26"/>
  <c r="L396" i="38"/>
  <c r="AK26" i="26"/>
  <c r="M396" i="38"/>
  <c r="AL26" i="26"/>
  <c r="N396" i="38"/>
  <c r="AM26" i="26"/>
  <c r="O396" i="38"/>
  <c r="AN26" i="26"/>
  <c r="P396" i="38"/>
  <c r="AO26" i="26"/>
  <c r="Q396" i="38"/>
  <c r="AP26" i="26"/>
  <c r="R396" i="38"/>
  <c r="AQ26" i="26"/>
  <c r="AR26" i="26"/>
  <c r="AA17" i="26" a="1"/>
  <c r="B387" i="38"/>
  <c r="AA17" i="26"/>
  <c r="C387" i="38"/>
  <c r="AB17" i="26"/>
  <c r="D387" i="38"/>
  <c r="AC17" i="26"/>
  <c r="E387" i="38"/>
  <c r="AD17" i="26"/>
  <c r="F387" i="38"/>
  <c r="AE17" i="26"/>
  <c r="G387" i="38"/>
  <c r="AF17" i="26"/>
  <c r="H387" i="38"/>
  <c r="AG17" i="26"/>
  <c r="I387" i="38"/>
  <c r="AH17" i="26"/>
  <c r="J387" i="38"/>
  <c r="AI17" i="26"/>
  <c r="AA18" i="26"/>
  <c r="C388" i="38"/>
  <c r="AB18" i="26"/>
  <c r="D388" i="38"/>
  <c r="AC18" i="26"/>
  <c r="E388" i="38"/>
  <c r="AD18" i="26"/>
  <c r="F388" i="38"/>
  <c r="AE18" i="26"/>
  <c r="G388" i="38"/>
  <c r="AF18" i="26"/>
  <c r="H388" i="38"/>
  <c r="AG18" i="26"/>
  <c r="I388" i="38"/>
  <c r="AH18" i="26"/>
  <c r="J388" i="38"/>
  <c r="AI18" i="26"/>
  <c r="B389" i="38"/>
  <c r="AA19" i="26"/>
  <c r="AB19" i="26"/>
  <c r="D389" i="38"/>
  <c r="AC19" i="26"/>
  <c r="E389" i="38"/>
  <c r="AD19" i="26"/>
  <c r="F389" i="38"/>
  <c r="AE19" i="26"/>
  <c r="G389" i="38"/>
  <c r="AF19" i="26"/>
  <c r="H389" i="38"/>
  <c r="AG19" i="26"/>
  <c r="I389" i="38"/>
  <c r="AH19" i="26"/>
  <c r="J389" i="38"/>
  <c r="AI19" i="26"/>
  <c r="B390" i="38"/>
  <c r="AA20" i="26"/>
  <c r="C390" i="38"/>
  <c r="AB20" i="26"/>
  <c r="AC20" i="26"/>
  <c r="E390" i="38"/>
  <c r="AD20" i="26"/>
  <c r="F390" i="38"/>
  <c r="AE20" i="26"/>
  <c r="G390" i="38"/>
  <c r="AF20" i="26"/>
  <c r="H390" i="38"/>
  <c r="AG20" i="26"/>
  <c r="I390" i="38"/>
  <c r="AH20" i="26"/>
  <c r="J390" i="38"/>
  <c r="AI20" i="26"/>
  <c r="B391" i="38"/>
  <c r="AA21" i="26"/>
  <c r="C391" i="38"/>
  <c r="AB21" i="26"/>
  <c r="D391" i="38"/>
  <c r="AC21" i="26"/>
  <c r="AD21" i="26"/>
  <c r="F391" i="38"/>
  <c r="AE21" i="26"/>
  <c r="G391" i="38"/>
  <c r="AF21" i="26"/>
  <c r="H391" i="38"/>
  <c r="AG21" i="26"/>
  <c r="I391" i="38"/>
  <c r="AH21" i="26"/>
  <c r="J391" i="38"/>
  <c r="AI21" i="26"/>
  <c r="B392" i="38"/>
  <c r="AA22" i="26"/>
  <c r="C392" i="38"/>
  <c r="AB22" i="26"/>
  <c r="D392" i="38"/>
  <c r="AC22" i="26"/>
  <c r="E392" i="38"/>
  <c r="AD22" i="26"/>
  <c r="AE22" i="26"/>
  <c r="G392" i="38"/>
  <c r="AF22" i="26"/>
  <c r="H392" i="38"/>
  <c r="AG22" i="26"/>
  <c r="I392" i="38"/>
  <c r="AH22" i="26"/>
  <c r="J392" i="38"/>
  <c r="AI22" i="26"/>
  <c r="B393" i="38"/>
  <c r="AA23" i="26"/>
  <c r="C393" i="38"/>
  <c r="AB23" i="26"/>
  <c r="D393" i="38"/>
  <c r="AC23" i="26"/>
  <c r="E393" i="38"/>
  <c r="AD23" i="26"/>
  <c r="F393" i="38"/>
  <c r="AE23" i="26"/>
  <c r="AF23" i="26"/>
  <c r="H393" i="38"/>
  <c r="AG23" i="26"/>
  <c r="I393" i="38"/>
  <c r="AH23" i="26"/>
  <c r="J393" i="38"/>
  <c r="AI23" i="26"/>
  <c r="B394" i="38"/>
  <c r="AA24" i="26"/>
  <c r="C394" i="38"/>
  <c r="AB24" i="26"/>
  <c r="D394" i="38"/>
  <c r="AC24" i="26"/>
  <c r="E394" i="38"/>
  <c r="AD24" i="26"/>
  <c r="F394" i="38"/>
  <c r="AE24" i="26"/>
  <c r="G394" i="38"/>
  <c r="AF24" i="26"/>
  <c r="AG24" i="26"/>
  <c r="I394" i="38"/>
  <c r="AH24" i="26"/>
  <c r="J394" i="38"/>
  <c r="AI24" i="26"/>
  <c r="B395" i="38"/>
  <c r="AA25" i="26"/>
  <c r="C395" i="38"/>
  <c r="AB25" i="26"/>
  <c r="D395" i="38"/>
  <c r="AC25" i="26"/>
  <c r="E395" i="38"/>
  <c r="AD25" i="26"/>
  <c r="F395" i="38"/>
  <c r="AE25" i="26"/>
  <c r="G395" i="38"/>
  <c r="AF25" i="26"/>
  <c r="H395" i="38"/>
  <c r="AG25" i="26"/>
  <c r="AH25" i="26"/>
  <c r="J395" i="38"/>
  <c r="AI25" i="26"/>
  <c r="B396" i="38"/>
  <c r="AA26" i="26"/>
  <c r="C396" i="38"/>
  <c r="AB26" i="26"/>
  <c r="D396" i="38"/>
  <c r="AC26" i="26"/>
  <c r="E396" i="38"/>
  <c r="AD26" i="26"/>
  <c r="F396" i="38"/>
  <c r="AE26" i="26"/>
  <c r="G396" i="38"/>
  <c r="AF26" i="26"/>
  <c r="H396" i="38"/>
  <c r="AG26" i="26"/>
  <c r="I396" i="38"/>
  <c r="AH26" i="26"/>
  <c r="AI26" i="26"/>
  <c r="Q17" i="26" a="1"/>
  <c r="Q17" i="26"/>
  <c r="R17" i="26"/>
  <c r="S17" i="26"/>
  <c r="T17" i="26"/>
  <c r="U17" i="26"/>
  <c r="V17" i="26"/>
  <c r="W17" i="26"/>
  <c r="X17" i="26"/>
  <c r="Y17" i="26"/>
  <c r="Z17" i="26"/>
  <c r="B375" i="38"/>
  <c r="Q18" i="26"/>
  <c r="R18" i="26"/>
  <c r="D375" i="38"/>
  <c r="S18" i="26"/>
  <c r="E375" i="38"/>
  <c r="T18" i="26"/>
  <c r="F375" i="38"/>
  <c r="U18" i="26"/>
  <c r="G375" i="38"/>
  <c r="V18" i="26"/>
  <c r="H375" i="38"/>
  <c r="W18" i="26"/>
  <c r="I375" i="38"/>
  <c r="X18" i="26"/>
  <c r="J375" i="38"/>
  <c r="Y18" i="26"/>
  <c r="K375" i="38"/>
  <c r="Z18" i="26"/>
  <c r="B376" i="38"/>
  <c r="Q19" i="26"/>
  <c r="R19" i="26"/>
  <c r="D376" i="38"/>
  <c r="S19" i="26"/>
  <c r="E376" i="38"/>
  <c r="T19" i="26"/>
  <c r="F376" i="38"/>
  <c r="U19" i="26"/>
  <c r="G376" i="38"/>
  <c r="V19" i="26"/>
  <c r="H376" i="38"/>
  <c r="W19" i="26"/>
  <c r="I376" i="38"/>
  <c r="X19" i="26"/>
  <c r="J376" i="38"/>
  <c r="Y19" i="26"/>
  <c r="K376" i="38"/>
  <c r="Z19" i="26"/>
  <c r="B377" i="38"/>
  <c r="Q20" i="26"/>
  <c r="R20" i="26"/>
  <c r="D377" i="38"/>
  <c r="S20" i="26"/>
  <c r="E377" i="38"/>
  <c r="T20" i="26"/>
  <c r="F377" i="38"/>
  <c r="U20" i="26"/>
  <c r="G377" i="38"/>
  <c r="V20" i="26"/>
  <c r="H377" i="38"/>
  <c r="W20" i="26"/>
  <c r="I377" i="38"/>
  <c r="X20" i="26"/>
  <c r="J377" i="38"/>
  <c r="Y20" i="26"/>
  <c r="K377" i="38"/>
  <c r="Z20" i="26"/>
  <c r="B378" i="38"/>
  <c r="Q21" i="26"/>
  <c r="R21" i="26"/>
  <c r="D378" i="38"/>
  <c r="S21" i="26"/>
  <c r="E378" i="38"/>
  <c r="T21" i="26"/>
  <c r="F378" i="38"/>
  <c r="U21" i="26"/>
  <c r="G378" i="38"/>
  <c r="V21" i="26"/>
  <c r="H378" i="38"/>
  <c r="W21" i="26"/>
  <c r="I378" i="38"/>
  <c r="X21" i="26"/>
  <c r="J378" i="38"/>
  <c r="Y21" i="26"/>
  <c r="K378" i="38"/>
  <c r="Z21" i="26"/>
  <c r="B379" i="38"/>
  <c r="Q22" i="26"/>
  <c r="R22" i="26"/>
  <c r="D379" i="38"/>
  <c r="S22" i="26"/>
  <c r="E379" i="38"/>
  <c r="T22" i="26"/>
  <c r="F379" i="38"/>
  <c r="U22" i="26"/>
  <c r="G379" i="38"/>
  <c r="V22" i="26"/>
  <c r="H379" i="38"/>
  <c r="W22" i="26"/>
  <c r="I379" i="38"/>
  <c r="X22" i="26"/>
  <c r="J379" i="38"/>
  <c r="Y22" i="26"/>
  <c r="K379" i="38"/>
  <c r="Z22" i="26"/>
  <c r="B380" i="38"/>
  <c r="Q23" i="26"/>
  <c r="R23" i="26"/>
  <c r="D380" i="38"/>
  <c r="S23" i="26"/>
  <c r="E380" i="38"/>
  <c r="T23" i="26"/>
  <c r="F380" i="38"/>
  <c r="U23" i="26"/>
  <c r="G380" i="38"/>
  <c r="V23" i="26"/>
  <c r="H380" i="38"/>
  <c r="W23" i="26"/>
  <c r="I380" i="38"/>
  <c r="X23" i="26"/>
  <c r="J380" i="38"/>
  <c r="Y23" i="26"/>
  <c r="K380" i="38"/>
  <c r="Z23" i="26"/>
  <c r="B381" i="38"/>
  <c r="Q24" i="26"/>
  <c r="R24" i="26"/>
  <c r="D381" i="38"/>
  <c r="S24" i="26"/>
  <c r="E381" i="38"/>
  <c r="T24" i="26"/>
  <c r="F381" i="38"/>
  <c r="U24" i="26"/>
  <c r="G381" i="38"/>
  <c r="V24" i="26"/>
  <c r="H381" i="38"/>
  <c r="W24" i="26"/>
  <c r="I381" i="38"/>
  <c r="X24" i="26"/>
  <c r="J381" i="38"/>
  <c r="Y24" i="26"/>
  <c r="K381" i="38"/>
  <c r="Z24" i="26"/>
  <c r="B382" i="38"/>
  <c r="Q25" i="26"/>
  <c r="R25" i="26"/>
  <c r="D382" i="38"/>
  <c r="S25" i="26"/>
  <c r="E382" i="38"/>
  <c r="T25" i="26"/>
  <c r="F382" i="38"/>
  <c r="U25" i="26"/>
  <c r="G382" i="38"/>
  <c r="V25" i="26"/>
  <c r="H382" i="38"/>
  <c r="W25" i="26"/>
  <c r="I382" i="38"/>
  <c r="X25" i="26"/>
  <c r="J382" i="38"/>
  <c r="Y25" i="26"/>
  <c r="K382" i="38"/>
  <c r="Z25" i="26"/>
  <c r="B383" i="38"/>
  <c r="Q26" i="26"/>
  <c r="R26" i="26"/>
  <c r="D383" i="38"/>
  <c r="S26" i="26"/>
  <c r="E383" i="38"/>
  <c r="T26" i="26"/>
  <c r="F383" i="38"/>
  <c r="U26" i="26"/>
  <c r="G383" i="38"/>
  <c r="V26" i="26"/>
  <c r="H383" i="38"/>
  <c r="W26" i="26"/>
  <c r="I383" i="38"/>
  <c r="X26" i="26"/>
  <c r="J383" i="38"/>
  <c r="Y26" i="26"/>
  <c r="K383" i="38"/>
  <c r="Z26" i="26"/>
  <c r="E89" i="40"/>
  <c r="D89" i="40"/>
  <c r="C89" i="40"/>
  <c r="E88" i="40"/>
  <c r="D88" i="40"/>
  <c r="C88" i="40"/>
  <c r="E87" i="40"/>
  <c r="D87" i="40"/>
  <c r="C87" i="40"/>
  <c r="E86" i="40"/>
  <c r="D86" i="40"/>
  <c r="C86" i="40"/>
  <c r="E85" i="40"/>
  <c r="D85" i="40"/>
  <c r="C85" i="40"/>
  <c r="D84" i="40"/>
  <c r="C84" i="40"/>
  <c r="E83" i="40"/>
  <c r="D83" i="40"/>
  <c r="C83" i="40"/>
  <c r="E82" i="40"/>
  <c r="D82" i="40"/>
  <c r="C82" i="40"/>
  <c r="E81" i="40"/>
  <c r="D81" i="40"/>
  <c r="C81" i="40"/>
  <c r="E89" i="39"/>
  <c r="D89" i="39"/>
  <c r="C89" i="39"/>
  <c r="E88" i="39"/>
  <c r="D88" i="39"/>
  <c r="C88" i="39"/>
  <c r="D87" i="39"/>
  <c r="C87" i="39"/>
  <c r="E86" i="39"/>
  <c r="D86" i="39"/>
  <c r="C86" i="39"/>
  <c r="E85" i="39"/>
  <c r="D85" i="39"/>
  <c r="C85" i="39"/>
  <c r="E84" i="39"/>
  <c r="D84" i="39"/>
  <c r="C84" i="39"/>
  <c r="E83" i="39"/>
  <c r="D83" i="39"/>
  <c r="C83" i="39"/>
  <c r="E82" i="39"/>
  <c r="D82" i="39"/>
  <c r="C82" i="39"/>
  <c r="E81" i="39"/>
  <c r="D81" i="39"/>
  <c r="C81" i="39"/>
  <c r="E89" i="38"/>
  <c r="D89" i="38"/>
  <c r="C89" i="38"/>
  <c r="E88" i="38"/>
  <c r="D88" i="38"/>
  <c r="C88" i="38"/>
  <c r="E87" i="38"/>
  <c r="D87" i="38"/>
  <c r="C87" i="38"/>
  <c r="E86" i="38"/>
  <c r="D86" i="38"/>
  <c r="C86" i="38"/>
  <c r="D85" i="38"/>
  <c r="C85" i="38"/>
  <c r="E84" i="38"/>
  <c r="D84" i="38"/>
  <c r="C84" i="38"/>
  <c r="E83" i="38"/>
  <c r="D83" i="38"/>
  <c r="C83" i="38"/>
  <c r="E82" i="38"/>
  <c r="D82" i="38"/>
  <c r="C82" i="38"/>
  <c r="E81" i="38"/>
  <c r="D81" i="38"/>
  <c r="C81" i="38"/>
  <c r="C81" i="17"/>
  <c r="D81" i="17"/>
  <c r="E81" i="17"/>
  <c r="C82" i="17"/>
  <c r="D82" i="17"/>
  <c r="C83" i="17"/>
  <c r="D83" i="17"/>
  <c r="C84" i="17"/>
  <c r="D84" i="17"/>
  <c r="E84" i="17"/>
  <c r="C85" i="17"/>
  <c r="D85" i="17"/>
  <c r="E85" i="17"/>
  <c r="C86" i="17"/>
  <c r="D86" i="17"/>
  <c r="E86" i="17"/>
  <c r="C87" i="17"/>
  <c r="D87" i="17"/>
  <c r="E87" i="17"/>
  <c r="C88" i="17"/>
  <c r="D88" i="17"/>
  <c r="E88" i="17"/>
  <c r="C89" i="17"/>
  <c r="D89" i="17"/>
  <c r="E89" i="17"/>
  <c r="I368" i="40"/>
  <c r="W351" i="40"/>
  <c r="H368" i="40"/>
  <c r="V351" i="40"/>
  <c r="Z639" i="40"/>
  <c r="AH639" i="40"/>
  <c r="J368" i="40"/>
  <c r="K368" i="40"/>
  <c r="X351" i="40"/>
  <c r="Y351" i="40"/>
  <c r="AA351" i="40"/>
  <c r="AH351" i="40"/>
  <c r="H81" i="40"/>
  <c r="V64" i="40"/>
  <c r="I81" i="40"/>
  <c r="W64" i="40"/>
  <c r="AH64" i="40"/>
  <c r="H82" i="40"/>
  <c r="V65" i="40"/>
  <c r="I82" i="40"/>
  <c r="W65" i="40"/>
  <c r="AH65" i="40"/>
  <c r="H83" i="40"/>
  <c r="V66" i="40"/>
  <c r="I83" i="40"/>
  <c r="W66" i="40"/>
  <c r="AH66" i="40"/>
  <c r="H84" i="40"/>
  <c r="V67" i="40"/>
  <c r="I84" i="40"/>
  <c r="W67" i="40"/>
  <c r="AH67" i="40"/>
  <c r="H85" i="40"/>
  <c r="V68" i="40"/>
  <c r="I85" i="40"/>
  <c r="W68" i="40"/>
  <c r="AH68" i="40"/>
  <c r="H86" i="40"/>
  <c r="V69" i="40"/>
  <c r="I86" i="40"/>
  <c r="W69" i="40"/>
  <c r="AH69" i="40"/>
  <c r="H87" i="40"/>
  <c r="V70" i="40"/>
  <c r="I87" i="40"/>
  <c r="W70" i="40"/>
  <c r="AH70" i="40"/>
  <c r="H88" i="40"/>
  <c r="V71" i="40"/>
  <c r="I88" i="40"/>
  <c r="W71" i="40"/>
  <c r="AH71" i="40"/>
  <c r="H89" i="40"/>
  <c r="V72" i="40"/>
  <c r="I89" i="40"/>
  <c r="W72" i="40"/>
  <c r="AH72" i="40"/>
  <c r="H90" i="40"/>
  <c r="V73" i="40"/>
  <c r="I90" i="40"/>
  <c r="W73" i="40"/>
  <c r="AH73" i="40"/>
  <c r="H91" i="40"/>
  <c r="V74" i="40"/>
  <c r="I91" i="40"/>
  <c r="W74" i="40"/>
  <c r="AH74" i="40"/>
  <c r="H92" i="40"/>
  <c r="V75" i="40"/>
  <c r="I92" i="40"/>
  <c r="W75" i="40"/>
  <c r="AH75" i="40"/>
  <c r="H93" i="40"/>
  <c r="V76" i="40"/>
  <c r="I93" i="40"/>
  <c r="W76" i="40"/>
  <c r="AH76" i="40"/>
  <c r="H94" i="40"/>
  <c r="V77" i="40"/>
  <c r="I94" i="40"/>
  <c r="W77" i="40"/>
  <c r="AH77" i="40"/>
  <c r="H95" i="40"/>
  <c r="V78" i="40"/>
  <c r="I95" i="40"/>
  <c r="W78" i="40"/>
  <c r="AH78" i="40"/>
  <c r="H96" i="40"/>
  <c r="V79" i="40"/>
  <c r="I96" i="40"/>
  <c r="W79" i="40"/>
  <c r="AH79" i="40"/>
  <c r="H97" i="40"/>
  <c r="V80" i="40"/>
  <c r="I97" i="40"/>
  <c r="W80" i="40"/>
  <c r="AH80" i="40"/>
  <c r="H98" i="40"/>
  <c r="V81" i="40"/>
  <c r="I98" i="40"/>
  <c r="W81" i="40"/>
  <c r="AH81" i="40"/>
  <c r="H99" i="40"/>
  <c r="V82" i="40"/>
  <c r="I99" i="40"/>
  <c r="W82" i="40"/>
  <c r="AH82" i="40"/>
  <c r="H100" i="40"/>
  <c r="V83" i="40"/>
  <c r="I100" i="40"/>
  <c r="W83" i="40"/>
  <c r="AH83" i="40"/>
  <c r="H101" i="40"/>
  <c r="V84" i="40"/>
  <c r="I101" i="40"/>
  <c r="W84" i="40"/>
  <c r="AH84" i="40"/>
  <c r="H102" i="40"/>
  <c r="V85" i="40"/>
  <c r="I102" i="40"/>
  <c r="W85" i="40"/>
  <c r="AH85" i="40"/>
  <c r="H103" i="40"/>
  <c r="V86" i="40"/>
  <c r="I103" i="40"/>
  <c r="W86" i="40"/>
  <c r="AH86" i="40"/>
  <c r="H104" i="40"/>
  <c r="V87" i="40"/>
  <c r="I104" i="40"/>
  <c r="W87" i="40"/>
  <c r="AH87" i="40"/>
  <c r="H105" i="40"/>
  <c r="V88" i="40"/>
  <c r="I105" i="40"/>
  <c r="W88" i="40"/>
  <c r="AH88" i="40"/>
  <c r="H106" i="40"/>
  <c r="V89" i="40"/>
  <c r="I106" i="40"/>
  <c r="W89" i="40"/>
  <c r="AH89" i="40"/>
  <c r="H107" i="40"/>
  <c r="V90" i="40"/>
  <c r="I107" i="40"/>
  <c r="W90" i="40"/>
  <c r="AH90" i="40"/>
  <c r="H108" i="40"/>
  <c r="V91" i="40"/>
  <c r="I108" i="40"/>
  <c r="W91" i="40"/>
  <c r="AH91" i="40"/>
  <c r="H109" i="40"/>
  <c r="V92" i="40"/>
  <c r="I109" i="40"/>
  <c r="W92" i="40"/>
  <c r="AH92" i="40"/>
  <c r="H110" i="40"/>
  <c r="V93" i="40"/>
  <c r="I110" i="40"/>
  <c r="W93" i="40"/>
  <c r="AH93" i="40"/>
  <c r="H111" i="40"/>
  <c r="V94" i="40"/>
  <c r="I111" i="40"/>
  <c r="W94" i="40"/>
  <c r="AH94" i="40"/>
  <c r="H112" i="40"/>
  <c r="V95" i="40"/>
  <c r="I112" i="40"/>
  <c r="W95" i="40"/>
  <c r="AH95" i="40"/>
  <c r="H113" i="40"/>
  <c r="V96" i="40"/>
  <c r="I113" i="40"/>
  <c r="W96" i="40"/>
  <c r="AH96" i="40"/>
  <c r="H114" i="40"/>
  <c r="V97" i="40"/>
  <c r="I114" i="40"/>
  <c r="W97" i="40"/>
  <c r="AH97" i="40"/>
  <c r="H115" i="40"/>
  <c r="V98" i="40"/>
  <c r="I115" i="40"/>
  <c r="W98" i="40"/>
  <c r="AH98" i="40"/>
  <c r="H116" i="40"/>
  <c r="V99" i="40"/>
  <c r="I116" i="40"/>
  <c r="W99" i="40"/>
  <c r="AH99" i="40"/>
  <c r="H117" i="40"/>
  <c r="V100" i="40"/>
  <c r="I117" i="40"/>
  <c r="W100" i="40"/>
  <c r="AH100" i="40"/>
  <c r="H118" i="40"/>
  <c r="V101" i="40"/>
  <c r="I118" i="40"/>
  <c r="W101" i="40"/>
  <c r="AH101" i="40"/>
  <c r="H119" i="40"/>
  <c r="V102" i="40"/>
  <c r="I119" i="40"/>
  <c r="W102" i="40"/>
  <c r="AH102" i="40"/>
  <c r="H120" i="40"/>
  <c r="V103" i="40"/>
  <c r="I120" i="40"/>
  <c r="W103" i="40"/>
  <c r="AH103" i="40"/>
  <c r="H121" i="40"/>
  <c r="V104" i="40"/>
  <c r="I121" i="40"/>
  <c r="W104" i="40"/>
  <c r="AH104" i="40"/>
  <c r="H122" i="40"/>
  <c r="V105" i="40"/>
  <c r="I122" i="40"/>
  <c r="W105" i="40"/>
  <c r="AH105" i="40"/>
  <c r="H123" i="40"/>
  <c r="V106" i="40"/>
  <c r="I123" i="40"/>
  <c r="W106" i="40"/>
  <c r="AH106" i="40"/>
  <c r="H124" i="40"/>
  <c r="V107" i="40"/>
  <c r="I124" i="40"/>
  <c r="W107" i="40"/>
  <c r="AH107" i="40"/>
  <c r="H125" i="40"/>
  <c r="V108" i="40"/>
  <c r="I125" i="40"/>
  <c r="W108" i="40"/>
  <c r="AH108" i="40"/>
  <c r="H126" i="40"/>
  <c r="V109" i="40"/>
  <c r="I126" i="40"/>
  <c r="W109" i="40"/>
  <c r="AH109" i="40"/>
  <c r="H127" i="40"/>
  <c r="V110" i="40"/>
  <c r="I127" i="40"/>
  <c r="W110" i="40"/>
  <c r="AH110" i="40"/>
  <c r="H128" i="40"/>
  <c r="V111" i="40"/>
  <c r="I128" i="40"/>
  <c r="W111" i="40"/>
  <c r="AH111" i="40"/>
  <c r="H129" i="40"/>
  <c r="V112" i="40"/>
  <c r="I129" i="40"/>
  <c r="W112" i="40"/>
  <c r="AH112" i="40"/>
  <c r="H130" i="40"/>
  <c r="V113" i="40"/>
  <c r="I130" i="40"/>
  <c r="W113" i="40"/>
  <c r="AH113" i="40"/>
  <c r="H131" i="40"/>
  <c r="V114" i="40"/>
  <c r="I131" i="40"/>
  <c r="W114" i="40"/>
  <c r="AH114" i="40"/>
  <c r="H132" i="40"/>
  <c r="V115" i="40"/>
  <c r="I132" i="40"/>
  <c r="W115" i="40"/>
  <c r="AH115" i="40"/>
  <c r="H133" i="40"/>
  <c r="V116" i="40"/>
  <c r="I133" i="40"/>
  <c r="W116" i="40"/>
  <c r="AH116" i="40"/>
  <c r="H134" i="40"/>
  <c r="V117" i="40"/>
  <c r="I134" i="40"/>
  <c r="W117" i="40"/>
  <c r="AH117" i="40"/>
  <c r="H135" i="40"/>
  <c r="V118" i="40"/>
  <c r="I135" i="40"/>
  <c r="W118" i="40"/>
  <c r="AH118" i="40"/>
  <c r="H136" i="40"/>
  <c r="V119" i="40"/>
  <c r="I136" i="40"/>
  <c r="W119" i="40"/>
  <c r="AH119" i="40"/>
  <c r="H137" i="40"/>
  <c r="V120" i="40"/>
  <c r="I137" i="40"/>
  <c r="W120" i="40"/>
  <c r="AH120" i="40"/>
  <c r="H138" i="40"/>
  <c r="V121" i="40"/>
  <c r="I138" i="40"/>
  <c r="W121" i="40"/>
  <c r="AH121" i="40"/>
  <c r="H139" i="40"/>
  <c r="V122" i="40"/>
  <c r="I139" i="40"/>
  <c r="W122" i="40"/>
  <c r="AH122" i="40"/>
  <c r="H140" i="40"/>
  <c r="V123" i="40"/>
  <c r="I140" i="40"/>
  <c r="W123" i="40"/>
  <c r="AH123" i="40"/>
  <c r="H141" i="40"/>
  <c r="V124" i="40"/>
  <c r="I141" i="40"/>
  <c r="W124" i="40"/>
  <c r="AH124" i="40"/>
  <c r="H142" i="40"/>
  <c r="V125" i="40"/>
  <c r="I142" i="40"/>
  <c r="W125" i="40"/>
  <c r="AH125" i="40"/>
  <c r="H143" i="40"/>
  <c r="V126" i="40"/>
  <c r="I143" i="40"/>
  <c r="W126" i="40"/>
  <c r="AH126" i="40"/>
  <c r="H144" i="40"/>
  <c r="V127" i="40"/>
  <c r="I144" i="40"/>
  <c r="W127" i="40"/>
  <c r="AH127" i="40"/>
  <c r="H145" i="40"/>
  <c r="V128" i="40"/>
  <c r="I145" i="40"/>
  <c r="W128" i="40"/>
  <c r="AH128" i="40"/>
  <c r="H146" i="40"/>
  <c r="V129" i="40"/>
  <c r="I146" i="40"/>
  <c r="W129" i="40"/>
  <c r="AH129" i="40"/>
  <c r="H147" i="40"/>
  <c r="V130" i="40"/>
  <c r="I147" i="40"/>
  <c r="W130" i="40"/>
  <c r="AH130" i="40"/>
  <c r="H148" i="40"/>
  <c r="V131" i="40"/>
  <c r="I148" i="40"/>
  <c r="W131" i="40"/>
  <c r="AH131" i="40"/>
  <c r="H149" i="40"/>
  <c r="V132" i="40"/>
  <c r="I149" i="40"/>
  <c r="W132" i="40"/>
  <c r="AH132" i="40"/>
  <c r="H150" i="40"/>
  <c r="V133" i="40"/>
  <c r="I150" i="40"/>
  <c r="W133" i="40"/>
  <c r="AH133" i="40"/>
  <c r="H151" i="40"/>
  <c r="V134" i="40"/>
  <c r="I151" i="40"/>
  <c r="W134" i="40"/>
  <c r="AH134" i="40"/>
  <c r="H152" i="40"/>
  <c r="V135" i="40"/>
  <c r="I152" i="40"/>
  <c r="W135" i="40"/>
  <c r="AH135" i="40"/>
  <c r="H153" i="40"/>
  <c r="V136" i="40"/>
  <c r="I153" i="40"/>
  <c r="W136" i="40"/>
  <c r="AH136" i="40"/>
  <c r="H154" i="40"/>
  <c r="V137" i="40"/>
  <c r="I154" i="40"/>
  <c r="W137" i="40"/>
  <c r="AH137" i="40"/>
  <c r="H155" i="40"/>
  <c r="V138" i="40"/>
  <c r="I155" i="40"/>
  <c r="W138" i="40"/>
  <c r="AH138" i="40"/>
  <c r="H156" i="40"/>
  <c r="V139" i="40"/>
  <c r="I156" i="40"/>
  <c r="W139" i="40"/>
  <c r="AH139" i="40"/>
  <c r="H157" i="40"/>
  <c r="V140" i="40"/>
  <c r="I157" i="40"/>
  <c r="W140" i="40"/>
  <c r="AH140" i="40"/>
  <c r="H158" i="40"/>
  <c r="V141" i="40"/>
  <c r="I158" i="40"/>
  <c r="W141" i="40"/>
  <c r="AH141" i="40"/>
  <c r="H159" i="40"/>
  <c r="V142" i="40"/>
  <c r="I159" i="40"/>
  <c r="W142" i="40"/>
  <c r="AH142" i="40"/>
  <c r="H160" i="40"/>
  <c r="V143" i="40"/>
  <c r="I160" i="40"/>
  <c r="W143" i="40"/>
  <c r="AH143" i="40"/>
  <c r="H161" i="40"/>
  <c r="V144" i="40"/>
  <c r="I161" i="40"/>
  <c r="W144" i="40"/>
  <c r="AH144" i="40"/>
  <c r="H162" i="40"/>
  <c r="V145" i="40"/>
  <c r="I162" i="40"/>
  <c r="W145" i="40"/>
  <c r="AH145" i="40"/>
  <c r="H163" i="40"/>
  <c r="V146" i="40"/>
  <c r="I163" i="40"/>
  <c r="W146" i="40"/>
  <c r="AH146" i="40"/>
  <c r="H164" i="40"/>
  <c r="V147" i="40"/>
  <c r="I164" i="40"/>
  <c r="W147" i="40"/>
  <c r="AH147" i="40"/>
  <c r="H165" i="40"/>
  <c r="V148" i="40"/>
  <c r="I165" i="40"/>
  <c r="W148" i="40"/>
  <c r="AH148" i="40"/>
  <c r="H166" i="40"/>
  <c r="V149" i="40"/>
  <c r="I166" i="40"/>
  <c r="W149" i="40"/>
  <c r="AH149" i="40"/>
  <c r="H167" i="40"/>
  <c r="V150" i="40"/>
  <c r="I167" i="40"/>
  <c r="W150" i="40"/>
  <c r="AH150" i="40"/>
  <c r="H168" i="40"/>
  <c r="V151" i="40"/>
  <c r="I168" i="40"/>
  <c r="W151" i="40"/>
  <c r="AH151" i="40"/>
  <c r="H169" i="40"/>
  <c r="V152" i="40"/>
  <c r="I169" i="40"/>
  <c r="W152" i="40"/>
  <c r="AH152" i="40"/>
  <c r="H170" i="40"/>
  <c r="V153" i="40"/>
  <c r="I170" i="40"/>
  <c r="W153" i="40"/>
  <c r="AH153" i="40"/>
  <c r="H171" i="40"/>
  <c r="V154" i="40"/>
  <c r="I171" i="40"/>
  <c r="W154" i="40"/>
  <c r="AH154" i="40"/>
  <c r="H172" i="40"/>
  <c r="V155" i="40"/>
  <c r="I172" i="40"/>
  <c r="W155" i="40"/>
  <c r="AH155" i="40"/>
  <c r="H173" i="40"/>
  <c r="V156" i="40"/>
  <c r="I173" i="40"/>
  <c r="W156" i="40"/>
  <c r="AH156" i="40"/>
  <c r="H174" i="40"/>
  <c r="V157" i="40"/>
  <c r="I174" i="40"/>
  <c r="W157" i="40"/>
  <c r="AH157" i="40"/>
  <c r="H175" i="40"/>
  <c r="V158" i="40"/>
  <c r="I175" i="40"/>
  <c r="W158" i="40"/>
  <c r="AH158" i="40"/>
  <c r="H176" i="40"/>
  <c r="V159" i="40"/>
  <c r="I176" i="40"/>
  <c r="W159" i="40"/>
  <c r="AH159" i="40"/>
  <c r="H177" i="40"/>
  <c r="V160" i="40"/>
  <c r="I177" i="40"/>
  <c r="W160" i="40"/>
  <c r="AH160" i="40"/>
  <c r="H178" i="40"/>
  <c r="V161" i="40"/>
  <c r="I178" i="40"/>
  <c r="W161" i="40"/>
  <c r="AH161" i="40"/>
  <c r="H179" i="40"/>
  <c r="V162" i="40"/>
  <c r="I179" i="40"/>
  <c r="W162" i="40"/>
  <c r="AH162" i="40"/>
  <c r="H180" i="40"/>
  <c r="V163" i="40"/>
  <c r="I180" i="40"/>
  <c r="W163" i="40"/>
  <c r="AH163" i="40"/>
  <c r="H181" i="40"/>
  <c r="V164" i="40"/>
  <c r="I181" i="40"/>
  <c r="W164" i="40"/>
  <c r="AH164" i="40"/>
  <c r="H182" i="40"/>
  <c r="V165" i="40"/>
  <c r="I182" i="40"/>
  <c r="W165" i="40"/>
  <c r="AH165" i="40"/>
  <c r="H183" i="40"/>
  <c r="V166" i="40"/>
  <c r="I183" i="40"/>
  <c r="W166" i="40"/>
  <c r="AH166" i="40"/>
  <c r="H184" i="40"/>
  <c r="V167" i="40"/>
  <c r="I184" i="40"/>
  <c r="W167" i="40"/>
  <c r="AH167" i="40"/>
  <c r="H185" i="40"/>
  <c r="V168" i="40"/>
  <c r="I185" i="40"/>
  <c r="W168" i="40"/>
  <c r="AH168" i="40"/>
  <c r="H186" i="40"/>
  <c r="V169" i="40"/>
  <c r="I186" i="40"/>
  <c r="W169" i="40"/>
  <c r="AH169" i="40"/>
  <c r="H187" i="40"/>
  <c r="V170" i="40"/>
  <c r="I187" i="40"/>
  <c r="W170" i="40"/>
  <c r="AH170" i="40"/>
  <c r="H188" i="40"/>
  <c r="V171" i="40"/>
  <c r="I188" i="40"/>
  <c r="W171" i="40"/>
  <c r="AH171" i="40"/>
  <c r="H189" i="40"/>
  <c r="V172" i="40"/>
  <c r="I189" i="40"/>
  <c r="W172" i="40"/>
  <c r="AH172" i="40"/>
  <c r="H190" i="40"/>
  <c r="V173" i="40"/>
  <c r="I190" i="40"/>
  <c r="W173" i="40"/>
  <c r="AH173" i="40"/>
  <c r="H191" i="40"/>
  <c r="V174" i="40"/>
  <c r="I191" i="40"/>
  <c r="W174" i="40"/>
  <c r="AH174" i="40"/>
  <c r="H192" i="40"/>
  <c r="V175" i="40"/>
  <c r="I192" i="40"/>
  <c r="W175" i="40"/>
  <c r="AH175" i="40"/>
  <c r="H193" i="40"/>
  <c r="V176" i="40"/>
  <c r="I193" i="40"/>
  <c r="W176" i="40"/>
  <c r="AH176" i="40"/>
  <c r="H194" i="40"/>
  <c r="V177" i="40"/>
  <c r="I194" i="40"/>
  <c r="W177" i="40"/>
  <c r="AH177" i="40"/>
  <c r="H195" i="40"/>
  <c r="V178" i="40"/>
  <c r="I195" i="40"/>
  <c r="W178" i="40"/>
  <c r="AH178" i="40"/>
  <c r="H196" i="40"/>
  <c r="V179" i="40"/>
  <c r="I196" i="40"/>
  <c r="W179" i="40"/>
  <c r="AH179" i="40"/>
  <c r="H197" i="40"/>
  <c r="V180" i="40"/>
  <c r="I197" i="40"/>
  <c r="W180" i="40"/>
  <c r="AH180" i="40"/>
  <c r="H198" i="40"/>
  <c r="V181" i="40"/>
  <c r="I198" i="40"/>
  <c r="W181" i="40"/>
  <c r="AH181" i="40"/>
  <c r="H199" i="40"/>
  <c r="V182" i="40"/>
  <c r="I199" i="40"/>
  <c r="W182" i="40"/>
  <c r="AH182" i="40"/>
  <c r="H200" i="40"/>
  <c r="V183" i="40"/>
  <c r="I200" i="40"/>
  <c r="W183" i="40"/>
  <c r="AH183" i="40"/>
  <c r="H201" i="40"/>
  <c r="V184" i="40"/>
  <c r="I201" i="40"/>
  <c r="W184" i="40"/>
  <c r="AH184" i="40"/>
  <c r="H202" i="40"/>
  <c r="V185" i="40"/>
  <c r="I202" i="40"/>
  <c r="W185" i="40"/>
  <c r="AH185" i="40"/>
  <c r="H203" i="40"/>
  <c r="V186" i="40"/>
  <c r="I203" i="40"/>
  <c r="W186" i="40"/>
  <c r="AH186" i="40"/>
  <c r="H204" i="40"/>
  <c r="V187" i="40"/>
  <c r="I204" i="40"/>
  <c r="W187" i="40"/>
  <c r="AH187" i="40"/>
  <c r="H205" i="40"/>
  <c r="V188" i="40"/>
  <c r="I205" i="40"/>
  <c r="W188" i="40"/>
  <c r="AH188" i="40"/>
  <c r="H206" i="40"/>
  <c r="V189" i="40"/>
  <c r="I206" i="40"/>
  <c r="W189" i="40"/>
  <c r="AH189" i="40"/>
  <c r="H207" i="40"/>
  <c r="V190" i="40"/>
  <c r="I207" i="40"/>
  <c r="W190" i="40"/>
  <c r="AH190" i="40"/>
  <c r="H208" i="40"/>
  <c r="V191" i="40"/>
  <c r="I208" i="40"/>
  <c r="W191" i="40"/>
  <c r="AH191" i="40"/>
  <c r="H209" i="40"/>
  <c r="V192" i="40"/>
  <c r="I209" i="40"/>
  <c r="W192" i="40"/>
  <c r="AH192" i="40"/>
  <c r="H210" i="40"/>
  <c r="V193" i="40"/>
  <c r="I210" i="40"/>
  <c r="W193" i="40"/>
  <c r="AH193" i="40"/>
  <c r="H211" i="40"/>
  <c r="V194" i="40"/>
  <c r="I211" i="40"/>
  <c r="W194" i="40"/>
  <c r="AH194" i="40"/>
  <c r="H212" i="40"/>
  <c r="V195" i="40"/>
  <c r="I212" i="40"/>
  <c r="W195" i="40"/>
  <c r="AH195" i="40"/>
  <c r="H213" i="40"/>
  <c r="V196" i="40"/>
  <c r="I213" i="40"/>
  <c r="W196" i="40"/>
  <c r="AH196" i="40"/>
  <c r="H214" i="40"/>
  <c r="V197" i="40"/>
  <c r="I214" i="40"/>
  <c r="W197" i="40"/>
  <c r="AH197" i="40"/>
  <c r="H215" i="40"/>
  <c r="V198" i="40"/>
  <c r="I215" i="40"/>
  <c r="W198" i="40"/>
  <c r="AH198" i="40"/>
  <c r="H216" i="40"/>
  <c r="V199" i="40"/>
  <c r="I216" i="40"/>
  <c r="W199" i="40"/>
  <c r="AH199" i="40"/>
  <c r="H217" i="40"/>
  <c r="V200" i="40"/>
  <c r="I217" i="40"/>
  <c r="W200" i="40"/>
  <c r="AH200" i="40"/>
  <c r="H218" i="40"/>
  <c r="V201" i="40"/>
  <c r="I218" i="40"/>
  <c r="W201" i="40"/>
  <c r="AH201" i="40"/>
  <c r="H219" i="40"/>
  <c r="V202" i="40"/>
  <c r="I219" i="40"/>
  <c r="W202" i="40"/>
  <c r="AH202" i="40"/>
  <c r="H220" i="40"/>
  <c r="V203" i="40"/>
  <c r="I220" i="40"/>
  <c r="W203" i="40"/>
  <c r="AH203" i="40"/>
  <c r="H221" i="40"/>
  <c r="V204" i="40"/>
  <c r="I221" i="40"/>
  <c r="W204" i="40"/>
  <c r="AH204" i="40"/>
  <c r="H222" i="40"/>
  <c r="V205" i="40"/>
  <c r="I222" i="40"/>
  <c r="W205" i="40"/>
  <c r="AH205" i="40"/>
  <c r="H223" i="40"/>
  <c r="V206" i="40"/>
  <c r="I223" i="40"/>
  <c r="W206" i="40"/>
  <c r="AH206" i="40"/>
  <c r="H224" i="40"/>
  <c r="V207" i="40"/>
  <c r="I224" i="40"/>
  <c r="W207" i="40"/>
  <c r="AH207" i="40"/>
  <c r="H225" i="40"/>
  <c r="V208" i="40"/>
  <c r="I225" i="40"/>
  <c r="W208" i="40"/>
  <c r="AH208" i="40"/>
  <c r="H226" i="40"/>
  <c r="V209" i="40"/>
  <c r="I226" i="40"/>
  <c r="W209" i="40"/>
  <c r="AH209" i="40"/>
  <c r="H227" i="40"/>
  <c r="V210" i="40"/>
  <c r="I227" i="40"/>
  <c r="W210" i="40"/>
  <c r="AH210" i="40"/>
  <c r="H228" i="40"/>
  <c r="V211" i="40"/>
  <c r="I228" i="40"/>
  <c r="W211" i="40"/>
  <c r="AH211" i="40"/>
  <c r="H229" i="40"/>
  <c r="V212" i="40"/>
  <c r="I229" i="40"/>
  <c r="W212" i="40"/>
  <c r="AH212" i="40"/>
  <c r="H230" i="40"/>
  <c r="V213" i="40"/>
  <c r="I230" i="40"/>
  <c r="W213" i="40"/>
  <c r="AH213" i="40"/>
  <c r="H231" i="40"/>
  <c r="V214" i="40"/>
  <c r="I231" i="40"/>
  <c r="W214" i="40"/>
  <c r="AH214" i="40"/>
  <c r="H232" i="40"/>
  <c r="V215" i="40"/>
  <c r="I232" i="40"/>
  <c r="W215" i="40"/>
  <c r="AH215" i="40"/>
  <c r="H233" i="40"/>
  <c r="V216" i="40"/>
  <c r="I233" i="40"/>
  <c r="W216" i="40"/>
  <c r="AH216" i="40"/>
  <c r="H234" i="40"/>
  <c r="V217" i="40"/>
  <c r="I234" i="40"/>
  <c r="W217" i="40"/>
  <c r="AH217" i="40"/>
  <c r="H235" i="40"/>
  <c r="V218" i="40"/>
  <c r="I235" i="40"/>
  <c r="W218" i="40"/>
  <c r="AH218" i="40"/>
  <c r="H236" i="40"/>
  <c r="V219" i="40"/>
  <c r="I236" i="40"/>
  <c r="W219" i="40"/>
  <c r="AH219" i="40"/>
  <c r="H237" i="40"/>
  <c r="V220" i="40"/>
  <c r="I237" i="40"/>
  <c r="W220" i="40"/>
  <c r="AH220" i="40"/>
  <c r="H238" i="40"/>
  <c r="V221" i="40"/>
  <c r="I238" i="40"/>
  <c r="W221" i="40"/>
  <c r="AH221" i="40"/>
  <c r="H239" i="40"/>
  <c r="V222" i="40"/>
  <c r="I239" i="40"/>
  <c r="W222" i="40"/>
  <c r="AH222" i="40"/>
  <c r="H240" i="40"/>
  <c r="V223" i="40"/>
  <c r="I240" i="40"/>
  <c r="W223" i="40"/>
  <c r="AH223" i="40"/>
  <c r="H241" i="40"/>
  <c r="V224" i="40"/>
  <c r="I241" i="40"/>
  <c r="W224" i="40"/>
  <c r="AH224" i="40"/>
  <c r="H242" i="40"/>
  <c r="V225" i="40"/>
  <c r="I242" i="40"/>
  <c r="W225" i="40"/>
  <c r="AH225" i="40"/>
  <c r="H243" i="40"/>
  <c r="V226" i="40"/>
  <c r="I243" i="40"/>
  <c r="W226" i="40"/>
  <c r="AH226" i="40"/>
  <c r="H244" i="40"/>
  <c r="V227" i="40"/>
  <c r="I244" i="40"/>
  <c r="W227" i="40"/>
  <c r="AH227" i="40"/>
  <c r="H245" i="40"/>
  <c r="V228" i="40"/>
  <c r="I245" i="40"/>
  <c r="W228" i="40"/>
  <c r="AH228" i="40"/>
  <c r="H246" i="40"/>
  <c r="V229" i="40"/>
  <c r="I246" i="40"/>
  <c r="W229" i="40"/>
  <c r="AH229" i="40"/>
  <c r="H247" i="40"/>
  <c r="V230" i="40"/>
  <c r="I247" i="40"/>
  <c r="W230" i="40"/>
  <c r="AH230" i="40"/>
  <c r="H248" i="40"/>
  <c r="V231" i="40"/>
  <c r="I248" i="40"/>
  <c r="W231" i="40"/>
  <c r="AH231" i="40"/>
  <c r="H249" i="40"/>
  <c r="V232" i="40"/>
  <c r="I249" i="40"/>
  <c r="W232" i="40"/>
  <c r="AH232" i="40"/>
  <c r="H250" i="40"/>
  <c r="V233" i="40"/>
  <c r="I250" i="40"/>
  <c r="W233" i="40"/>
  <c r="AH233" i="40"/>
  <c r="H251" i="40"/>
  <c r="V234" i="40"/>
  <c r="I251" i="40"/>
  <c r="W234" i="40"/>
  <c r="AH234" i="40"/>
  <c r="H252" i="40"/>
  <c r="V235" i="40"/>
  <c r="I252" i="40"/>
  <c r="W235" i="40"/>
  <c r="AH235" i="40"/>
  <c r="H253" i="40"/>
  <c r="V236" i="40"/>
  <c r="I253" i="40"/>
  <c r="W236" i="40"/>
  <c r="AH236" i="40"/>
  <c r="H254" i="40"/>
  <c r="V237" i="40"/>
  <c r="I254" i="40"/>
  <c r="W237" i="40"/>
  <c r="AH237" i="40"/>
  <c r="H255" i="40"/>
  <c r="V238" i="40"/>
  <c r="I255" i="40"/>
  <c r="W238" i="40"/>
  <c r="AH238" i="40"/>
  <c r="H256" i="40"/>
  <c r="V239" i="40"/>
  <c r="I256" i="40"/>
  <c r="W239" i="40"/>
  <c r="AH239" i="40"/>
  <c r="H257" i="40"/>
  <c r="V240" i="40"/>
  <c r="I257" i="40"/>
  <c r="W240" i="40"/>
  <c r="AH240" i="40"/>
  <c r="H258" i="40"/>
  <c r="V241" i="40"/>
  <c r="I258" i="40"/>
  <c r="W241" i="40"/>
  <c r="AH241" i="40"/>
  <c r="H259" i="40"/>
  <c r="V242" i="40"/>
  <c r="I259" i="40"/>
  <c r="W242" i="40"/>
  <c r="AH242" i="40"/>
  <c r="H260" i="40"/>
  <c r="V243" i="40"/>
  <c r="I260" i="40"/>
  <c r="W243" i="40"/>
  <c r="AH243" i="40"/>
  <c r="H261" i="40"/>
  <c r="V244" i="40"/>
  <c r="I261" i="40"/>
  <c r="W244" i="40"/>
  <c r="AH244" i="40"/>
  <c r="H262" i="40"/>
  <c r="V245" i="40"/>
  <c r="I262" i="40"/>
  <c r="W245" i="40"/>
  <c r="AH245" i="40"/>
  <c r="H263" i="40"/>
  <c r="V246" i="40"/>
  <c r="I263" i="40"/>
  <c r="W246" i="40"/>
  <c r="AH246" i="40"/>
  <c r="H264" i="40"/>
  <c r="V247" i="40"/>
  <c r="I264" i="40"/>
  <c r="W247" i="40"/>
  <c r="AH247" i="40"/>
  <c r="H265" i="40"/>
  <c r="V248" i="40"/>
  <c r="I265" i="40"/>
  <c r="W248" i="40"/>
  <c r="AH248" i="40"/>
  <c r="H266" i="40"/>
  <c r="V249" i="40"/>
  <c r="I266" i="40"/>
  <c r="W249" i="40"/>
  <c r="AH249" i="40"/>
  <c r="H267" i="40"/>
  <c r="V250" i="40"/>
  <c r="I267" i="40"/>
  <c r="W250" i="40"/>
  <c r="AH250" i="40"/>
  <c r="H268" i="40"/>
  <c r="V251" i="40"/>
  <c r="I268" i="40"/>
  <c r="W251" i="40"/>
  <c r="AH251" i="40"/>
  <c r="H269" i="40"/>
  <c r="V252" i="40"/>
  <c r="I269" i="40"/>
  <c r="W252" i="40"/>
  <c r="AH252" i="40"/>
  <c r="H270" i="40"/>
  <c r="V253" i="40"/>
  <c r="I270" i="40"/>
  <c r="W253" i="40"/>
  <c r="AH253" i="40"/>
  <c r="H271" i="40"/>
  <c r="V254" i="40"/>
  <c r="I271" i="40"/>
  <c r="W254" i="40"/>
  <c r="AH254" i="40"/>
  <c r="H272" i="40"/>
  <c r="V255" i="40"/>
  <c r="I272" i="40"/>
  <c r="W255" i="40"/>
  <c r="AH255" i="40"/>
  <c r="H273" i="40"/>
  <c r="V256" i="40"/>
  <c r="I273" i="40"/>
  <c r="W256" i="40"/>
  <c r="AH256" i="40"/>
  <c r="H274" i="40"/>
  <c r="V257" i="40"/>
  <c r="I274" i="40"/>
  <c r="W257" i="40"/>
  <c r="AH257" i="40"/>
  <c r="H275" i="40"/>
  <c r="V258" i="40"/>
  <c r="I275" i="40"/>
  <c r="W258" i="40"/>
  <c r="AH258" i="40"/>
  <c r="H276" i="40"/>
  <c r="V259" i="40"/>
  <c r="I276" i="40"/>
  <c r="W259" i="40"/>
  <c r="AH259" i="40"/>
  <c r="H277" i="40"/>
  <c r="V260" i="40"/>
  <c r="I277" i="40"/>
  <c r="W260" i="40"/>
  <c r="AH260" i="40"/>
  <c r="H278" i="40"/>
  <c r="V261" i="40"/>
  <c r="I278" i="40"/>
  <c r="W261" i="40"/>
  <c r="AH261" i="40"/>
  <c r="H279" i="40"/>
  <c r="V262" i="40"/>
  <c r="I279" i="40"/>
  <c r="W262" i="40"/>
  <c r="AH262" i="40"/>
  <c r="H280" i="40"/>
  <c r="V263" i="40"/>
  <c r="I280" i="40"/>
  <c r="W263" i="40"/>
  <c r="AH263" i="40"/>
  <c r="H281" i="40"/>
  <c r="V264" i="40"/>
  <c r="I281" i="40"/>
  <c r="W264" i="40"/>
  <c r="AH264" i="40"/>
  <c r="H282" i="40"/>
  <c r="V265" i="40"/>
  <c r="I282" i="40"/>
  <c r="W265" i="40"/>
  <c r="AH265" i="40"/>
  <c r="H283" i="40"/>
  <c r="V266" i="40"/>
  <c r="I283" i="40"/>
  <c r="W266" i="40"/>
  <c r="AH266" i="40"/>
  <c r="H284" i="40"/>
  <c r="V267" i="40"/>
  <c r="I284" i="40"/>
  <c r="W267" i="40"/>
  <c r="AH267" i="40"/>
  <c r="H285" i="40"/>
  <c r="V268" i="40"/>
  <c r="I285" i="40"/>
  <c r="W268" i="40"/>
  <c r="AH268" i="40"/>
  <c r="H286" i="40"/>
  <c r="V269" i="40"/>
  <c r="I286" i="40"/>
  <c r="W269" i="40"/>
  <c r="AH269" i="40"/>
  <c r="H287" i="40"/>
  <c r="V270" i="40"/>
  <c r="I287" i="40"/>
  <c r="W270" i="40"/>
  <c r="AH270" i="40"/>
  <c r="H288" i="40"/>
  <c r="V271" i="40"/>
  <c r="I288" i="40"/>
  <c r="W271" i="40"/>
  <c r="AH271" i="40"/>
  <c r="H289" i="40"/>
  <c r="V272" i="40"/>
  <c r="I289" i="40"/>
  <c r="W272" i="40"/>
  <c r="AH272" i="40"/>
  <c r="H290" i="40"/>
  <c r="V273" i="40"/>
  <c r="I290" i="40"/>
  <c r="W273" i="40"/>
  <c r="AH273" i="40"/>
  <c r="H291" i="40"/>
  <c r="V274" i="40"/>
  <c r="I291" i="40"/>
  <c r="W274" i="40"/>
  <c r="AH274" i="40"/>
  <c r="H292" i="40"/>
  <c r="V275" i="40"/>
  <c r="I292" i="40"/>
  <c r="W275" i="40"/>
  <c r="AH275" i="40"/>
  <c r="H293" i="40"/>
  <c r="V276" i="40"/>
  <c r="I293" i="40"/>
  <c r="W276" i="40"/>
  <c r="AH276" i="40"/>
  <c r="H294" i="40"/>
  <c r="V277" i="40"/>
  <c r="I294" i="40"/>
  <c r="W277" i="40"/>
  <c r="AH277" i="40"/>
  <c r="H295" i="40"/>
  <c r="V278" i="40"/>
  <c r="I295" i="40"/>
  <c r="W278" i="40"/>
  <c r="AH278" i="40"/>
  <c r="H296" i="40"/>
  <c r="V279" i="40"/>
  <c r="I296" i="40"/>
  <c r="W279" i="40"/>
  <c r="AH279" i="40"/>
  <c r="H297" i="40"/>
  <c r="V280" i="40"/>
  <c r="I297" i="40"/>
  <c r="W280" i="40"/>
  <c r="AH280" i="40"/>
  <c r="H298" i="40"/>
  <c r="V281" i="40"/>
  <c r="I298" i="40"/>
  <c r="W281" i="40"/>
  <c r="AH281" i="40"/>
  <c r="H299" i="40"/>
  <c r="V282" i="40"/>
  <c r="I299" i="40"/>
  <c r="W282" i="40"/>
  <c r="AH282" i="40"/>
  <c r="H300" i="40"/>
  <c r="V283" i="40"/>
  <c r="I300" i="40"/>
  <c r="W283" i="40"/>
  <c r="AH283" i="40"/>
  <c r="H301" i="40"/>
  <c r="V284" i="40"/>
  <c r="I301" i="40"/>
  <c r="W284" i="40"/>
  <c r="AH284" i="40"/>
  <c r="H302" i="40"/>
  <c r="V285" i="40"/>
  <c r="I302" i="40"/>
  <c r="W285" i="40"/>
  <c r="AH285" i="40"/>
  <c r="H303" i="40"/>
  <c r="V286" i="40"/>
  <c r="I303" i="40"/>
  <c r="W286" i="40"/>
  <c r="AH286" i="40"/>
  <c r="H304" i="40"/>
  <c r="V287" i="40"/>
  <c r="I304" i="40"/>
  <c r="W287" i="40"/>
  <c r="AH287" i="40"/>
  <c r="H305" i="40"/>
  <c r="V288" i="40"/>
  <c r="I305" i="40"/>
  <c r="W288" i="40"/>
  <c r="AH288" i="40"/>
  <c r="H306" i="40"/>
  <c r="V289" i="40"/>
  <c r="I306" i="40"/>
  <c r="W289" i="40"/>
  <c r="AH289" i="40"/>
  <c r="H307" i="40"/>
  <c r="V290" i="40"/>
  <c r="I307" i="40"/>
  <c r="W290" i="40"/>
  <c r="AH290" i="40"/>
  <c r="H308" i="40"/>
  <c r="V291" i="40"/>
  <c r="I308" i="40"/>
  <c r="W291" i="40"/>
  <c r="AH291" i="40"/>
  <c r="H309" i="40"/>
  <c r="V292" i="40"/>
  <c r="I309" i="40"/>
  <c r="W292" i="40"/>
  <c r="AH292" i="40"/>
  <c r="H310" i="40"/>
  <c r="V293" i="40"/>
  <c r="I310" i="40"/>
  <c r="W293" i="40"/>
  <c r="AH293" i="40"/>
  <c r="H311" i="40"/>
  <c r="V294" i="40"/>
  <c r="I311" i="40"/>
  <c r="W294" i="40"/>
  <c r="AH294" i="40"/>
  <c r="H312" i="40"/>
  <c r="V295" i="40"/>
  <c r="I312" i="40"/>
  <c r="W295" i="40"/>
  <c r="AH295" i="40"/>
  <c r="H313" i="40"/>
  <c r="V296" i="40"/>
  <c r="I313" i="40"/>
  <c r="W296" i="40"/>
  <c r="AH296" i="40"/>
  <c r="H314" i="40"/>
  <c r="V297" i="40"/>
  <c r="I314" i="40"/>
  <c r="W297" i="40"/>
  <c r="AH297" i="40"/>
  <c r="H315" i="40"/>
  <c r="V298" i="40"/>
  <c r="I315" i="40"/>
  <c r="W298" i="40"/>
  <c r="AH298" i="40"/>
  <c r="H316" i="40"/>
  <c r="V299" i="40"/>
  <c r="I316" i="40"/>
  <c r="W299" i="40"/>
  <c r="AH299" i="40"/>
  <c r="H317" i="40"/>
  <c r="V300" i="40"/>
  <c r="I317" i="40"/>
  <c r="W300" i="40"/>
  <c r="AH300" i="40"/>
  <c r="H318" i="40"/>
  <c r="V301" i="40"/>
  <c r="I318" i="40"/>
  <c r="W301" i="40"/>
  <c r="AH301" i="40"/>
  <c r="H319" i="40"/>
  <c r="V302" i="40"/>
  <c r="I319" i="40"/>
  <c r="W302" i="40"/>
  <c r="AH302" i="40"/>
  <c r="H320" i="40"/>
  <c r="V303" i="40"/>
  <c r="I320" i="40"/>
  <c r="W303" i="40"/>
  <c r="AH303" i="40"/>
  <c r="H321" i="40"/>
  <c r="V304" i="40"/>
  <c r="I321" i="40"/>
  <c r="W304" i="40"/>
  <c r="AH304" i="40"/>
  <c r="H322" i="40"/>
  <c r="V305" i="40"/>
  <c r="I322" i="40"/>
  <c r="W305" i="40"/>
  <c r="AH305" i="40"/>
  <c r="H323" i="40"/>
  <c r="V306" i="40"/>
  <c r="I323" i="40"/>
  <c r="W306" i="40"/>
  <c r="AH306" i="40"/>
  <c r="H324" i="40"/>
  <c r="V307" i="40"/>
  <c r="I324" i="40"/>
  <c r="W307" i="40"/>
  <c r="AH307" i="40"/>
  <c r="H325" i="40"/>
  <c r="V308" i="40"/>
  <c r="I325" i="40"/>
  <c r="W308" i="40"/>
  <c r="AH308" i="40"/>
  <c r="H326" i="40"/>
  <c r="V309" i="40"/>
  <c r="I326" i="40"/>
  <c r="W309" i="40"/>
  <c r="AH309" i="40"/>
  <c r="H327" i="40"/>
  <c r="V310" i="40"/>
  <c r="I327" i="40"/>
  <c r="W310" i="40"/>
  <c r="AH310" i="40"/>
  <c r="H328" i="40"/>
  <c r="V311" i="40"/>
  <c r="I328" i="40"/>
  <c r="W311" i="40"/>
  <c r="AH311" i="40"/>
  <c r="H329" i="40"/>
  <c r="V312" i="40"/>
  <c r="I329" i="40"/>
  <c r="W312" i="40"/>
  <c r="AH312" i="40"/>
  <c r="H330" i="40"/>
  <c r="V313" i="40"/>
  <c r="I330" i="40"/>
  <c r="W313" i="40"/>
  <c r="AH313" i="40"/>
  <c r="H331" i="40"/>
  <c r="V314" i="40"/>
  <c r="I331" i="40"/>
  <c r="W314" i="40"/>
  <c r="AH314" i="40"/>
  <c r="H332" i="40"/>
  <c r="V315" i="40"/>
  <c r="I332" i="40"/>
  <c r="W315" i="40"/>
  <c r="AH315" i="40"/>
  <c r="H333" i="40"/>
  <c r="V316" i="40"/>
  <c r="I333" i="40"/>
  <c r="W316" i="40"/>
  <c r="AH316" i="40"/>
  <c r="H334" i="40"/>
  <c r="V317" i="40"/>
  <c r="I334" i="40"/>
  <c r="W317" i="40"/>
  <c r="AH317" i="40"/>
  <c r="H335" i="40"/>
  <c r="V318" i="40"/>
  <c r="I335" i="40"/>
  <c r="W318" i="40"/>
  <c r="AH318" i="40"/>
  <c r="H336" i="40"/>
  <c r="V319" i="40"/>
  <c r="I336" i="40"/>
  <c r="W319" i="40"/>
  <c r="AH319" i="40"/>
  <c r="H337" i="40"/>
  <c r="V320" i="40"/>
  <c r="I337" i="40"/>
  <c r="W320" i="40"/>
  <c r="AH320" i="40"/>
  <c r="H338" i="40"/>
  <c r="V321" i="40"/>
  <c r="I338" i="40"/>
  <c r="W321" i="40"/>
  <c r="AH321" i="40"/>
  <c r="H339" i="40"/>
  <c r="V322" i="40"/>
  <c r="I339" i="40"/>
  <c r="W322" i="40"/>
  <c r="AH322" i="40"/>
  <c r="H340" i="40"/>
  <c r="V323" i="40"/>
  <c r="I340" i="40"/>
  <c r="W323" i="40"/>
  <c r="AH323" i="40"/>
  <c r="H341" i="40"/>
  <c r="V324" i="40"/>
  <c r="I341" i="40"/>
  <c r="W324" i="40"/>
  <c r="AH324" i="40"/>
  <c r="H342" i="40"/>
  <c r="V325" i="40"/>
  <c r="I342" i="40"/>
  <c r="W325" i="40"/>
  <c r="AH325" i="40"/>
  <c r="H343" i="40"/>
  <c r="V326" i="40"/>
  <c r="I343" i="40"/>
  <c r="W326" i="40"/>
  <c r="AH326" i="40"/>
  <c r="H344" i="40"/>
  <c r="V327" i="40"/>
  <c r="I344" i="40"/>
  <c r="W327" i="40"/>
  <c r="AH327" i="40"/>
  <c r="H345" i="40"/>
  <c r="V328" i="40"/>
  <c r="I345" i="40"/>
  <c r="W328" i="40"/>
  <c r="AH328" i="40"/>
  <c r="H346" i="40"/>
  <c r="V329" i="40"/>
  <c r="I346" i="40"/>
  <c r="W329" i="40"/>
  <c r="AH329" i="40"/>
  <c r="H347" i="40"/>
  <c r="V330" i="40"/>
  <c r="I347" i="40"/>
  <c r="W330" i="40"/>
  <c r="AH330" i="40"/>
  <c r="H348" i="40"/>
  <c r="V331" i="40"/>
  <c r="I348" i="40"/>
  <c r="W331" i="40"/>
  <c r="AH331" i="40"/>
  <c r="H349" i="40"/>
  <c r="V332" i="40"/>
  <c r="I349" i="40"/>
  <c r="W332" i="40"/>
  <c r="AH332" i="40"/>
  <c r="H350" i="40"/>
  <c r="V333" i="40"/>
  <c r="I350" i="40"/>
  <c r="W333" i="40"/>
  <c r="AH333" i="40"/>
  <c r="H351" i="40"/>
  <c r="V334" i="40"/>
  <c r="I351" i="40"/>
  <c r="W334" i="40"/>
  <c r="AH334" i="40"/>
  <c r="H352" i="40"/>
  <c r="V335" i="40"/>
  <c r="I352" i="40"/>
  <c r="W335" i="40"/>
  <c r="AH335" i="40"/>
  <c r="H353" i="40"/>
  <c r="V336" i="40"/>
  <c r="I353" i="40"/>
  <c r="W336" i="40"/>
  <c r="AH336" i="40"/>
  <c r="H354" i="40"/>
  <c r="V337" i="40"/>
  <c r="I354" i="40"/>
  <c r="W337" i="40"/>
  <c r="AH337" i="40"/>
  <c r="H355" i="40"/>
  <c r="V338" i="40"/>
  <c r="I355" i="40"/>
  <c r="W338" i="40"/>
  <c r="AH338" i="40"/>
  <c r="H356" i="40"/>
  <c r="V339" i="40"/>
  <c r="I356" i="40"/>
  <c r="W339" i="40"/>
  <c r="AH339" i="40"/>
  <c r="H357" i="40"/>
  <c r="V340" i="40"/>
  <c r="I357" i="40"/>
  <c r="W340" i="40"/>
  <c r="AH340" i="40"/>
  <c r="H358" i="40"/>
  <c r="V341" i="40"/>
  <c r="I358" i="40"/>
  <c r="W341" i="40"/>
  <c r="AH341" i="40"/>
  <c r="H359" i="40"/>
  <c r="V342" i="40"/>
  <c r="I359" i="40"/>
  <c r="W342" i="40"/>
  <c r="AH342" i="40"/>
  <c r="H360" i="40"/>
  <c r="V343" i="40"/>
  <c r="I360" i="40"/>
  <c r="W343" i="40"/>
  <c r="AH343" i="40"/>
  <c r="H361" i="40"/>
  <c r="V344" i="40"/>
  <c r="I361" i="40"/>
  <c r="W344" i="40"/>
  <c r="AH344" i="40"/>
  <c r="H362" i="40"/>
  <c r="V345" i="40"/>
  <c r="I362" i="40"/>
  <c r="W345" i="40"/>
  <c r="AH345" i="40"/>
  <c r="H363" i="40"/>
  <c r="V346" i="40"/>
  <c r="I363" i="40"/>
  <c r="W346" i="40"/>
  <c r="AH346" i="40"/>
  <c r="H364" i="40"/>
  <c r="V347" i="40"/>
  <c r="I364" i="40"/>
  <c r="W347" i="40"/>
  <c r="AH347" i="40"/>
  <c r="H365" i="40"/>
  <c r="V348" i="40"/>
  <c r="I365" i="40"/>
  <c r="W348" i="40"/>
  <c r="AH348" i="40"/>
  <c r="H366" i="40"/>
  <c r="V349" i="40"/>
  <c r="I366" i="40"/>
  <c r="W349" i="40"/>
  <c r="AH349" i="40"/>
  <c r="H367" i="40"/>
  <c r="V350" i="40"/>
  <c r="I367" i="40"/>
  <c r="W350" i="40"/>
  <c r="AH350" i="40"/>
  <c r="AG351" i="40"/>
  <c r="AD639" i="40"/>
  <c r="AC639" i="40"/>
  <c r="AA639" i="40"/>
  <c r="AB639" i="40"/>
  <c r="Z638" i="40"/>
  <c r="AH638" i="40"/>
  <c r="J367" i="40"/>
  <c r="K367" i="40"/>
  <c r="X350" i="40"/>
  <c r="Y350" i="40"/>
  <c r="AA350" i="40"/>
  <c r="AG350" i="40"/>
  <c r="AD638" i="40"/>
  <c r="AC638" i="40"/>
  <c r="AA638" i="40"/>
  <c r="AB638" i="40"/>
  <c r="Z637" i="40"/>
  <c r="AH637" i="40"/>
  <c r="J366" i="40"/>
  <c r="K366" i="40"/>
  <c r="X349" i="40"/>
  <c r="Y349" i="40"/>
  <c r="AA349" i="40"/>
  <c r="AG349" i="40"/>
  <c r="AD637" i="40"/>
  <c r="AC637" i="40"/>
  <c r="AA637" i="40"/>
  <c r="AB637" i="40"/>
  <c r="Z636" i="40"/>
  <c r="AH636" i="40"/>
  <c r="J365" i="40"/>
  <c r="K365" i="40"/>
  <c r="X348" i="40"/>
  <c r="Y348" i="40"/>
  <c r="AA348" i="40"/>
  <c r="AG348" i="40"/>
  <c r="AD636" i="40"/>
  <c r="AC636" i="40"/>
  <c r="AA636" i="40"/>
  <c r="AB636" i="40"/>
  <c r="Z635" i="40"/>
  <c r="AH635" i="40"/>
  <c r="J364" i="40"/>
  <c r="K364" i="40"/>
  <c r="X347" i="40"/>
  <c r="Y347" i="40"/>
  <c r="AA347" i="40"/>
  <c r="AG347" i="40"/>
  <c r="AD635" i="40"/>
  <c r="AC635" i="40"/>
  <c r="AA635" i="40"/>
  <c r="AB635" i="40"/>
  <c r="Z634" i="40"/>
  <c r="AH634" i="40"/>
  <c r="J363" i="40"/>
  <c r="K363" i="40"/>
  <c r="X346" i="40"/>
  <c r="Y346" i="40"/>
  <c r="AA346" i="40"/>
  <c r="AG346" i="40"/>
  <c r="AD634" i="40"/>
  <c r="AC634" i="40"/>
  <c r="AA634" i="40"/>
  <c r="AB634" i="40"/>
  <c r="Z633" i="40"/>
  <c r="AH633" i="40"/>
  <c r="J362" i="40"/>
  <c r="K362" i="40"/>
  <c r="X345" i="40"/>
  <c r="Y345" i="40"/>
  <c r="AA345" i="40"/>
  <c r="AG345" i="40"/>
  <c r="AD633" i="40"/>
  <c r="AC633" i="40"/>
  <c r="AA633" i="40"/>
  <c r="AB633" i="40"/>
  <c r="Z632" i="40"/>
  <c r="AH632" i="40"/>
  <c r="J361" i="40"/>
  <c r="K361" i="40"/>
  <c r="X344" i="40"/>
  <c r="Y344" i="40"/>
  <c r="AA344" i="40"/>
  <c r="AG344" i="40"/>
  <c r="AD632" i="40"/>
  <c r="AC632" i="40"/>
  <c r="AA632" i="40"/>
  <c r="AB632" i="40"/>
  <c r="Z631" i="40"/>
  <c r="AH631" i="40"/>
  <c r="J360" i="40"/>
  <c r="K360" i="40"/>
  <c r="X343" i="40"/>
  <c r="Y343" i="40"/>
  <c r="AA343" i="40"/>
  <c r="AG343" i="40"/>
  <c r="AD631" i="40"/>
  <c r="AC631" i="40"/>
  <c r="AA631" i="40"/>
  <c r="AB631" i="40"/>
  <c r="Z630" i="40"/>
  <c r="AH630" i="40"/>
  <c r="J359" i="40"/>
  <c r="K359" i="40"/>
  <c r="X342" i="40"/>
  <c r="Y342" i="40"/>
  <c r="AA342" i="40"/>
  <c r="AG342" i="40"/>
  <c r="AD630" i="40"/>
  <c r="AC630" i="40"/>
  <c r="AA630" i="40"/>
  <c r="AB630" i="40"/>
  <c r="Z629" i="40"/>
  <c r="AH629" i="40"/>
  <c r="J358" i="40"/>
  <c r="K358" i="40"/>
  <c r="X341" i="40"/>
  <c r="Y341" i="40"/>
  <c r="AA341" i="40"/>
  <c r="AG341" i="40"/>
  <c r="AD629" i="40"/>
  <c r="AC629" i="40"/>
  <c r="AA629" i="40"/>
  <c r="AB629" i="40"/>
  <c r="Z628" i="40"/>
  <c r="AH628" i="40"/>
  <c r="J357" i="40"/>
  <c r="K357" i="40"/>
  <c r="X340" i="40"/>
  <c r="Y340" i="40"/>
  <c r="AA340" i="40"/>
  <c r="AG340" i="40"/>
  <c r="AD628" i="40"/>
  <c r="AC628" i="40"/>
  <c r="AA628" i="40"/>
  <c r="AB628" i="40"/>
  <c r="Z627" i="40"/>
  <c r="AH627" i="40"/>
  <c r="J356" i="40"/>
  <c r="K356" i="40"/>
  <c r="X339" i="40"/>
  <c r="Y339" i="40"/>
  <c r="AA339" i="40"/>
  <c r="AG339" i="40"/>
  <c r="AD627" i="40"/>
  <c r="AC627" i="40"/>
  <c r="AA627" i="40"/>
  <c r="AB627" i="40"/>
  <c r="Z626" i="40"/>
  <c r="AH626" i="40"/>
  <c r="J355" i="40"/>
  <c r="K355" i="40"/>
  <c r="X338" i="40"/>
  <c r="Y338" i="40"/>
  <c r="AA338" i="40"/>
  <c r="AG338" i="40"/>
  <c r="AD626" i="40"/>
  <c r="AC626" i="40"/>
  <c r="AA626" i="40"/>
  <c r="AB626" i="40"/>
  <c r="Z625" i="40"/>
  <c r="AH625" i="40"/>
  <c r="J354" i="40"/>
  <c r="K354" i="40"/>
  <c r="X337" i="40"/>
  <c r="Y337" i="40"/>
  <c r="AA337" i="40"/>
  <c r="AG337" i="40"/>
  <c r="AD625" i="40"/>
  <c r="AC625" i="40"/>
  <c r="AA625" i="40"/>
  <c r="AB625" i="40"/>
  <c r="Z624" i="40"/>
  <c r="AH624" i="40"/>
  <c r="J353" i="40"/>
  <c r="K353" i="40"/>
  <c r="X336" i="40"/>
  <c r="Y336" i="40"/>
  <c r="AA336" i="40"/>
  <c r="AG336" i="40"/>
  <c r="AD624" i="40"/>
  <c r="AC624" i="40"/>
  <c r="AA624" i="40"/>
  <c r="AB624" i="40"/>
  <c r="Z623" i="40"/>
  <c r="AH623" i="40"/>
  <c r="J352" i="40"/>
  <c r="K352" i="40"/>
  <c r="X335" i="40"/>
  <c r="Y335" i="40"/>
  <c r="AA335" i="40"/>
  <c r="AG335" i="40"/>
  <c r="AD623" i="40"/>
  <c r="AC623" i="40"/>
  <c r="AA623" i="40"/>
  <c r="AB623" i="40"/>
  <c r="Z622" i="40"/>
  <c r="AH622" i="40"/>
  <c r="J351" i="40"/>
  <c r="K351" i="40"/>
  <c r="X334" i="40"/>
  <c r="Y334" i="40"/>
  <c r="AA334" i="40"/>
  <c r="AG334" i="40"/>
  <c r="AD622" i="40"/>
  <c r="AC622" i="40"/>
  <c r="AA622" i="40"/>
  <c r="AB622" i="40"/>
  <c r="Z621" i="40"/>
  <c r="AH621" i="40"/>
  <c r="J350" i="40"/>
  <c r="K350" i="40"/>
  <c r="X333" i="40"/>
  <c r="Y333" i="40"/>
  <c r="AA333" i="40"/>
  <c r="AG333" i="40"/>
  <c r="AD621" i="40"/>
  <c r="AC621" i="40"/>
  <c r="AA621" i="40"/>
  <c r="AB621" i="40"/>
  <c r="Z620" i="40"/>
  <c r="AH620" i="40"/>
  <c r="J349" i="40"/>
  <c r="K349" i="40"/>
  <c r="X332" i="40"/>
  <c r="Y332" i="40"/>
  <c r="AA332" i="40"/>
  <c r="AG332" i="40"/>
  <c r="AD620" i="40"/>
  <c r="AC620" i="40"/>
  <c r="AA620" i="40"/>
  <c r="AB620" i="40"/>
  <c r="Z619" i="40"/>
  <c r="AH619" i="40"/>
  <c r="J348" i="40"/>
  <c r="K348" i="40"/>
  <c r="X331" i="40"/>
  <c r="Y331" i="40"/>
  <c r="AA331" i="40"/>
  <c r="AG331" i="40"/>
  <c r="AD619" i="40"/>
  <c r="AC619" i="40"/>
  <c r="AA619" i="40"/>
  <c r="AB619" i="40"/>
  <c r="Z618" i="40"/>
  <c r="AH618" i="40"/>
  <c r="J347" i="40"/>
  <c r="K347" i="40"/>
  <c r="X330" i="40"/>
  <c r="Y330" i="40"/>
  <c r="AA330" i="40"/>
  <c r="AG330" i="40"/>
  <c r="AD618" i="40"/>
  <c r="AC618" i="40"/>
  <c r="AA618" i="40"/>
  <c r="AB618" i="40"/>
  <c r="Z617" i="40"/>
  <c r="AH617" i="40"/>
  <c r="J346" i="40"/>
  <c r="K346" i="40"/>
  <c r="X329" i="40"/>
  <c r="Y329" i="40"/>
  <c r="AA329" i="40"/>
  <c r="AG329" i="40"/>
  <c r="AD617" i="40"/>
  <c r="AC617" i="40"/>
  <c r="AA617" i="40"/>
  <c r="AB617" i="40"/>
  <c r="Z616" i="40"/>
  <c r="AH616" i="40"/>
  <c r="J345" i="40"/>
  <c r="K345" i="40"/>
  <c r="X328" i="40"/>
  <c r="Y328" i="40"/>
  <c r="AA328" i="40"/>
  <c r="AG328" i="40"/>
  <c r="AD616" i="40"/>
  <c r="AC616" i="40"/>
  <c r="AA616" i="40"/>
  <c r="AB616" i="40"/>
  <c r="Z615" i="40"/>
  <c r="AH615" i="40"/>
  <c r="J344" i="40"/>
  <c r="K344" i="40"/>
  <c r="X327" i="40"/>
  <c r="Y327" i="40"/>
  <c r="AA327" i="40"/>
  <c r="AG327" i="40"/>
  <c r="AD615" i="40"/>
  <c r="AC615" i="40"/>
  <c r="AA615" i="40"/>
  <c r="AB615" i="40"/>
  <c r="Z614" i="40"/>
  <c r="AH614" i="40"/>
  <c r="J343" i="40"/>
  <c r="K343" i="40"/>
  <c r="X326" i="40"/>
  <c r="Y326" i="40"/>
  <c r="AA326" i="40"/>
  <c r="AG326" i="40"/>
  <c r="AD614" i="40"/>
  <c r="AC614" i="40"/>
  <c r="AA614" i="40"/>
  <c r="AB614" i="40"/>
  <c r="Z613" i="40"/>
  <c r="AH613" i="40"/>
  <c r="J342" i="40"/>
  <c r="K342" i="40"/>
  <c r="X325" i="40"/>
  <c r="Y325" i="40"/>
  <c r="AA325" i="40"/>
  <c r="AG325" i="40"/>
  <c r="AD613" i="40"/>
  <c r="AC613" i="40"/>
  <c r="AA613" i="40"/>
  <c r="AB613" i="40"/>
  <c r="Z612" i="40"/>
  <c r="AH612" i="40"/>
  <c r="J341" i="40"/>
  <c r="K341" i="40"/>
  <c r="X324" i="40"/>
  <c r="Y324" i="40"/>
  <c r="AA324" i="40"/>
  <c r="AG324" i="40"/>
  <c r="AD612" i="40"/>
  <c r="AC612" i="40"/>
  <c r="AA612" i="40"/>
  <c r="AB612" i="40"/>
  <c r="Z611" i="40"/>
  <c r="AH611" i="40"/>
  <c r="J340" i="40"/>
  <c r="K340" i="40"/>
  <c r="X323" i="40"/>
  <c r="Y323" i="40"/>
  <c r="AA323" i="40"/>
  <c r="AG323" i="40"/>
  <c r="AD611" i="40"/>
  <c r="AC611" i="40"/>
  <c r="AA611" i="40"/>
  <c r="AB611" i="40"/>
  <c r="Z610" i="40"/>
  <c r="AH610" i="40"/>
  <c r="J339" i="40"/>
  <c r="K339" i="40"/>
  <c r="X322" i="40"/>
  <c r="Y322" i="40"/>
  <c r="AA322" i="40"/>
  <c r="AG322" i="40"/>
  <c r="AD610" i="40"/>
  <c r="AC610" i="40"/>
  <c r="AA610" i="40"/>
  <c r="AB610" i="40"/>
  <c r="Z609" i="40"/>
  <c r="AH609" i="40"/>
  <c r="J338" i="40"/>
  <c r="K338" i="40"/>
  <c r="X321" i="40"/>
  <c r="Y321" i="40"/>
  <c r="AA321" i="40"/>
  <c r="AG321" i="40"/>
  <c r="AD609" i="40"/>
  <c r="AC609" i="40"/>
  <c r="AA609" i="40"/>
  <c r="AB609" i="40"/>
  <c r="Z608" i="40"/>
  <c r="AH608" i="40"/>
  <c r="J337" i="40"/>
  <c r="K337" i="40"/>
  <c r="X320" i="40"/>
  <c r="Y320" i="40"/>
  <c r="AA320" i="40"/>
  <c r="AG320" i="40"/>
  <c r="AD608" i="40"/>
  <c r="AC608" i="40"/>
  <c r="AA608" i="40"/>
  <c r="AB608" i="40"/>
  <c r="Z607" i="40"/>
  <c r="AH607" i="40"/>
  <c r="J336" i="40"/>
  <c r="K336" i="40"/>
  <c r="X319" i="40"/>
  <c r="Y319" i="40"/>
  <c r="AA319" i="40"/>
  <c r="AG319" i="40"/>
  <c r="AD607" i="40"/>
  <c r="AC607" i="40"/>
  <c r="AA607" i="40"/>
  <c r="AB607" i="40"/>
  <c r="Z606" i="40"/>
  <c r="AH606" i="40"/>
  <c r="J335" i="40"/>
  <c r="K335" i="40"/>
  <c r="X318" i="40"/>
  <c r="Y318" i="40"/>
  <c r="AA318" i="40"/>
  <c r="AG318" i="40"/>
  <c r="AD606" i="40"/>
  <c r="AC606" i="40"/>
  <c r="AA606" i="40"/>
  <c r="AB606" i="40"/>
  <c r="Z605" i="40"/>
  <c r="AH605" i="40"/>
  <c r="J334" i="40"/>
  <c r="K334" i="40"/>
  <c r="X317" i="40"/>
  <c r="Y317" i="40"/>
  <c r="AA317" i="40"/>
  <c r="AG317" i="40"/>
  <c r="AD605" i="40"/>
  <c r="AC605" i="40"/>
  <c r="AA605" i="40"/>
  <c r="AB605" i="40"/>
  <c r="Z604" i="40"/>
  <c r="AH604" i="40"/>
  <c r="J333" i="40"/>
  <c r="K333" i="40"/>
  <c r="X316" i="40"/>
  <c r="Y316" i="40"/>
  <c r="AA316" i="40"/>
  <c r="AG316" i="40"/>
  <c r="AD604" i="40"/>
  <c r="AC604" i="40"/>
  <c r="AA604" i="40"/>
  <c r="AB604" i="40"/>
  <c r="Z603" i="40"/>
  <c r="AH603" i="40"/>
  <c r="J332" i="40"/>
  <c r="K332" i="40"/>
  <c r="X315" i="40"/>
  <c r="Y315" i="40"/>
  <c r="AA315" i="40"/>
  <c r="AG315" i="40"/>
  <c r="AD603" i="40"/>
  <c r="AC603" i="40"/>
  <c r="AA603" i="40"/>
  <c r="AB603" i="40"/>
  <c r="Z602" i="40"/>
  <c r="AH602" i="40"/>
  <c r="J331" i="40"/>
  <c r="K331" i="40"/>
  <c r="X314" i="40"/>
  <c r="Y314" i="40"/>
  <c r="AA314" i="40"/>
  <c r="AG314" i="40"/>
  <c r="AD602" i="40"/>
  <c r="AC602" i="40"/>
  <c r="AA602" i="40"/>
  <c r="AB602" i="40"/>
  <c r="Z601" i="40"/>
  <c r="AH601" i="40"/>
  <c r="J330" i="40"/>
  <c r="K330" i="40"/>
  <c r="X313" i="40"/>
  <c r="Y313" i="40"/>
  <c r="AA313" i="40"/>
  <c r="AG313" i="40"/>
  <c r="AD601" i="40"/>
  <c r="AC601" i="40"/>
  <c r="AA601" i="40"/>
  <c r="AB601" i="40"/>
  <c r="Z600" i="40"/>
  <c r="AH600" i="40"/>
  <c r="J329" i="40"/>
  <c r="K329" i="40"/>
  <c r="X312" i="40"/>
  <c r="Y312" i="40"/>
  <c r="AA312" i="40"/>
  <c r="AG312" i="40"/>
  <c r="AD600" i="40"/>
  <c r="AC600" i="40"/>
  <c r="AA600" i="40"/>
  <c r="AB600" i="40"/>
  <c r="Z599" i="40"/>
  <c r="AH599" i="40"/>
  <c r="J328" i="40"/>
  <c r="K328" i="40"/>
  <c r="X311" i="40"/>
  <c r="Y311" i="40"/>
  <c r="AA311" i="40"/>
  <c r="AG311" i="40"/>
  <c r="AD599" i="40"/>
  <c r="AC599" i="40"/>
  <c r="AA599" i="40"/>
  <c r="AB599" i="40"/>
  <c r="Z598" i="40"/>
  <c r="AH598" i="40"/>
  <c r="J327" i="40"/>
  <c r="K327" i="40"/>
  <c r="X310" i="40"/>
  <c r="Y310" i="40"/>
  <c r="AA310" i="40"/>
  <c r="AG310" i="40"/>
  <c r="AD598" i="40"/>
  <c r="AC598" i="40"/>
  <c r="AA598" i="40"/>
  <c r="AB598" i="40"/>
  <c r="Z597" i="40"/>
  <c r="AH597" i="40"/>
  <c r="J326" i="40"/>
  <c r="K326" i="40"/>
  <c r="X309" i="40"/>
  <c r="Y309" i="40"/>
  <c r="AA309" i="40"/>
  <c r="AG309" i="40"/>
  <c r="AD597" i="40"/>
  <c r="AC597" i="40"/>
  <c r="AA597" i="40"/>
  <c r="AB597" i="40"/>
  <c r="Z596" i="40"/>
  <c r="AH596" i="40"/>
  <c r="J325" i="40"/>
  <c r="K325" i="40"/>
  <c r="X308" i="40"/>
  <c r="Y308" i="40"/>
  <c r="AA308" i="40"/>
  <c r="AG308" i="40"/>
  <c r="AD596" i="40"/>
  <c r="AC596" i="40"/>
  <c r="AA596" i="40"/>
  <c r="AB596" i="40"/>
  <c r="Z595" i="40"/>
  <c r="AH595" i="40"/>
  <c r="J324" i="40"/>
  <c r="K324" i="40"/>
  <c r="X307" i="40"/>
  <c r="Y307" i="40"/>
  <c r="AA307" i="40"/>
  <c r="AG307" i="40"/>
  <c r="AD595" i="40"/>
  <c r="AC595" i="40"/>
  <c r="AA595" i="40"/>
  <c r="AB595" i="40"/>
  <c r="Z594" i="40"/>
  <c r="AH594" i="40"/>
  <c r="J323" i="40"/>
  <c r="K323" i="40"/>
  <c r="X306" i="40"/>
  <c r="Y306" i="40"/>
  <c r="AA306" i="40"/>
  <c r="AG306" i="40"/>
  <c r="AD594" i="40"/>
  <c r="AC594" i="40"/>
  <c r="AA594" i="40"/>
  <c r="AB594" i="40"/>
  <c r="Z593" i="40"/>
  <c r="AH593" i="40"/>
  <c r="J322" i="40"/>
  <c r="K322" i="40"/>
  <c r="X305" i="40"/>
  <c r="Y305" i="40"/>
  <c r="AA305" i="40"/>
  <c r="AG305" i="40"/>
  <c r="AD593" i="40"/>
  <c r="AC593" i="40"/>
  <c r="AA593" i="40"/>
  <c r="AB593" i="40"/>
  <c r="Z592" i="40"/>
  <c r="AH592" i="40"/>
  <c r="J321" i="40"/>
  <c r="K321" i="40"/>
  <c r="X304" i="40"/>
  <c r="Y304" i="40"/>
  <c r="AA304" i="40"/>
  <c r="AG304" i="40"/>
  <c r="AD592" i="40"/>
  <c r="AC592" i="40"/>
  <c r="AA592" i="40"/>
  <c r="AB592" i="40"/>
  <c r="Z591" i="40"/>
  <c r="AH591" i="40"/>
  <c r="J320" i="40"/>
  <c r="K320" i="40"/>
  <c r="X303" i="40"/>
  <c r="Y303" i="40"/>
  <c r="AA303" i="40"/>
  <c r="AG303" i="40"/>
  <c r="AD591" i="40"/>
  <c r="AC591" i="40"/>
  <c r="AA591" i="40"/>
  <c r="AB591" i="40"/>
  <c r="Z590" i="40"/>
  <c r="AH590" i="40"/>
  <c r="J319" i="40"/>
  <c r="K319" i="40"/>
  <c r="X302" i="40"/>
  <c r="Y302" i="40"/>
  <c r="AA302" i="40"/>
  <c r="AG302" i="40"/>
  <c r="AD590" i="40"/>
  <c r="AC590" i="40"/>
  <c r="AA590" i="40"/>
  <c r="AB590" i="40"/>
  <c r="Z589" i="40"/>
  <c r="AH589" i="40"/>
  <c r="J318" i="40"/>
  <c r="K318" i="40"/>
  <c r="X301" i="40"/>
  <c r="Y301" i="40"/>
  <c r="AA301" i="40"/>
  <c r="AG301" i="40"/>
  <c r="AD589" i="40"/>
  <c r="AC589" i="40"/>
  <c r="AA589" i="40"/>
  <c r="AB589" i="40"/>
  <c r="Z588" i="40"/>
  <c r="AH588" i="40"/>
  <c r="J317" i="40"/>
  <c r="K317" i="40"/>
  <c r="X300" i="40"/>
  <c r="Y300" i="40"/>
  <c r="AA300" i="40"/>
  <c r="AG300" i="40"/>
  <c r="AD588" i="40"/>
  <c r="AC588" i="40"/>
  <c r="AA588" i="40"/>
  <c r="AB588" i="40"/>
  <c r="Z587" i="40"/>
  <c r="AH587" i="40"/>
  <c r="J316" i="40"/>
  <c r="K316" i="40"/>
  <c r="X299" i="40"/>
  <c r="Y299" i="40"/>
  <c r="AA299" i="40"/>
  <c r="AG299" i="40"/>
  <c r="AD587" i="40"/>
  <c r="AC587" i="40"/>
  <c r="AA587" i="40"/>
  <c r="AB587" i="40"/>
  <c r="Z586" i="40"/>
  <c r="AH586" i="40"/>
  <c r="J315" i="40"/>
  <c r="K315" i="40"/>
  <c r="X298" i="40"/>
  <c r="Y298" i="40"/>
  <c r="AA298" i="40"/>
  <c r="AG298" i="40"/>
  <c r="AD586" i="40"/>
  <c r="AC586" i="40"/>
  <c r="AA586" i="40"/>
  <c r="AB586" i="40"/>
  <c r="Z585" i="40"/>
  <c r="AH585" i="40"/>
  <c r="J314" i="40"/>
  <c r="K314" i="40"/>
  <c r="X297" i="40"/>
  <c r="Y297" i="40"/>
  <c r="AA297" i="40"/>
  <c r="AG297" i="40"/>
  <c r="AD585" i="40"/>
  <c r="AC585" i="40"/>
  <c r="AA585" i="40"/>
  <c r="AB585" i="40"/>
  <c r="Z584" i="40"/>
  <c r="AH584" i="40"/>
  <c r="J313" i="40"/>
  <c r="K313" i="40"/>
  <c r="X296" i="40"/>
  <c r="Y296" i="40"/>
  <c r="AA296" i="40"/>
  <c r="AG296" i="40"/>
  <c r="AD584" i="40"/>
  <c r="AC584" i="40"/>
  <c r="AA584" i="40"/>
  <c r="AB584" i="40"/>
  <c r="Z583" i="40"/>
  <c r="AH583" i="40"/>
  <c r="J312" i="40"/>
  <c r="K312" i="40"/>
  <c r="X295" i="40"/>
  <c r="Y295" i="40"/>
  <c r="AA295" i="40"/>
  <c r="AG295" i="40"/>
  <c r="AD583" i="40"/>
  <c r="AC583" i="40"/>
  <c r="AA583" i="40"/>
  <c r="AB583" i="40"/>
  <c r="Z582" i="40"/>
  <c r="AH582" i="40"/>
  <c r="J311" i="40"/>
  <c r="K311" i="40"/>
  <c r="X294" i="40"/>
  <c r="Y294" i="40"/>
  <c r="AA294" i="40"/>
  <c r="AG294" i="40"/>
  <c r="AD582" i="40"/>
  <c r="AC582" i="40"/>
  <c r="AA582" i="40"/>
  <c r="AB582" i="40"/>
  <c r="Z581" i="40"/>
  <c r="AH581" i="40"/>
  <c r="J310" i="40"/>
  <c r="K310" i="40"/>
  <c r="X293" i="40"/>
  <c r="Y293" i="40"/>
  <c r="AA293" i="40"/>
  <c r="AG293" i="40"/>
  <c r="AD581" i="40"/>
  <c r="AC581" i="40"/>
  <c r="AA581" i="40"/>
  <c r="AB581" i="40"/>
  <c r="Z580" i="40"/>
  <c r="AH580" i="40"/>
  <c r="J309" i="40"/>
  <c r="K309" i="40"/>
  <c r="X292" i="40"/>
  <c r="Y292" i="40"/>
  <c r="AA292" i="40"/>
  <c r="AG292" i="40"/>
  <c r="AD580" i="40"/>
  <c r="AC580" i="40"/>
  <c r="AA580" i="40"/>
  <c r="AB580" i="40"/>
  <c r="Z579" i="40"/>
  <c r="AH579" i="40"/>
  <c r="J308" i="40"/>
  <c r="K308" i="40"/>
  <c r="X291" i="40"/>
  <c r="Y291" i="40"/>
  <c r="AA291" i="40"/>
  <c r="AG291" i="40"/>
  <c r="AD579" i="40"/>
  <c r="AC579" i="40"/>
  <c r="AA579" i="40"/>
  <c r="AB579" i="40"/>
  <c r="Z578" i="40"/>
  <c r="AH578" i="40"/>
  <c r="J307" i="40"/>
  <c r="K307" i="40"/>
  <c r="X290" i="40"/>
  <c r="Y290" i="40"/>
  <c r="AA290" i="40"/>
  <c r="AG290" i="40"/>
  <c r="AD578" i="40"/>
  <c r="AC578" i="40"/>
  <c r="AA578" i="40"/>
  <c r="AB578" i="40"/>
  <c r="Z577" i="40"/>
  <c r="AH577" i="40"/>
  <c r="J306" i="40"/>
  <c r="K306" i="40"/>
  <c r="X289" i="40"/>
  <c r="Y289" i="40"/>
  <c r="AA289" i="40"/>
  <c r="AG289" i="40"/>
  <c r="AD577" i="40"/>
  <c r="AC577" i="40"/>
  <c r="AA577" i="40"/>
  <c r="AB577" i="40"/>
  <c r="Z576" i="40"/>
  <c r="AH576" i="40"/>
  <c r="J305" i="40"/>
  <c r="K305" i="40"/>
  <c r="X288" i="40"/>
  <c r="Y288" i="40"/>
  <c r="AA288" i="40"/>
  <c r="AG288" i="40"/>
  <c r="AD576" i="40"/>
  <c r="AC576" i="40"/>
  <c r="AA576" i="40"/>
  <c r="AB576" i="40"/>
  <c r="Z575" i="40"/>
  <c r="AH575" i="40"/>
  <c r="J304" i="40"/>
  <c r="K304" i="40"/>
  <c r="X287" i="40"/>
  <c r="Y287" i="40"/>
  <c r="AA287" i="40"/>
  <c r="AG287" i="40"/>
  <c r="AD575" i="40"/>
  <c r="AC575" i="40"/>
  <c r="AA575" i="40"/>
  <c r="AB575" i="40"/>
  <c r="Z574" i="40"/>
  <c r="AH574" i="40"/>
  <c r="J303" i="40"/>
  <c r="K303" i="40"/>
  <c r="X286" i="40"/>
  <c r="Y286" i="40"/>
  <c r="AA286" i="40"/>
  <c r="AG286" i="40"/>
  <c r="AD574" i="40"/>
  <c r="AC574" i="40"/>
  <c r="AA574" i="40"/>
  <c r="AB574" i="40"/>
  <c r="Z573" i="40"/>
  <c r="AH573" i="40"/>
  <c r="J302" i="40"/>
  <c r="K302" i="40"/>
  <c r="X285" i="40"/>
  <c r="Y285" i="40"/>
  <c r="AA285" i="40"/>
  <c r="AG285" i="40"/>
  <c r="AD573" i="40"/>
  <c r="AC573" i="40"/>
  <c r="AA573" i="40"/>
  <c r="AB573" i="40"/>
  <c r="Z572" i="40"/>
  <c r="AH572" i="40"/>
  <c r="J301" i="40"/>
  <c r="K301" i="40"/>
  <c r="X284" i="40"/>
  <c r="Y284" i="40"/>
  <c r="AA284" i="40"/>
  <c r="AG284" i="40"/>
  <c r="AD572" i="40"/>
  <c r="AC572" i="40"/>
  <c r="AA572" i="40"/>
  <c r="AB572" i="40"/>
  <c r="Z571" i="40"/>
  <c r="AH571" i="40"/>
  <c r="J300" i="40"/>
  <c r="K300" i="40"/>
  <c r="X283" i="40"/>
  <c r="Y283" i="40"/>
  <c r="AA283" i="40"/>
  <c r="AG283" i="40"/>
  <c r="AD571" i="40"/>
  <c r="AC571" i="40"/>
  <c r="AA571" i="40"/>
  <c r="AB571" i="40"/>
  <c r="Z570" i="40"/>
  <c r="AH570" i="40"/>
  <c r="J299" i="40"/>
  <c r="K299" i="40"/>
  <c r="X282" i="40"/>
  <c r="Y282" i="40"/>
  <c r="AA282" i="40"/>
  <c r="AG282" i="40"/>
  <c r="AD570" i="40"/>
  <c r="AC570" i="40"/>
  <c r="AA570" i="40"/>
  <c r="AB570" i="40"/>
  <c r="Z569" i="40"/>
  <c r="AH569" i="40"/>
  <c r="J298" i="40"/>
  <c r="K298" i="40"/>
  <c r="X281" i="40"/>
  <c r="Y281" i="40"/>
  <c r="AA281" i="40"/>
  <c r="AG281" i="40"/>
  <c r="AD569" i="40"/>
  <c r="AC569" i="40"/>
  <c r="AA569" i="40"/>
  <c r="AB569" i="40"/>
  <c r="Z568" i="40"/>
  <c r="AH568" i="40"/>
  <c r="J297" i="40"/>
  <c r="K297" i="40"/>
  <c r="X280" i="40"/>
  <c r="Y280" i="40"/>
  <c r="AA280" i="40"/>
  <c r="AG280" i="40"/>
  <c r="AD568" i="40"/>
  <c r="AC568" i="40"/>
  <c r="AA568" i="40"/>
  <c r="AB568" i="40"/>
  <c r="Z567" i="40"/>
  <c r="AH567" i="40"/>
  <c r="J296" i="40"/>
  <c r="K296" i="40"/>
  <c r="X279" i="40"/>
  <c r="Y279" i="40"/>
  <c r="AA279" i="40"/>
  <c r="AG279" i="40"/>
  <c r="AD567" i="40"/>
  <c r="AC567" i="40"/>
  <c r="AA567" i="40"/>
  <c r="AB567" i="40"/>
  <c r="Z566" i="40"/>
  <c r="AH566" i="40"/>
  <c r="J295" i="40"/>
  <c r="K295" i="40"/>
  <c r="X278" i="40"/>
  <c r="Y278" i="40"/>
  <c r="AA278" i="40"/>
  <c r="AG278" i="40"/>
  <c r="AD566" i="40"/>
  <c r="AC566" i="40"/>
  <c r="AA566" i="40"/>
  <c r="AB566" i="40"/>
  <c r="Z565" i="40"/>
  <c r="AH565" i="40"/>
  <c r="J294" i="40"/>
  <c r="K294" i="40"/>
  <c r="X277" i="40"/>
  <c r="Y277" i="40"/>
  <c r="AA277" i="40"/>
  <c r="AG277" i="40"/>
  <c r="AD565" i="40"/>
  <c r="AC565" i="40"/>
  <c r="AA565" i="40"/>
  <c r="AB565" i="40"/>
  <c r="Z564" i="40"/>
  <c r="AH564" i="40"/>
  <c r="J293" i="40"/>
  <c r="K293" i="40"/>
  <c r="X276" i="40"/>
  <c r="Y276" i="40"/>
  <c r="AA276" i="40"/>
  <c r="AG276" i="40"/>
  <c r="AD564" i="40"/>
  <c r="AC564" i="40"/>
  <c r="AA564" i="40"/>
  <c r="AB564" i="40"/>
  <c r="Z563" i="40"/>
  <c r="AH563" i="40"/>
  <c r="J292" i="40"/>
  <c r="K292" i="40"/>
  <c r="X275" i="40"/>
  <c r="Y275" i="40"/>
  <c r="AA275" i="40"/>
  <c r="AG275" i="40"/>
  <c r="AD563" i="40"/>
  <c r="AC563" i="40"/>
  <c r="AA563" i="40"/>
  <c r="AB563" i="40"/>
  <c r="Z562" i="40"/>
  <c r="AH562" i="40"/>
  <c r="J291" i="40"/>
  <c r="K291" i="40"/>
  <c r="X274" i="40"/>
  <c r="Y274" i="40"/>
  <c r="AA274" i="40"/>
  <c r="AG274" i="40"/>
  <c r="AD562" i="40"/>
  <c r="AC562" i="40"/>
  <c r="AA562" i="40"/>
  <c r="AB562" i="40"/>
  <c r="Z561" i="40"/>
  <c r="AH561" i="40"/>
  <c r="J290" i="40"/>
  <c r="K290" i="40"/>
  <c r="X273" i="40"/>
  <c r="Y273" i="40"/>
  <c r="AA273" i="40"/>
  <c r="AG273" i="40"/>
  <c r="AD561" i="40"/>
  <c r="AC561" i="40"/>
  <c r="AA561" i="40"/>
  <c r="AB561" i="40"/>
  <c r="Z560" i="40"/>
  <c r="AH560" i="40"/>
  <c r="J289" i="40"/>
  <c r="K289" i="40"/>
  <c r="X272" i="40"/>
  <c r="Y272" i="40"/>
  <c r="AA272" i="40"/>
  <c r="AG272" i="40"/>
  <c r="AD560" i="40"/>
  <c r="AC560" i="40"/>
  <c r="AA560" i="40"/>
  <c r="AB560" i="40"/>
  <c r="Z559" i="40"/>
  <c r="AH559" i="40"/>
  <c r="J288" i="40"/>
  <c r="K288" i="40"/>
  <c r="X271" i="40"/>
  <c r="Y271" i="40"/>
  <c r="AA271" i="40"/>
  <c r="AG271" i="40"/>
  <c r="AD559" i="40"/>
  <c r="AC559" i="40"/>
  <c r="AA559" i="40"/>
  <c r="AB559" i="40"/>
  <c r="Z558" i="40"/>
  <c r="AH558" i="40"/>
  <c r="J287" i="40"/>
  <c r="K287" i="40"/>
  <c r="X270" i="40"/>
  <c r="Y270" i="40"/>
  <c r="AA270" i="40"/>
  <c r="AG270" i="40"/>
  <c r="AD558" i="40"/>
  <c r="AC558" i="40"/>
  <c r="AA558" i="40"/>
  <c r="AB558" i="40"/>
  <c r="Z557" i="40"/>
  <c r="AH557" i="40"/>
  <c r="J286" i="40"/>
  <c r="K286" i="40"/>
  <c r="X269" i="40"/>
  <c r="Y269" i="40"/>
  <c r="AA269" i="40"/>
  <c r="AG269" i="40"/>
  <c r="AD557" i="40"/>
  <c r="AC557" i="40"/>
  <c r="AA557" i="40"/>
  <c r="AB557" i="40"/>
  <c r="Z556" i="40"/>
  <c r="AH556" i="40"/>
  <c r="J285" i="40"/>
  <c r="K285" i="40"/>
  <c r="X268" i="40"/>
  <c r="Y268" i="40"/>
  <c r="AA268" i="40"/>
  <c r="AG268" i="40"/>
  <c r="AD556" i="40"/>
  <c r="AC556" i="40"/>
  <c r="AA556" i="40"/>
  <c r="AB556" i="40"/>
  <c r="Z555" i="40"/>
  <c r="AH555" i="40"/>
  <c r="J284" i="40"/>
  <c r="K284" i="40"/>
  <c r="X267" i="40"/>
  <c r="Y267" i="40"/>
  <c r="AA267" i="40"/>
  <c r="AG267" i="40"/>
  <c r="AD555" i="40"/>
  <c r="AC555" i="40"/>
  <c r="AA555" i="40"/>
  <c r="AB555" i="40"/>
  <c r="Z554" i="40"/>
  <c r="AH554" i="40"/>
  <c r="J283" i="40"/>
  <c r="K283" i="40"/>
  <c r="X266" i="40"/>
  <c r="Y266" i="40"/>
  <c r="AA266" i="40"/>
  <c r="AG266" i="40"/>
  <c r="AD554" i="40"/>
  <c r="AC554" i="40"/>
  <c r="AA554" i="40"/>
  <c r="AB554" i="40"/>
  <c r="Z553" i="40"/>
  <c r="AH553" i="40"/>
  <c r="J282" i="40"/>
  <c r="K282" i="40"/>
  <c r="X265" i="40"/>
  <c r="Y265" i="40"/>
  <c r="AA265" i="40"/>
  <c r="AG265" i="40"/>
  <c r="AD553" i="40"/>
  <c r="AC553" i="40"/>
  <c r="AA553" i="40"/>
  <c r="AB553" i="40"/>
  <c r="Z552" i="40"/>
  <c r="AH552" i="40"/>
  <c r="J281" i="40"/>
  <c r="K281" i="40"/>
  <c r="X264" i="40"/>
  <c r="Y264" i="40"/>
  <c r="AA264" i="40"/>
  <c r="AG264" i="40"/>
  <c r="AD552" i="40"/>
  <c r="AC552" i="40"/>
  <c r="AA552" i="40"/>
  <c r="AB552" i="40"/>
  <c r="Z551" i="40"/>
  <c r="AH551" i="40"/>
  <c r="J280" i="40"/>
  <c r="K280" i="40"/>
  <c r="X263" i="40"/>
  <c r="Y263" i="40"/>
  <c r="AA263" i="40"/>
  <c r="AG263" i="40"/>
  <c r="AD551" i="40"/>
  <c r="AC551" i="40"/>
  <c r="AA551" i="40"/>
  <c r="AB551" i="40"/>
  <c r="Z550" i="40"/>
  <c r="AH550" i="40"/>
  <c r="J279" i="40"/>
  <c r="K279" i="40"/>
  <c r="X262" i="40"/>
  <c r="Y262" i="40"/>
  <c r="AA262" i="40"/>
  <c r="AG262" i="40"/>
  <c r="AD550" i="40"/>
  <c r="AC550" i="40"/>
  <c r="AA550" i="40"/>
  <c r="AB550" i="40"/>
  <c r="Z549" i="40"/>
  <c r="AH549" i="40"/>
  <c r="J278" i="40"/>
  <c r="K278" i="40"/>
  <c r="X261" i="40"/>
  <c r="Y261" i="40"/>
  <c r="AA261" i="40"/>
  <c r="AG261" i="40"/>
  <c r="AD549" i="40"/>
  <c r="AC549" i="40"/>
  <c r="AA549" i="40"/>
  <c r="AB549" i="40"/>
  <c r="Z548" i="40"/>
  <c r="AH548" i="40"/>
  <c r="J277" i="40"/>
  <c r="K277" i="40"/>
  <c r="X260" i="40"/>
  <c r="Y260" i="40"/>
  <c r="AA260" i="40"/>
  <c r="AG260" i="40"/>
  <c r="AD548" i="40"/>
  <c r="AC548" i="40"/>
  <c r="AA548" i="40"/>
  <c r="AB548" i="40"/>
  <c r="Z547" i="40"/>
  <c r="AH547" i="40"/>
  <c r="J276" i="40"/>
  <c r="K276" i="40"/>
  <c r="X259" i="40"/>
  <c r="Y259" i="40"/>
  <c r="AA259" i="40"/>
  <c r="AG259" i="40"/>
  <c r="AD547" i="40"/>
  <c r="AC547" i="40"/>
  <c r="AA547" i="40"/>
  <c r="AB547" i="40"/>
  <c r="Z546" i="40"/>
  <c r="AH546" i="40"/>
  <c r="J275" i="40"/>
  <c r="K275" i="40"/>
  <c r="X258" i="40"/>
  <c r="Y258" i="40"/>
  <c r="AA258" i="40"/>
  <c r="AG258" i="40"/>
  <c r="AD546" i="40"/>
  <c r="AC546" i="40"/>
  <c r="AA546" i="40"/>
  <c r="AB546" i="40"/>
  <c r="Z545" i="40"/>
  <c r="AH545" i="40"/>
  <c r="J274" i="40"/>
  <c r="K274" i="40"/>
  <c r="X257" i="40"/>
  <c r="Y257" i="40"/>
  <c r="AA257" i="40"/>
  <c r="AG257" i="40"/>
  <c r="AD545" i="40"/>
  <c r="AC545" i="40"/>
  <c r="AA545" i="40"/>
  <c r="AB545" i="40"/>
  <c r="Z544" i="40"/>
  <c r="AH544" i="40"/>
  <c r="J273" i="40"/>
  <c r="K273" i="40"/>
  <c r="X256" i="40"/>
  <c r="Y256" i="40"/>
  <c r="AA256" i="40"/>
  <c r="AG256" i="40"/>
  <c r="AD544" i="40"/>
  <c r="AC544" i="40"/>
  <c r="AA544" i="40"/>
  <c r="AB544" i="40"/>
  <c r="Z543" i="40"/>
  <c r="AH543" i="40"/>
  <c r="J272" i="40"/>
  <c r="K272" i="40"/>
  <c r="X255" i="40"/>
  <c r="Y255" i="40"/>
  <c r="AA255" i="40"/>
  <c r="AG255" i="40"/>
  <c r="AD543" i="40"/>
  <c r="AC543" i="40"/>
  <c r="AA543" i="40"/>
  <c r="AB543" i="40"/>
  <c r="Z542" i="40"/>
  <c r="AH542" i="40"/>
  <c r="J271" i="40"/>
  <c r="K271" i="40"/>
  <c r="X254" i="40"/>
  <c r="Y254" i="40"/>
  <c r="AA254" i="40"/>
  <c r="AG254" i="40"/>
  <c r="AD542" i="40"/>
  <c r="AC542" i="40"/>
  <c r="AA542" i="40"/>
  <c r="AB542" i="40"/>
  <c r="Z541" i="40"/>
  <c r="AH541" i="40"/>
  <c r="J270" i="40"/>
  <c r="K270" i="40"/>
  <c r="X253" i="40"/>
  <c r="Y253" i="40"/>
  <c r="AA253" i="40"/>
  <c r="AG253" i="40"/>
  <c r="AD541" i="40"/>
  <c r="AC541" i="40"/>
  <c r="AA541" i="40"/>
  <c r="AB541" i="40"/>
  <c r="Z540" i="40"/>
  <c r="AH540" i="40"/>
  <c r="J269" i="40"/>
  <c r="K269" i="40"/>
  <c r="X252" i="40"/>
  <c r="Y252" i="40"/>
  <c r="AA252" i="40"/>
  <c r="AG252" i="40"/>
  <c r="AD540" i="40"/>
  <c r="AC540" i="40"/>
  <c r="AA540" i="40"/>
  <c r="AB540" i="40"/>
  <c r="Z539" i="40"/>
  <c r="AH539" i="40"/>
  <c r="J268" i="40"/>
  <c r="K268" i="40"/>
  <c r="X251" i="40"/>
  <c r="Y251" i="40"/>
  <c r="AA251" i="40"/>
  <c r="AG251" i="40"/>
  <c r="AD539" i="40"/>
  <c r="AC539" i="40"/>
  <c r="AA539" i="40"/>
  <c r="AB539" i="40"/>
  <c r="Z538" i="40"/>
  <c r="AH538" i="40"/>
  <c r="J267" i="40"/>
  <c r="K267" i="40"/>
  <c r="X250" i="40"/>
  <c r="Y250" i="40"/>
  <c r="AA250" i="40"/>
  <c r="AG250" i="40"/>
  <c r="AD538" i="40"/>
  <c r="AC538" i="40"/>
  <c r="AA538" i="40"/>
  <c r="AB538" i="40"/>
  <c r="Z537" i="40"/>
  <c r="AH537" i="40"/>
  <c r="J266" i="40"/>
  <c r="K266" i="40"/>
  <c r="X249" i="40"/>
  <c r="Y249" i="40"/>
  <c r="AA249" i="40"/>
  <c r="AG249" i="40"/>
  <c r="AD537" i="40"/>
  <c r="AC537" i="40"/>
  <c r="AA537" i="40"/>
  <c r="AB537" i="40"/>
  <c r="Z536" i="40"/>
  <c r="AH536" i="40"/>
  <c r="J265" i="40"/>
  <c r="K265" i="40"/>
  <c r="X248" i="40"/>
  <c r="Y248" i="40"/>
  <c r="AA248" i="40"/>
  <c r="AG248" i="40"/>
  <c r="AD536" i="40"/>
  <c r="AC536" i="40"/>
  <c r="AA536" i="40"/>
  <c r="AB536" i="40"/>
  <c r="Z535" i="40"/>
  <c r="AH535" i="40"/>
  <c r="J264" i="40"/>
  <c r="K264" i="40"/>
  <c r="X247" i="40"/>
  <c r="Y247" i="40"/>
  <c r="AA247" i="40"/>
  <c r="AG247" i="40"/>
  <c r="AD535" i="40"/>
  <c r="AC535" i="40"/>
  <c r="AA535" i="40"/>
  <c r="AB535" i="40"/>
  <c r="Z534" i="40"/>
  <c r="AH534" i="40"/>
  <c r="J263" i="40"/>
  <c r="K263" i="40"/>
  <c r="X246" i="40"/>
  <c r="Y246" i="40"/>
  <c r="AA246" i="40"/>
  <c r="AG246" i="40"/>
  <c r="AD534" i="40"/>
  <c r="AC534" i="40"/>
  <c r="AA534" i="40"/>
  <c r="AB534" i="40"/>
  <c r="Z533" i="40"/>
  <c r="AH533" i="40"/>
  <c r="J262" i="40"/>
  <c r="K262" i="40"/>
  <c r="X245" i="40"/>
  <c r="Y245" i="40"/>
  <c r="AA245" i="40"/>
  <c r="AG245" i="40"/>
  <c r="AD533" i="40"/>
  <c r="AC533" i="40"/>
  <c r="AA533" i="40"/>
  <c r="AB533" i="40"/>
  <c r="Z532" i="40"/>
  <c r="AH532" i="40"/>
  <c r="J261" i="40"/>
  <c r="K261" i="40"/>
  <c r="X244" i="40"/>
  <c r="Y244" i="40"/>
  <c r="AA244" i="40"/>
  <c r="AG244" i="40"/>
  <c r="AD532" i="40"/>
  <c r="AC532" i="40"/>
  <c r="AA532" i="40"/>
  <c r="AB532" i="40"/>
  <c r="Z531" i="40"/>
  <c r="AH531" i="40"/>
  <c r="J260" i="40"/>
  <c r="K260" i="40"/>
  <c r="X243" i="40"/>
  <c r="Y243" i="40"/>
  <c r="AA243" i="40"/>
  <c r="AG243" i="40"/>
  <c r="AD531" i="40"/>
  <c r="AC531" i="40"/>
  <c r="AA531" i="40"/>
  <c r="AB531" i="40"/>
  <c r="Z530" i="40"/>
  <c r="AH530" i="40"/>
  <c r="J259" i="40"/>
  <c r="K259" i="40"/>
  <c r="X242" i="40"/>
  <c r="Y242" i="40"/>
  <c r="AA242" i="40"/>
  <c r="AG242" i="40"/>
  <c r="AD530" i="40"/>
  <c r="AC530" i="40"/>
  <c r="AA530" i="40"/>
  <c r="AB530" i="40"/>
  <c r="Z529" i="40"/>
  <c r="AH529" i="40"/>
  <c r="J258" i="40"/>
  <c r="K258" i="40"/>
  <c r="X241" i="40"/>
  <c r="Y241" i="40"/>
  <c r="AA241" i="40"/>
  <c r="AG241" i="40"/>
  <c r="AD529" i="40"/>
  <c r="AC529" i="40"/>
  <c r="AA529" i="40"/>
  <c r="AB529" i="40"/>
  <c r="Z528" i="40"/>
  <c r="AH528" i="40"/>
  <c r="J257" i="40"/>
  <c r="K257" i="40"/>
  <c r="X240" i="40"/>
  <c r="Y240" i="40"/>
  <c r="AA240" i="40"/>
  <c r="AG240" i="40"/>
  <c r="AD528" i="40"/>
  <c r="AC528" i="40"/>
  <c r="AA528" i="40"/>
  <c r="AB528" i="40"/>
  <c r="Z527" i="40"/>
  <c r="AH527" i="40"/>
  <c r="J256" i="40"/>
  <c r="K256" i="40"/>
  <c r="X239" i="40"/>
  <c r="Y239" i="40"/>
  <c r="AA239" i="40"/>
  <c r="AG239" i="40"/>
  <c r="AD527" i="40"/>
  <c r="AC527" i="40"/>
  <c r="AA527" i="40"/>
  <c r="AB527" i="40"/>
  <c r="Z526" i="40"/>
  <c r="AH526" i="40"/>
  <c r="J255" i="40"/>
  <c r="K255" i="40"/>
  <c r="X238" i="40"/>
  <c r="Y238" i="40"/>
  <c r="AA238" i="40"/>
  <c r="AG238" i="40"/>
  <c r="AD526" i="40"/>
  <c r="AC526" i="40"/>
  <c r="AA526" i="40"/>
  <c r="AB526" i="40"/>
  <c r="Z525" i="40"/>
  <c r="AH525" i="40"/>
  <c r="J254" i="40"/>
  <c r="K254" i="40"/>
  <c r="X237" i="40"/>
  <c r="Y237" i="40"/>
  <c r="AA237" i="40"/>
  <c r="AG237" i="40"/>
  <c r="AD525" i="40"/>
  <c r="AC525" i="40"/>
  <c r="AA525" i="40"/>
  <c r="AB525" i="40"/>
  <c r="Z524" i="40"/>
  <c r="AH524" i="40"/>
  <c r="J253" i="40"/>
  <c r="K253" i="40"/>
  <c r="X236" i="40"/>
  <c r="Y236" i="40"/>
  <c r="AA236" i="40"/>
  <c r="AG236" i="40"/>
  <c r="AD524" i="40"/>
  <c r="AC524" i="40"/>
  <c r="AA524" i="40"/>
  <c r="AB524" i="40"/>
  <c r="Z523" i="40"/>
  <c r="AH523" i="40"/>
  <c r="J252" i="40"/>
  <c r="K252" i="40"/>
  <c r="X235" i="40"/>
  <c r="Y235" i="40"/>
  <c r="AA235" i="40"/>
  <c r="AG235" i="40"/>
  <c r="AD523" i="40"/>
  <c r="AC523" i="40"/>
  <c r="AA523" i="40"/>
  <c r="AB523" i="40"/>
  <c r="Z522" i="40"/>
  <c r="AH522" i="40"/>
  <c r="J251" i="40"/>
  <c r="K251" i="40"/>
  <c r="X234" i="40"/>
  <c r="Y234" i="40"/>
  <c r="AA234" i="40"/>
  <c r="AG234" i="40"/>
  <c r="AD522" i="40"/>
  <c r="AC522" i="40"/>
  <c r="AA522" i="40"/>
  <c r="AB522" i="40"/>
  <c r="Z521" i="40"/>
  <c r="AH521" i="40"/>
  <c r="J250" i="40"/>
  <c r="K250" i="40"/>
  <c r="X233" i="40"/>
  <c r="Y233" i="40"/>
  <c r="AA233" i="40"/>
  <c r="AG233" i="40"/>
  <c r="AD521" i="40"/>
  <c r="AC521" i="40"/>
  <c r="AA521" i="40"/>
  <c r="AB521" i="40"/>
  <c r="Z520" i="40"/>
  <c r="AH520" i="40"/>
  <c r="J249" i="40"/>
  <c r="K249" i="40"/>
  <c r="X232" i="40"/>
  <c r="Y232" i="40"/>
  <c r="AA232" i="40"/>
  <c r="AG232" i="40"/>
  <c r="AD520" i="40"/>
  <c r="AC520" i="40"/>
  <c r="AA520" i="40"/>
  <c r="AB520" i="40"/>
  <c r="Z519" i="40"/>
  <c r="AH519" i="40"/>
  <c r="J248" i="40"/>
  <c r="K248" i="40"/>
  <c r="X231" i="40"/>
  <c r="Y231" i="40"/>
  <c r="AA231" i="40"/>
  <c r="AG231" i="40"/>
  <c r="AD519" i="40"/>
  <c r="AC519" i="40"/>
  <c r="AA519" i="40"/>
  <c r="AB519" i="40"/>
  <c r="Z518" i="40"/>
  <c r="AH518" i="40"/>
  <c r="J247" i="40"/>
  <c r="K247" i="40"/>
  <c r="X230" i="40"/>
  <c r="Y230" i="40"/>
  <c r="AA230" i="40"/>
  <c r="AG230" i="40"/>
  <c r="AD518" i="40"/>
  <c r="AC518" i="40"/>
  <c r="AA518" i="40"/>
  <c r="AB518" i="40"/>
  <c r="Z517" i="40"/>
  <c r="AH517" i="40"/>
  <c r="J246" i="40"/>
  <c r="K246" i="40"/>
  <c r="X229" i="40"/>
  <c r="Y229" i="40"/>
  <c r="AA229" i="40"/>
  <c r="AG229" i="40"/>
  <c r="AD517" i="40"/>
  <c r="AC517" i="40"/>
  <c r="AA517" i="40"/>
  <c r="AB517" i="40"/>
  <c r="Z516" i="40"/>
  <c r="AH516" i="40"/>
  <c r="J245" i="40"/>
  <c r="K245" i="40"/>
  <c r="X228" i="40"/>
  <c r="Y228" i="40"/>
  <c r="AA228" i="40"/>
  <c r="AG228" i="40"/>
  <c r="AD516" i="40"/>
  <c r="AC516" i="40"/>
  <c r="AA516" i="40"/>
  <c r="AB516" i="40"/>
  <c r="Z515" i="40"/>
  <c r="AH515" i="40"/>
  <c r="J244" i="40"/>
  <c r="K244" i="40"/>
  <c r="X227" i="40"/>
  <c r="Y227" i="40"/>
  <c r="AA227" i="40"/>
  <c r="AG227" i="40"/>
  <c r="AD515" i="40"/>
  <c r="AC515" i="40"/>
  <c r="AA515" i="40"/>
  <c r="AB515" i="40"/>
  <c r="Z514" i="40"/>
  <c r="AH514" i="40"/>
  <c r="J243" i="40"/>
  <c r="K243" i="40"/>
  <c r="X226" i="40"/>
  <c r="Y226" i="40"/>
  <c r="AA226" i="40"/>
  <c r="AG226" i="40"/>
  <c r="AD514" i="40"/>
  <c r="AC514" i="40"/>
  <c r="AA514" i="40"/>
  <c r="AB514" i="40"/>
  <c r="Z513" i="40"/>
  <c r="AH513" i="40"/>
  <c r="J242" i="40"/>
  <c r="K242" i="40"/>
  <c r="X225" i="40"/>
  <c r="Y225" i="40"/>
  <c r="AA225" i="40"/>
  <c r="AG225" i="40"/>
  <c r="AD513" i="40"/>
  <c r="AC513" i="40"/>
  <c r="AA513" i="40"/>
  <c r="AB513" i="40"/>
  <c r="Z512" i="40"/>
  <c r="AH512" i="40"/>
  <c r="J241" i="40"/>
  <c r="K241" i="40"/>
  <c r="X224" i="40"/>
  <c r="Y224" i="40"/>
  <c r="AA224" i="40"/>
  <c r="AG224" i="40"/>
  <c r="AD512" i="40"/>
  <c r="AC512" i="40"/>
  <c r="AA512" i="40"/>
  <c r="AB512" i="40"/>
  <c r="Z511" i="40"/>
  <c r="AH511" i="40"/>
  <c r="J240" i="40"/>
  <c r="K240" i="40"/>
  <c r="X223" i="40"/>
  <c r="Y223" i="40"/>
  <c r="AA223" i="40"/>
  <c r="AG223" i="40"/>
  <c r="AD511" i="40"/>
  <c r="AC511" i="40"/>
  <c r="AA511" i="40"/>
  <c r="AB511" i="40"/>
  <c r="Z510" i="40"/>
  <c r="AH510" i="40"/>
  <c r="J239" i="40"/>
  <c r="K239" i="40"/>
  <c r="X222" i="40"/>
  <c r="Y222" i="40"/>
  <c r="AA222" i="40"/>
  <c r="AG222" i="40"/>
  <c r="AD510" i="40"/>
  <c r="AC510" i="40"/>
  <c r="AA510" i="40"/>
  <c r="AB510" i="40"/>
  <c r="Z509" i="40"/>
  <c r="AH509" i="40"/>
  <c r="J238" i="40"/>
  <c r="K238" i="40"/>
  <c r="X221" i="40"/>
  <c r="Y221" i="40"/>
  <c r="AA221" i="40"/>
  <c r="AG221" i="40"/>
  <c r="AD509" i="40"/>
  <c r="AC509" i="40"/>
  <c r="AA509" i="40"/>
  <c r="AB509" i="40"/>
  <c r="Z508" i="40"/>
  <c r="AH508" i="40"/>
  <c r="J237" i="40"/>
  <c r="K237" i="40"/>
  <c r="X220" i="40"/>
  <c r="Y220" i="40"/>
  <c r="AA220" i="40"/>
  <c r="AG220" i="40"/>
  <c r="AD508" i="40"/>
  <c r="AC508" i="40"/>
  <c r="AA508" i="40"/>
  <c r="AB508" i="40"/>
  <c r="Z507" i="40"/>
  <c r="AH507" i="40"/>
  <c r="J236" i="40"/>
  <c r="K236" i="40"/>
  <c r="X219" i="40"/>
  <c r="Y219" i="40"/>
  <c r="AA219" i="40"/>
  <c r="AG219" i="40"/>
  <c r="AD507" i="40"/>
  <c r="AC507" i="40"/>
  <c r="AA507" i="40"/>
  <c r="AB507" i="40"/>
  <c r="Z506" i="40"/>
  <c r="AH506" i="40"/>
  <c r="J235" i="40"/>
  <c r="K235" i="40"/>
  <c r="X218" i="40"/>
  <c r="Y218" i="40"/>
  <c r="AA218" i="40"/>
  <c r="AG218" i="40"/>
  <c r="AD506" i="40"/>
  <c r="AC506" i="40"/>
  <c r="AA506" i="40"/>
  <c r="AB506" i="40"/>
  <c r="Z505" i="40"/>
  <c r="AH505" i="40"/>
  <c r="J234" i="40"/>
  <c r="K234" i="40"/>
  <c r="X217" i="40"/>
  <c r="Y217" i="40"/>
  <c r="AA217" i="40"/>
  <c r="AG217" i="40"/>
  <c r="AD505" i="40"/>
  <c r="AC505" i="40"/>
  <c r="AA505" i="40"/>
  <c r="AB505" i="40"/>
  <c r="Z504" i="40"/>
  <c r="AH504" i="40"/>
  <c r="J233" i="40"/>
  <c r="K233" i="40"/>
  <c r="X216" i="40"/>
  <c r="Y216" i="40"/>
  <c r="AA216" i="40"/>
  <c r="AG216" i="40"/>
  <c r="AD504" i="40"/>
  <c r="AC504" i="40"/>
  <c r="AA504" i="40"/>
  <c r="AB504" i="40"/>
  <c r="Z503" i="40"/>
  <c r="AH503" i="40"/>
  <c r="J232" i="40"/>
  <c r="K232" i="40"/>
  <c r="X215" i="40"/>
  <c r="Y215" i="40"/>
  <c r="AA215" i="40"/>
  <c r="AG215" i="40"/>
  <c r="AD503" i="40"/>
  <c r="AC503" i="40"/>
  <c r="AA503" i="40"/>
  <c r="AB503" i="40"/>
  <c r="Z502" i="40"/>
  <c r="AH502" i="40"/>
  <c r="J231" i="40"/>
  <c r="K231" i="40"/>
  <c r="X214" i="40"/>
  <c r="Y214" i="40"/>
  <c r="AA214" i="40"/>
  <c r="AG214" i="40"/>
  <c r="AD502" i="40"/>
  <c r="AC502" i="40"/>
  <c r="AA502" i="40"/>
  <c r="AB502" i="40"/>
  <c r="Z501" i="40"/>
  <c r="AH501" i="40"/>
  <c r="J230" i="40"/>
  <c r="K230" i="40"/>
  <c r="X213" i="40"/>
  <c r="Y213" i="40"/>
  <c r="AA213" i="40"/>
  <c r="AG213" i="40"/>
  <c r="AD501" i="40"/>
  <c r="AC501" i="40"/>
  <c r="AA501" i="40"/>
  <c r="AB501" i="40"/>
  <c r="Z500" i="40"/>
  <c r="AH500" i="40"/>
  <c r="J229" i="40"/>
  <c r="K229" i="40"/>
  <c r="X212" i="40"/>
  <c r="Y212" i="40"/>
  <c r="AA212" i="40"/>
  <c r="AG212" i="40"/>
  <c r="AD500" i="40"/>
  <c r="AC500" i="40"/>
  <c r="AA500" i="40"/>
  <c r="AB500" i="40"/>
  <c r="Z499" i="40"/>
  <c r="AH499" i="40"/>
  <c r="J228" i="40"/>
  <c r="K228" i="40"/>
  <c r="X211" i="40"/>
  <c r="Y211" i="40"/>
  <c r="AA211" i="40"/>
  <c r="AG211" i="40"/>
  <c r="AD499" i="40"/>
  <c r="AC499" i="40"/>
  <c r="AA499" i="40"/>
  <c r="AB499" i="40"/>
  <c r="Z498" i="40"/>
  <c r="AH498" i="40"/>
  <c r="J227" i="40"/>
  <c r="K227" i="40"/>
  <c r="X210" i="40"/>
  <c r="Y210" i="40"/>
  <c r="AA210" i="40"/>
  <c r="AG210" i="40"/>
  <c r="AD498" i="40"/>
  <c r="AC498" i="40"/>
  <c r="AA498" i="40"/>
  <c r="AB498" i="40"/>
  <c r="Z497" i="40"/>
  <c r="AH497" i="40"/>
  <c r="J226" i="40"/>
  <c r="K226" i="40"/>
  <c r="X209" i="40"/>
  <c r="Y209" i="40"/>
  <c r="AA209" i="40"/>
  <c r="AG209" i="40"/>
  <c r="AD497" i="40"/>
  <c r="AC497" i="40"/>
  <c r="AA497" i="40"/>
  <c r="AB497" i="40"/>
  <c r="Z496" i="40"/>
  <c r="AH496" i="40"/>
  <c r="J225" i="40"/>
  <c r="K225" i="40"/>
  <c r="X208" i="40"/>
  <c r="Y208" i="40"/>
  <c r="AA208" i="40"/>
  <c r="AG208" i="40"/>
  <c r="AD496" i="40"/>
  <c r="AC496" i="40"/>
  <c r="AA496" i="40"/>
  <c r="AB496" i="40"/>
  <c r="Z495" i="40"/>
  <c r="AH495" i="40"/>
  <c r="J224" i="40"/>
  <c r="K224" i="40"/>
  <c r="X207" i="40"/>
  <c r="Y207" i="40"/>
  <c r="AA207" i="40"/>
  <c r="AG207" i="40"/>
  <c r="AD495" i="40"/>
  <c r="AC495" i="40"/>
  <c r="AA495" i="40"/>
  <c r="AB495" i="40"/>
  <c r="Z494" i="40"/>
  <c r="AH494" i="40"/>
  <c r="J223" i="40"/>
  <c r="K223" i="40"/>
  <c r="X206" i="40"/>
  <c r="Y206" i="40"/>
  <c r="AA206" i="40"/>
  <c r="AG206" i="40"/>
  <c r="AD494" i="40"/>
  <c r="AC494" i="40"/>
  <c r="AA494" i="40"/>
  <c r="AB494" i="40"/>
  <c r="Z493" i="40"/>
  <c r="AH493" i="40"/>
  <c r="J222" i="40"/>
  <c r="K222" i="40"/>
  <c r="X205" i="40"/>
  <c r="Y205" i="40"/>
  <c r="AA205" i="40"/>
  <c r="AG205" i="40"/>
  <c r="AD493" i="40"/>
  <c r="AC493" i="40"/>
  <c r="AA493" i="40"/>
  <c r="AB493" i="40"/>
  <c r="Z492" i="40"/>
  <c r="AH492" i="40"/>
  <c r="J221" i="40"/>
  <c r="K221" i="40"/>
  <c r="X204" i="40"/>
  <c r="Y204" i="40"/>
  <c r="AA204" i="40"/>
  <c r="AG204" i="40"/>
  <c r="AD492" i="40"/>
  <c r="AC492" i="40"/>
  <c r="AA492" i="40"/>
  <c r="AB492" i="40"/>
  <c r="Z491" i="40"/>
  <c r="AH491" i="40"/>
  <c r="J220" i="40"/>
  <c r="K220" i="40"/>
  <c r="X203" i="40"/>
  <c r="Y203" i="40"/>
  <c r="AA203" i="40"/>
  <c r="AG203" i="40"/>
  <c r="AD491" i="40"/>
  <c r="AC491" i="40"/>
  <c r="AA491" i="40"/>
  <c r="AB491" i="40"/>
  <c r="Z490" i="40"/>
  <c r="AH490" i="40"/>
  <c r="J219" i="40"/>
  <c r="K219" i="40"/>
  <c r="X202" i="40"/>
  <c r="Y202" i="40"/>
  <c r="AA202" i="40"/>
  <c r="AG202" i="40"/>
  <c r="AD490" i="40"/>
  <c r="AC490" i="40"/>
  <c r="AA490" i="40"/>
  <c r="AB490" i="40"/>
  <c r="Z489" i="40"/>
  <c r="AH489" i="40"/>
  <c r="J218" i="40"/>
  <c r="K218" i="40"/>
  <c r="X201" i="40"/>
  <c r="Y201" i="40"/>
  <c r="AA201" i="40"/>
  <c r="AG201" i="40"/>
  <c r="AD489" i="40"/>
  <c r="AC489" i="40"/>
  <c r="AA489" i="40"/>
  <c r="AB489" i="40"/>
  <c r="Z488" i="40"/>
  <c r="AH488" i="40"/>
  <c r="J217" i="40"/>
  <c r="K217" i="40"/>
  <c r="X200" i="40"/>
  <c r="Y200" i="40"/>
  <c r="AA200" i="40"/>
  <c r="AG200" i="40"/>
  <c r="AD488" i="40"/>
  <c r="AC488" i="40"/>
  <c r="AA488" i="40"/>
  <c r="AB488" i="40"/>
  <c r="Z487" i="40"/>
  <c r="AH487" i="40"/>
  <c r="J216" i="40"/>
  <c r="K216" i="40"/>
  <c r="X199" i="40"/>
  <c r="Y199" i="40"/>
  <c r="AA199" i="40"/>
  <c r="AG199" i="40"/>
  <c r="AD487" i="40"/>
  <c r="AC487" i="40"/>
  <c r="AA487" i="40"/>
  <c r="AB487" i="40"/>
  <c r="Z486" i="40"/>
  <c r="AH486" i="40"/>
  <c r="J215" i="40"/>
  <c r="K215" i="40"/>
  <c r="X198" i="40"/>
  <c r="Y198" i="40"/>
  <c r="AA198" i="40"/>
  <c r="AG198" i="40"/>
  <c r="AD486" i="40"/>
  <c r="AC486" i="40"/>
  <c r="AA486" i="40"/>
  <c r="AB486" i="40"/>
  <c r="Z485" i="40"/>
  <c r="AH485" i="40"/>
  <c r="J214" i="40"/>
  <c r="K214" i="40"/>
  <c r="X197" i="40"/>
  <c r="Y197" i="40"/>
  <c r="AA197" i="40"/>
  <c r="AG197" i="40"/>
  <c r="AD485" i="40"/>
  <c r="AC485" i="40"/>
  <c r="AA485" i="40"/>
  <c r="AB485" i="40"/>
  <c r="Z484" i="40"/>
  <c r="AH484" i="40"/>
  <c r="J213" i="40"/>
  <c r="K213" i="40"/>
  <c r="X196" i="40"/>
  <c r="Y196" i="40"/>
  <c r="AA196" i="40"/>
  <c r="AG196" i="40"/>
  <c r="AD484" i="40"/>
  <c r="AC484" i="40"/>
  <c r="AA484" i="40"/>
  <c r="AB484" i="40"/>
  <c r="Z483" i="40"/>
  <c r="AH483" i="40"/>
  <c r="J212" i="40"/>
  <c r="K212" i="40"/>
  <c r="X195" i="40"/>
  <c r="Y195" i="40"/>
  <c r="AA195" i="40"/>
  <c r="AG195" i="40"/>
  <c r="AD483" i="40"/>
  <c r="AC483" i="40"/>
  <c r="AA483" i="40"/>
  <c r="AB483" i="40"/>
  <c r="Z482" i="40"/>
  <c r="AH482" i="40"/>
  <c r="J211" i="40"/>
  <c r="K211" i="40"/>
  <c r="X194" i="40"/>
  <c r="Y194" i="40"/>
  <c r="AA194" i="40"/>
  <c r="AG194" i="40"/>
  <c r="AD482" i="40"/>
  <c r="AC482" i="40"/>
  <c r="AA482" i="40"/>
  <c r="AB482" i="40"/>
  <c r="Z481" i="40"/>
  <c r="AH481" i="40"/>
  <c r="J210" i="40"/>
  <c r="K210" i="40"/>
  <c r="X193" i="40"/>
  <c r="Y193" i="40"/>
  <c r="AA193" i="40"/>
  <c r="AG193" i="40"/>
  <c r="AD481" i="40"/>
  <c r="AC481" i="40"/>
  <c r="AA481" i="40"/>
  <c r="AB481" i="40"/>
  <c r="Z480" i="40"/>
  <c r="AH480" i="40"/>
  <c r="J209" i="40"/>
  <c r="K209" i="40"/>
  <c r="X192" i="40"/>
  <c r="Y192" i="40"/>
  <c r="AA192" i="40"/>
  <c r="AG192" i="40"/>
  <c r="AD480" i="40"/>
  <c r="AC480" i="40"/>
  <c r="AA480" i="40"/>
  <c r="AB480" i="40"/>
  <c r="Z479" i="40"/>
  <c r="AH479" i="40"/>
  <c r="J208" i="40"/>
  <c r="K208" i="40"/>
  <c r="X191" i="40"/>
  <c r="Y191" i="40"/>
  <c r="AA191" i="40"/>
  <c r="AG191" i="40"/>
  <c r="AD479" i="40"/>
  <c r="AC479" i="40"/>
  <c r="AA479" i="40"/>
  <c r="AB479" i="40"/>
  <c r="Z478" i="40"/>
  <c r="AH478" i="40"/>
  <c r="J207" i="40"/>
  <c r="K207" i="40"/>
  <c r="X190" i="40"/>
  <c r="Y190" i="40"/>
  <c r="AA190" i="40"/>
  <c r="AG190" i="40"/>
  <c r="AD478" i="40"/>
  <c r="AC478" i="40"/>
  <c r="AA478" i="40"/>
  <c r="AB478" i="40"/>
  <c r="Z477" i="40"/>
  <c r="AH477" i="40"/>
  <c r="J206" i="40"/>
  <c r="K206" i="40"/>
  <c r="X189" i="40"/>
  <c r="Y189" i="40"/>
  <c r="AA189" i="40"/>
  <c r="AG189" i="40"/>
  <c r="AD477" i="40"/>
  <c r="AC477" i="40"/>
  <c r="AA477" i="40"/>
  <c r="AB477" i="40"/>
  <c r="Z476" i="40"/>
  <c r="AH476" i="40"/>
  <c r="J205" i="40"/>
  <c r="K205" i="40"/>
  <c r="X188" i="40"/>
  <c r="Y188" i="40"/>
  <c r="AA188" i="40"/>
  <c r="AG188" i="40"/>
  <c r="AD476" i="40"/>
  <c r="AC476" i="40"/>
  <c r="AA476" i="40"/>
  <c r="AB476" i="40"/>
  <c r="Z475" i="40"/>
  <c r="AH475" i="40"/>
  <c r="J204" i="40"/>
  <c r="K204" i="40"/>
  <c r="X187" i="40"/>
  <c r="Y187" i="40"/>
  <c r="AA187" i="40"/>
  <c r="AG187" i="40"/>
  <c r="AD475" i="40"/>
  <c r="AC475" i="40"/>
  <c r="AA475" i="40"/>
  <c r="AB475" i="40"/>
  <c r="Z474" i="40"/>
  <c r="AH474" i="40"/>
  <c r="J203" i="40"/>
  <c r="K203" i="40"/>
  <c r="X186" i="40"/>
  <c r="Y186" i="40"/>
  <c r="AA186" i="40"/>
  <c r="AG186" i="40"/>
  <c r="AD474" i="40"/>
  <c r="AC474" i="40"/>
  <c r="AA474" i="40"/>
  <c r="AB474" i="40"/>
  <c r="Z473" i="40"/>
  <c r="AH473" i="40"/>
  <c r="J202" i="40"/>
  <c r="K202" i="40"/>
  <c r="X185" i="40"/>
  <c r="Y185" i="40"/>
  <c r="AA185" i="40"/>
  <c r="AG185" i="40"/>
  <c r="AD473" i="40"/>
  <c r="AC473" i="40"/>
  <c r="AA473" i="40"/>
  <c r="AB473" i="40"/>
  <c r="Z472" i="40"/>
  <c r="AH472" i="40"/>
  <c r="J201" i="40"/>
  <c r="K201" i="40"/>
  <c r="X184" i="40"/>
  <c r="Y184" i="40"/>
  <c r="AA184" i="40"/>
  <c r="AG184" i="40"/>
  <c r="AD472" i="40"/>
  <c r="AC472" i="40"/>
  <c r="AA472" i="40"/>
  <c r="AB472" i="40"/>
  <c r="Z471" i="40"/>
  <c r="AH471" i="40"/>
  <c r="J200" i="40"/>
  <c r="K200" i="40"/>
  <c r="X183" i="40"/>
  <c r="Y183" i="40"/>
  <c r="AA183" i="40"/>
  <c r="AG183" i="40"/>
  <c r="AD471" i="40"/>
  <c r="AC471" i="40"/>
  <c r="AA471" i="40"/>
  <c r="AB471" i="40"/>
  <c r="Z470" i="40"/>
  <c r="AH470" i="40"/>
  <c r="J199" i="40"/>
  <c r="K199" i="40"/>
  <c r="X182" i="40"/>
  <c r="Y182" i="40"/>
  <c r="AA182" i="40"/>
  <c r="AG182" i="40"/>
  <c r="AD470" i="40"/>
  <c r="AC470" i="40"/>
  <c r="AA470" i="40"/>
  <c r="AB470" i="40"/>
  <c r="Z469" i="40"/>
  <c r="AH469" i="40"/>
  <c r="J198" i="40"/>
  <c r="K198" i="40"/>
  <c r="X181" i="40"/>
  <c r="Y181" i="40"/>
  <c r="AA181" i="40"/>
  <c r="AG181" i="40"/>
  <c r="AD469" i="40"/>
  <c r="AC469" i="40"/>
  <c r="AA469" i="40"/>
  <c r="AB469" i="40"/>
  <c r="Z468" i="40"/>
  <c r="AH468" i="40"/>
  <c r="J197" i="40"/>
  <c r="K197" i="40"/>
  <c r="X180" i="40"/>
  <c r="Y180" i="40"/>
  <c r="AA180" i="40"/>
  <c r="AG180" i="40"/>
  <c r="AD468" i="40"/>
  <c r="AC468" i="40"/>
  <c r="AA468" i="40"/>
  <c r="AB468" i="40"/>
  <c r="Z467" i="40"/>
  <c r="AH467" i="40"/>
  <c r="J196" i="40"/>
  <c r="K196" i="40"/>
  <c r="X179" i="40"/>
  <c r="Y179" i="40"/>
  <c r="AA179" i="40"/>
  <c r="AG179" i="40"/>
  <c r="AD467" i="40"/>
  <c r="AC467" i="40"/>
  <c r="AA467" i="40"/>
  <c r="AB467" i="40"/>
  <c r="Z466" i="40"/>
  <c r="AH466" i="40"/>
  <c r="J195" i="40"/>
  <c r="K195" i="40"/>
  <c r="X178" i="40"/>
  <c r="Y178" i="40"/>
  <c r="AA178" i="40"/>
  <c r="AG178" i="40"/>
  <c r="AD466" i="40"/>
  <c r="AC466" i="40"/>
  <c r="AA466" i="40"/>
  <c r="AB466" i="40"/>
  <c r="Z465" i="40"/>
  <c r="AH465" i="40"/>
  <c r="J194" i="40"/>
  <c r="K194" i="40"/>
  <c r="X177" i="40"/>
  <c r="Y177" i="40"/>
  <c r="AA177" i="40"/>
  <c r="AG177" i="40"/>
  <c r="AD465" i="40"/>
  <c r="AC465" i="40"/>
  <c r="AA465" i="40"/>
  <c r="AB465" i="40"/>
  <c r="Z464" i="40"/>
  <c r="AH464" i="40"/>
  <c r="J193" i="40"/>
  <c r="K193" i="40"/>
  <c r="X176" i="40"/>
  <c r="Y176" i="40"/>
  <c r="AA176" i="40"/>
  <c r="AG176" i="40"/>
  <c r="AD464" i="40"/>
  <c r="AC464" i="40"/>
  <c r="AA464" i="40"/>
  <c r="AB464" i="40"/>
  <c r="Z463" i="40"/>
  <c r="AH463" i="40"/>
  <c r="J192" i="40"/>
  <c r="K192" i="40"/>
  <c r="X175" i="40"/>
  <c r="Y175" i="40"/>
  <c r="AA175" i="40"/>
  <c r="AG175" i="40"/>
  <c r="AD463" i="40"/>
  <c r="AC463" i="40"/>
  <c r="AA463" i="40"/>
  <c r="AB463" i="40"/>
  <c r="Z462" i="40"/>
  <c r="AH462" i="40"/>
  <c r="J191" i="40"/>
  <c r="K191" i="40"/>
  <c r="X174" i="40"/>
  <c r="Y174" i="40"/>
  <c r="AA174" i="40"/>
  <c r="AG174" i="40"/>
  <c r="AD462" i="40"/>
  <c r="AC462" i="40"/>
  <c r="AA462" i="40"/>
  <c r="AB462" i="40"/>
  <c r="Z461" i="40"/>
  <c r="AH461" i="40"/>
  <c r="J190" i="40"/>
  <c r="K190" i="40"/>
  <c r="X173" i="40"/>
  <c r="Y173" i="40"/>
  <c r="AA173" i="40"/>
  <c r="AG173" i="40"/>
  <c r="AD461" i="40"/>
  <c r="AC461" i="40"/>
  <c r="AA461" i="40"/>
  <c r="AB461" i="40"/>
  <c r="Z460" i="40"/>
  <c r="AH460" i="40"/>
  <c r="J189" i="40"/>
  <c r="K189" i="40"/>
  <c r="X172" i="40"/>
  <c r="Y172" i="40"/>
  <c r="AA172" i="40"/>
  <c r="AG172" i="40"/>
  <c r="AD460" i="40"/>
  <c r="AC460" i="40"/>
  <c r="AA460" i="40"/>
  <c r="AB460" i="40"/>
  <c r="Z459" i="40"/>
  <c r="AH459" i="40"/>
  <c r="J188" i="40"/>
  <c r="K188" i="40"/>
  <c r="X171" i="40"/>
  <c r="Y171" i="40"/>
  <c r="AA171" i="40"/>
  <c r="AG171" i="40"/>
  <c r="AD459" i="40"/>
  <c r="AC459" i="40"/>
  <c r="AA459" i="40"/>
  <c r="AB459" i="40"/>
  <c r="Z458" i="40"/>
  <c r="AH458" i="40"/>
  <c r="J187" i="40"/>
  <c r="K187" i="40"/>
  <c r="X170" i="40"/>
  <c r="Y170" i="40"/>
  <c r="AA170" i="40"/>
  <c r="AG170" i="40"/>
  <c r="AD458" i="40"/>
  <c r="AC458" i="40"/>
  <c r="AA458" i="40"/>
  <c r="AB458" i="40"/>
  <c r="Z457" i="40"/>
  <c r="AH457" i="40"/>
  <c r="J186" i="40"/>
  <c r="K186" i="40"/>
  <c r="X169" i="40"/>
  <c r="Y169" i="40"/>
  <c r="AA169" i="40"/>
  <c r="AG169" i="40"/>
  <c r="AD457" i="40"/>
  <c r="AC457" i="40"/>
  <c r="AA457" i="40"/>
  <c r="AB457" i="40"/>
  <c r="Z456" i="40"/>
  <c r="AH456" i="40"/>
  <c r="J185" i="40"/>
  <c r="K185" i="40"/>
  <c r="X168" i="40"/>
  <c r="Y168" i="40"/>
  <c r="AA168" i="40"/>
  <c r="AG168" i="40"/>
  <c r="AD456" i="40"/>
  <c r="AC456" i="40"/>
  <c r="AA456" i="40"/>
  <c r="AB456" i="40"/>
  <c r="Z455" i="40"/>
  <c r="AH455" i="40"/>
  <c r="J184" i="40"/>
  <c r="K184" i="40"/>
  <c r="X167" i="40"/>
  <c r="Y167" i="40"/>
  <c r="AA167" i="40"/>
  <c r="AG167" i="40"/>
  <c r="AD455" i="40"/>
  <c r="AC455" i="40"/>
  <c r="AA455" i="40"/>
  <c r="AB455" i="40"/>
  <c r="Z454" i="40"/>
  <c r="AH454" i="40"/>
  <c r="J183" i="40"/>
  <c r="K183" i="40"/>
  <c r="X166" i="40"/>
  <c r="Y166" i="40"/>
  <c r="AA166" i="40"/>
  <c r="AG166" i="40"/>
  <c r="AD454" i="40"/>
  <c r="AC454" i="40"/>
  <c r="AA454" i="40"/>
  <c r="AB454" i="40"/>
  <c r="Z453" i="40"/>
  <c r="AH453" i="40"/>
  <c r="J182" i="40"/>
  <c r="K182" i="40"/>
  <c r="X165" i="40"/>
  <c r="Y165" i="40"/>
  <c r="AA165" i="40"/>
  <c r="AG165" i="40"/>
  <c r="AD453" i="40"/>
  <c r="AC453" i="40"/>
  <c r="AA453" i="40"/>
  <c r="AB453" i="40"/>
  <c r="Z452" i="40"/>
  <c r="AH452" i="40"/>
  <c r="J181" i="40"/>
  <c r="K181" i="40"/>
  <c r="X164" i="40"/>
  <c r="Y164" i="40"/>
  <c r="AA164" i="40"/>
  <c r="AG164" i="40"/>
  <c r="AD452" i="40"/>
  <c r="AC452" i="40"/>
  <c r="AA452" i="40"/>
  <c r="AB452" i="40"/>
  <c r="Z451" i="40"/>
  <c r="AH451" i="40"/>
  <c r="J180" i="40"/>
  <c r="K180" i="40"/>
  <c r="X163" i="40"/>
  <c r="Y163" i="40"/>
  <c r="AA163" i="40"/>
  <c r="AG163" i="40"/>
  <c r="AD451" i="40"/>
  <c r="AC451" i="40"/>
  <c r="AA451" i="40"/>
  <c r="AB451" i="40"/>
  <c r="Z450" i="40"/>
  <c r="AH450" i="40"/>
  <c r="J179" i="40"/>
  <c r="K179" i="40"/>
  <c r="X162" i="40"/>
  <c r="Y162" i="40"/>
  <c r="AA162" i="40"/>
  <c r="AG162" i="40"/>
  <c r="AD450" i="40"/>
  <c r="AC450" i="40"/>
  <c r="AA450" i="40"/>
  <c r="AB450" i="40"/>
  <c r="Z449" i="40"/>
  <c r="AH449" i="40"/>
  <c r="J178" i="40"/>
  <c r="K178" i="40"/>
  <c r="X161" i="40"/>
  <c r="Y161" i="40"/>
  <c r="AA161" i="40"/>
  <c r="AG161" i="40"/>
  <c r="AD449" i="40"/>
  <c r="AC449" i="40"/>
  <c r="AA449" i="40"/>
  <c r="AB449" i="40"/>
  <c r="Z448" i="40"/>
  <c r="AH448" i="40"/>
  <c r="J177" i="40"/>
  <c r="K177" i="40"/>
  <c r="X160" i="40"/>
  <c r="Y160" i="40"/>
  <c r="AA160" i="40"/>
  <c r="AG160" i="40"/>
  <c r="AD448" i="40"/>
  <c r="AC448" i="40"/>
  <c r="AA448" i="40"/>
  <c r="AB448" i="40"/>
  <c r="Z447" i="40"/>
  <c r="AH447" i="40"/>
  <c r="J176" i="40"/>
  <c r="K176" i="40"/>
  <c r="X159" i="40"/>
  <c r="Y159" i="40"/>
  <c r="AA159" i="40"/>
  <c r="AG159" i="40"/>
  <c r="AD447" i="40"/>
  <c r="AC447" i="40"/>
  <c r="AA447" i="40"/>
  <c r="AB447" i="40"/>
  <c r="Z446" i="40"/>
  <c r="AH446" i="40"/>
  <c r="J175" i="40"/>
  <c r="K175" i="40"/>
  <c r="X158" i="40"/>
  <c r="Y158" i="40"/>
  <c r="AA158" i="40"/>
  <c r="AG158" i="40"/>
  <c r="AD446" i="40"/>
  <c r="AC446" i="40"/>
  <c r="AA446" i="40"/>
  <c r="AB446" i="40"/>
  <c r="Z445" i="40"/>
  <c r="AH445" i="40"/>
  <c r="J174" i="40"/>
  <c r="K174" i="40"/>
  <c r="X157" i="40"/>
  <c r="Y157" i="40"/>
  <c r="AA157" i="40"/>
  <c r="AG157" i="40"/>
  <c r="AD445" i="40"/>
  <c r="AC445" i="40"/>
  <c r="AA445" i="40"/>
  <c r="AB445" i="40"/>
  <c r="Z444" i="40"/>
  <c r="AH444" i="40"/>
  <c r="J173" i="40"/>
  <c r="K173" i="40"/>
  <c r="X156" i="40"/>
  <c r="Y156" i="40"/>
  <c r="AA156" i="40"/>
  <c r="AG156" i="40"/>
  <c r="AD444" i="40"/>
  <c r="AC444" i="40"/>
  <c r="AA444" i="40"/>
  <c r="AB444" i="40"/>
  <c r="Z443" i="40"/>
  <c r="AH443" i="40"/>
  <c r="J172" i="40"/>
  <c r="K172" i="40"/>
  <c r="X155" i="40"/>
  <c r="Y155" i="40"/>
  <c r="AA155" i="40"/>
  <c r="AG155" i="40"/>
  <c r="AD443" i="40"/>
  <c r="AC443" i="40"/>
  <c r="AA443" i="40"/>
  <c r="AB443" i="40"/>
  <c r="Z442" i="40"/>
  <c r="AH442" i="40"/>
  <c r="J171" i="40"/>
  <c r="K171" i="40"/>
  <c r="X154" i="40"/>
  <c r="Y154" i="40"/>
  <c r="AA154" i="40"/>
  <c r="AG154" i="40"/>
  <c r="AD442" i="40"/>
  <c r="AC442" i="40"/>
  <c r="AA442" i="40"/>
  <c r="AB442" i="40"/>
  <c r="Z441" i="40"/>
  <c r="AH441" i="40"/>
  <c r="J170" i="40"/>
  <c r="K170" i="40"/>
  <c r="X153" i="40"/>
  <c r="Y153" i="40"/>
  <c r="AA153" i="40"/>
  <c r="AG153" i="40"/>
  <c r="AD441" i="40"/>
  <c r="AC441" i="40"/>
  <c r="AA441" i="40"/>
  <c r="AB441" i="40"/>
  <c r="Z440" i="40"/>
  <c r="AH440" i="40"/>
  <c r="J169" i="40"/>
  <c r="K169" i="40"/>
  <c r="X152" i="40"/>
  <c r="Y152" i="40"/>
  <c r="AA152" i="40"/>
  <c r="AG152" i="40"/>
  <c r="AD440" i="40"/>
  <c r="AC440" i="40"/>
  <c r="AA440" i="40"/>
  <c r="AB440" i="40"/>
  <c r="Z439" i="40"/>
  <c r="AH439" i="40"/>
  <c r="J168" i="40"/>
  <c r="K168" i="40"/>
  <c r="X151" i="40"/>
  <c r="Y151" i="40"/>
  <c r="AA151" i="40"/>
  <c r="AG151" i="40"/>
  <c r="AD439" i="40"/>
  <c r="AC439" i="40"/>
  <c r="AA439" i="40"/>
  <c r="AB439" i="40"/>
  <c r="Z438" i="40"/>
  <c r="AH438" i="40"/>
  <c r="J167" i="40"/>
  <c r="K167" i="40"/>
  <c r="X150" i="40"/>
  <c r="Y150" i="40"/>
  <c r="AA150" i="40"/>
  <c r="AG150" i="40"/>
  <c r="AD438" i="40"/>
  <c r="AC438" i="40"/>
  <c r="AA438" i="40"/>
  <c r="AB438" i="40"/>
  <c r="Z437" i="40"/>
  <c r="AH437" i="40"/>
  <c r="J166" i="40"/>
  <c r="K166" i="40"/>
  <c r="X149" i="40"/>
  <c r="Y149" i="40"/>
  <c r="AA149" i="40"/>
  <c r="AG149" i="40"/>
  <c r="AD437" i="40"/>
  <c r="AC437" i="40"/>
  <c r="AA437" i="40"/>
  <c r="AB437" i="40"/>
  <c r="Z436" i="40"/>
  <c r="AH436" i="40"/>
  <c r="J165" i="40"/>
  <c r="K165" i="40"/>
  <c r="X148" i="40"/>
  <c r="Y148" i="40"/>
  <c r="AA148" i="40"/>
  <c r="AG148" i="40"/>
  <c r="AD436" i="40"/>
  <c r="AC436" i="40"/>
  <c r="AA436" i="40"/>
  <c r="AB436" i="40"/>
  <c r="Z435" i="40"/>
  <c r="AH435" i="40"/>
  <c r="J164" i="40"/>
  <c r="K164" i="40"/>
  <c r="X147" i="40"/>
  <c r="Y147" i="40"/>
  <c r="AA147" i="40"/>
  <c r="AG147" i="40"/>
  <c r="AD435" i="40"/>
  <c r="AC435" i="40"/>
  <c r="AA435" i="40"/>
  <c r="AB435" i="40"/>
  <c r="Z434" i="40"/>
  <c r="AH434" i="40"/>
  <c r="J163" i="40"/>
  <c r="K163" i="40"/>
  <c r="X146" i="40"/>
  <c r="Y146" i="40"/>
  <c r="AA146" i="40"/>
  <c r="AG146" i="40"/>
  <c r="AD434" i="40"/>
  <c r="AC434" i="40"/>
  <c r="AA434" i="40"/>
  <c r="AB434" i="40"/>
  <c r="R64" i="40"/>
  <c r="F4" i="40"/>
  <c r="J81" i="40"/>
  <c r="K81" i="40"/>
  <c r="X64" i="40"/>
  <c r="Y64" i="40"/>
  <c r="J82" i="40"/>
  <c r="K82" i="40"/>
  <c r="X65" i="40"/>
  <c r="J83" i="40"/>
  <c r="K83" i="40"/>
  <c r="X66" i="40"/>
  <c r="J84" i="40"/>
  <c r="K84" i="40"/>
  <c r="X67" i="40"/>
  <c r="J85" i="40"/>
  <c r="K85" i="40"/>
  <c r="X68" i="40"/>
  <c r="J86" i="40"/>
  <c r="K86" i="40"/>
  <c r="X69" i="40"/>
  <c r="J87" i="40"/>
  <c r="K87" i="40"/>
  <c r="X70" i="40"/>
  <c r="J88" i="40"/>
  <c r="K88" i="40"/>
  <c r="X71" i="40"/>
  <c r="J89" i="40"/>
  <c r="K89" i="40"/>
  <c r="X72" i="40"/>
  <c r="J90" i="40"/>
  <c r="K90" i="40"/>
  <c r="X73" i="40"/>
  <c r="J91" i="40"/>
  <c r="K91" i="40"/>
  <c r="X74" i="40"/>
  <c r="J92" i="40"/>
  <c r="K92" i="40"/>
  <c r="X75" i="40"/>
  <c r="J93" i="40"/>
  <c r="K93" i="40"/>
  <c r="X76" i="40"/>
  <c r="J94" i="40"/>
  <c r="K94" i="40"/>
  <c r="X77" i="40"/>
  <c r="J95" i="40"/>
  <c r="K95" i="40"/>
  <c r="X78" i="40"/>
  <c r="J96" i="40"/>
  <c r="K96" i="40"/>
  <c r="X79" i="40"/>
  <c r="J97" i="40"/>
  <c r="K97" i="40"/>
  <c r="X80" i="40"/>
  <c r="J98" i="40"/>
  <c r="K98" i="40"/>
  <c r="X81" i="40"/>
  <c r="J99" i="40"/>
  <c r="K99" i="40"/>
  <c r="X82" i="40"/>
  <c r="J100" i="40"/>
  <c r="K100" i="40"/>
  <c r="X83" i="40"/>
  <c r="J101" i="40"/>
  <c r="K101" i="40"/>
  <c r="X84" i="40"/>
  <c r="J102" i="40"/>
  <c r="K102" i="40"/>
  <c r="X85" i="40"/>
  <c r="J103" i="40"/>
  <c r="K103" i="40"/>
  <c r="X86" i="40"/>
  <c r="J104" i="40"/>
  <c r="K104" i="40"/>
  <c r="X87" i="40"/>
  <c r="J105" i="40"/>
  <c r="K105" i="40"/>
  <c r="X88" i="40"/>
  <c r="J106" i="40"/>
  <c r="K106" i="40"/>
  <c r="X89" i="40"/>
  <c r="J107" i="40"/>
  <c r="K107" i="40"/>
  <c r="X90" i="40"/>
  <c r="J108" i="40"/>
  <c r="K108" i="40"/>
  <c r="X91" i="40"/>
  <c r="J109" i="40"/>
  <c r="K109" i="40"/>
  <c r="X92" i="40"/>
  <c r="J110" i="40"/>
  <c r="K110" i="40"/>
  <c r="X93" i="40"/>
  <c r="J111" i="40"/>
  <c r="K111" i="40"/>
  <c r="X94" i="40"/>
  <c r="J112" i="40"/>
  <c r="K112" i="40"/>
  <c r="X95" i="40"/>
  <c r="J113" i="40"/>
  <c r="K113" i="40"/>
  <c r="X96" i="40"/>
  <c r="J114" i="40"/>
  <c r="K114" i="40"/>
  <c r="X97" i="40"/>
  <c r="J115" i="40"/>
  <c r="K115" i="40"/>
  <c r="X98" i="40"/>
  <c r="J116" i="40"/>
  <c r="K116" i="40"/>
  <c r="X99" i="40"/>
  <c r="J117" i="40"/>
  <c r="K117" i="40"/>
  <c r="X100" i="40"/>
  <c r="J118" i="40"/>
  <c r="K118" i="40"/>
  <c r="X101" i="40"/>
  <c r="J119" i="40"/>
  <c r="K119" i="40"/>
  <c r="X102" i="40"/>
  <c r="J120" i="40"/>
  <c r="K120" i="40"/>
  <c r="X103" i="40"/>
  <c r="J121" i="40"/>
  <c r="K121" i="40"/>
  <c r="X104" i="40"/>
  <c r="J122" i="40"/>
  <c r="K122" i="40"/>
  <c r="X105" i="40"/>
  <c r="J123" i="40"/>
  <c r="K123" i="40"/>
  <c r="X106" i="40"/>
  <c r="J124" i="40"/>
  <c r="K124" i="40"/>
  <c r="X107" i="40"/>
  <c r="J125" i="40"/>
  <c r="K125" i="40"/>
  <c r="X108" i="40"/>
  <c r="J126" i="40"/>
  <c r="K126" i="40"/>
  <c r="X109" i="40"/>
  <c r="J127" i="40"/>
  <c r="K127" i="40"/>
  <c r="X110" i="40"/>
  <c r="J128" i="40"/>
  <c r="K128" i="40"/>
  <c r="X111" i="40"/>
  <c r="J129" i="40"/>
  <c r="K129" i="40"/>
  <c r="X112" i="40"/>
  <c r="J130" i="40"/>
  <c r="K130" i="40"/>
  <c r="X113" i="40"/>
  <c r="J131" i="40"/>
  <c r="K131" i="40"/>
  <c r="X114" i="40"/>
  <c r="J132" i="40"/>
  <c r="K132" i="40"/>
  <c r="X115" i="40"/>
  <c r="J133" i="40"/>
  <c r="K133" i="40"/>
  <c r="X116" i="40"/>
  <c r="J134" i="40"/>
  <c r="K134" i="40"/>
  <c r="X117" i="40"/>
  <c r="J135" i="40"/>
  <c r="K135" i="40"/>
  <c r="X118" i="40"/>
  <c r="J136" i="40"/>
  <c r="K136" i="40"/>
  <c r="X119" i="40"/>
  <c r="J137" i="40"/>
  <c r="K137" i="40"/>
  <c r="X120" i="40"/>
  <c r="J138" i="40"/>
  <c r="K138" i="40"/>
  <c r="X121" i="40"/>
  <c r="J139" i="40"/>
  <c r="K139" i="40"/>
  <c r="X122" i="40"/>
  <c r="J140" i="40"/>
  <c r="K140" i="40"/>
  <c r="X123" i="40"/>
  <c r="J141" i="40"/>
  <c r="K141" i="40"/>
  <c r="X124" i="40"/>
  <c r="J142" i="40"/>
  <c r="K142" i="40"/>
  <c r="X125" i="40"/>
  <c r="J143" i="40"/>
  <c r="K143" i="40"/>
  <c r="X126" i="40"/>
  <c r="J144" i="40"/>
  <c r="K144" i="40"/>
  <c r="X127" i="40"/>
  <c r="J145" i="40"/>
  <c r="K145" i="40"/>
  <c r="X128" i="40"/>
  <c r="J146" i="40"/>
  <c r="K146" i="40"/>
  <c r="X129" i="40"/>
  <c r="J147" i="40"/>
  <c r="K147" i="40"/>
  <c r="X130" i="40"/>
  <c r="J148" i="40"/>
  <c r="K148" i="40"/>
  <c r="X131" i="40"/>
  <c r="J149" i="40"/>
  <c r="K149" i="40"/>
  <c r="X132" i="40"/>
  <c r="J150" i="40"/>
  <c r="K150" i="40"/>
  <c r="X133" i="40"/>
  <c r="J151" i="40"/>
  <c r="K151" i="40"/>
  <c r="X134" i="40"/>
  <c r="J152" i="40"/>
  <c r="K152" i="40"/>
  <c r="X135" i="40"/>
  <c r="J153" i="40"/>
  <c r="K153" i="40"/>
  <c r="X136" i="40"/>
  <c r="J154" i="40"/>
  <c r="K154" i="40"/>
  <c r="X137" i="40"/>
  <c r="J155" i="40"/>
  <c r="K155" i="40"/>
  <c r="X138" i="40"/>
  <c r="J156" i="40"/>
  <c r="K156" i="40"/>
  <c r="X139" i="40"/>
  <c r="J157" i="40"/>
  <c r="K157" i="40"/>
  <c r="X140" i="40"/>
  <c r="J158" i="40"/>
  <c r="K158" i="40"/>
  <c r="X141" i="40"/>
  <c r="J159" i="40"/>
  <c r="K159" i="40"/>
  <c r="X142" i="40"/>
  <c r="J160" i="40"/>
  <c r="K160" i="40"/>
  <c r="X143" i="40"/>
  <c r="J161" i="40"/>
  <c r="K161" i="40"/>
  <c r="X144" i="40"/>
  <c r="J162" i="40"/>
  <c r="K162" i="40"/>
  <c r="X145" i="40"/>
  <c r="Y65" i="40"/>
  <c r="Y66" i="40"/>
  <c r="Y67" i="40"/>
  <c r="Y68" i="40"/>
  <c r="Y69" i="40"/>
  <c r="Y70" i="40"/>
  <c r="Y71" i="40"/>
  <c r="Y72" i="40"/>
  <c r="Y73" i="40"/>
  <c r="Y74" i="40"/>
  <c r="Y75" i="40"/>
  <c r="Y76" i="40"/>
  <c r="Y77" i="40"/>
  <c r="Y78" i="40"/>
  <c r="Y79" i="40"/>
  <c r="Y80" i="40"/>
  <c r="Y81" i="40"/>
  <c r="Y82" i="40"/>
  <c r="Y83" i="40"/>
  <c r="Y84" i="40"/>
  <c r="Y85" i="40"/>
  <c r="Y86" i="40"/>
  <c r="Y87" i="40"/>
  <c r="Y88" i="40"/>
  <c r="Y89" i="40"/>
  <c r="Y90" i="40"/>
  <c r="Y91" i="40"/>
  <c r="Y92" i="40"/>
  <c r="Y93" i="40"/>
  <c r="Y94" i="40"/>
  <c r="Y95" i="40"/>
  <c r="Y96" i="40"/>
  <c r="Y97" i="40"/>
  <c r="Y98" i="40"/>
  <c r="Y99" i="40"/>
  <c r="Y100" i="40"/>
  <c r="Y101" i="40"/>
  <c r="Y102" i="40"/>
  <c r="Y103" i="40"/>
  <c r="Y104" i="40"/>
  <c r="Y105" i="40"/>
  <c r="Y106" i="40"/>
  <c r="Y107" i="40"/>
  <c r="Y108" i="40"/>
  <c r="Y109" i="40"/>
  <c r="Y110" i="40"/>
  <c r="Y111" i="40"/>
  <c r="Y112" i="40"/>
  <c r="Y113" i="40"/>
  <c r="Y114" i="40"/>
  <c r="Y115" i="40"/>
  <c r="Y116" i="40"/>
  <c r="Y117" i="40"/>
  <c r="Y118" i="40"/>
  <c r="Y119" i="40"/>
  <c r="Y120" i="40"/>
  <c r="Y121" i="40"/>
  <c r="Y122" i="40"/>
  <c r="Y123" i="40"/>
  <c r="Y124" i="40"/>
  <c r="Y125" i="40"/>
  <c r="Y126" i="40"/>
  <c r="Y127" i="40"/>
  <c r="Y128" i="40"/>
  <c r="Y129" i="40"/>
  <c r="Y130" i="40"/>
  <c r="Y131" i="40"/>
  <c r="Y132" i="40"/>
  <c r="Y133" i="40"/>
  <c r="Y134" i="40"/>
  <c r="Y135" i="40"/>
  <c r="Y136" i="40"/>
  <c r="Y137" i="40"/>
  <c r="Y138" i="40"/>
  <c r="Y139" i="40"/>
  <c r="Y140" i="40"/>
  <c r="Y141" i="40"/>
  <c r="Y142" i="40"/>
  <c r="Y143" i="40"/>
  <c r="Y144" i="40"/>
  <c r="Y145" i="40"/>
  <c r="L4" i="40"/>
  <c r="M4" i="40"/>
  <c r="N4" i="40"/>
  <c r="K4" i="40"/>
  <c r="R65" i="40"/>
  <c r="F5" i="40"/>
  <c r="L5" i="40"/>
  <c r="M5" i="40"/>
  <c r="N5" i="40"/>
  <c r="K5" i="40"/>
  <c r="R66" i="40"/>
  <c r="F6" i="40"/>
  <c r="L6" i="40"/>
  <c r="M6" i="40"/>
  <c r="N6" i="40"/>
  <c r="K6" i="40"/>
  <c r="R67" i="40"/>
  <c r="F7" i="40"/>
  <c r="L7" i="40"/>
  <c r="M7" i="40"/>
  <c r="N7" i="40"/>
  <c r="K7" i="40"/>
  <c r="R68" i="40"/>
  <c r="F8" i="40"/>
  <c r="L8" i="40"/>
  <c r="M8" i="40"/>
  <c r="N8" i="40"/>
  <c r="K8" i="40"/>
  <c r="R69" i="40"/>
  <c r="F9" i="40"/>
  <c r="L9" i="40"/>
  <c r="M9" i="40"/>
  <c r="N9" i="40"/>
  <c r="K9" i="40"/>
  <c r="R70" i="40"/>
  <c r="F10" i="40"/>
  <c r="L10" i="40"/>
  <c r="M10" i="40"/>
  <c r="N10" i="40"/>
  <c r="K10" i="40"/>
  <c r="R71" i="40"/>
  <c r="F11" i="40"/>
  <c r="L11" i="40"/>
  <c r="M11" i="40"/>
  <c r="N11" i="40"/>
  <c r="K11" i="40"/>
  <c r="R72" i="40"/>
  <c r="F12" i="40"/>
  <c r="L12" i="40"/>
  <c r="M12" i="40"/>
  <c r="N12" i="40"/>
  <c r="K12" i="40"/>
  <c r="K13" i="40"/>
  <c r="G4" i="40"/>
  <c r="H4" i="40"/>
  <c r="I4" i="40"/>
  <c r="J17" i="40"/>
  <c r="H17" i="40"/>
  <c r="G5" i="40"/>
  <c r="H5" i="40"/>
  <c r="I5" i="40"/>
  <c r="J18" i="40"/>
  <c r="H18" i="40"/>
  <c r="G6" i="40"/>
  <c r="H6" i="40"/>
  <c r="I6" i="40"/>
  <c r="J19" i="40"/>
  <c r="H19" i="40"/>
  <c r="G7" i="40"/>
  <c r="H7" i="40"/>
  <c r="I7" i="40"/>
  <c r="J20" i="40"/>
  <c r="H20" i="40"/>
  <c r="G8" i="40"/>
  <c r="H8" i="40"/>
  <c r="I8" i="40"/>
  <c r="J21" i="40"/>
  <c r="H21" i="40"/>
  <c r="G9" i="40"/>
  <c r="H9" i="40"/>
  <c r="I9" i="40"/>
  <c r="J22" i="40"/>
  <c r="H22" i="40"/>
  <c r="G10" i="40"/>
  <c r="H10" i="40"/>
  <c r="I10" i="40"/>
  <c r="J23" i="40"/>
  <c r="H23" i="40"/>
  <c r="G11" i="40"/>
  <c r="H11" i="40"/>
  <c r="I11" i="40"/>
  <c r="J24" i="40"/>
  <c r="H24" i="40"/>
  <c r="G12" i="40"/>
  <c r="H12" i="40"/>
  <c r="I12" i="40"/>
  <c r="J25" i="40"/>
  <c r="H25" i="40"/>
  <c r="O3" i="40"/>
  <c r="P3" i="40"/>
  <c r="Q3" i="40"/>
  <c r="R3" i="40"/>
  <c r="S3" i="40"/>
  <c r="T3" i="40"/>
  <c r="U3" i="40"/>
  <c r="V3" i="40"/>
  <c r="R4" i="40"/>
  <c r="AL3" i="40"/>
  <c r="AL4" i="40"/>
  <c r="AN4" i="40"/>
  <c r="AL5" i="40"/>
  <c r="AN5" i="40"/>
  <c r="AL6" i="40"/>
  <c r="AN6" i="40"/>
  <c r="AL7" i="40"/>
  <c r="AN7" i="40"/>
  <c r="AL8" i="40"/>
  <c r="AN8" i="40"/>
  <c r="AL9" i="40"/>
  <c r="AN9" i="40"/>
  <c r="AL10" i="40"/>
  <c r="AN10" i="40"/>
  <c r="AL11" i="40"/>
  <c r="AN11" i="40"/>
  <c r="AL12" i="40"/>
  <c r="AN12" i="40"/>
  <c r="AO4" i="40"/>
  <c r="AO5" i="40"/>
  <c r="AO6" i="40"/>
  <c r="AO7" i="40"/>
  <c r="AO8" i="40"/>
  <c r="AO9" i="40"/>
  <c r="AO10" i="40"/>
  <c r="AO11" i="40"/>
  <c r="AO12" i="40"/>
  <c r="AP4" i="40"/>
  <c r="AP5" i="40"/>
  <c r="AP6" i="40"/>
  <c r="AP7" i="40"/>
  <c r="AP8" i="40"/>
  <c r="AP9" i="40"/>
  <c r="AP10" i="40"/>
  <c r="AP11" i="40"/>
  <c r="AP12" i="40"/>
  <c r="AM9" i="40"/>
  <c r="C434" i="40"/>
  <c r="T434" i="40"/>
  <c r="S434" i="40"/>
  <c r="AM8" i="40"/>
  <c r="C433" i="40"/>
  <c r="L428" i="40"/>
  <c r="Z352" i="40"/>
  <c r="AH352" i="40"/>
  <c r="AG64" i="40"/>
  <c r="AC64" i="40"/>
  <c r="AA64" i="40"/>
  <c r="AD64" i="40"/>
  <c r="R434" i="40"/>
  <c r="AM7" i="40"/>
  <c r="C432" i="40"/>
  <c r="K428" i="40"/>
  <c r="Q434" i="40"/>
  <c r="AM6" i="40"/>
  <c r="C431" i="40"/>
  <c r="J428" i="40"/>
  <c r="P434" i="40"/>
  <c r="AM5" i="40"/>
  <c r="C430" i="40"/>
  <c r="I428" i="40"/>
  <c r="O434" i="40"/>
  <c r="AM4" i="40"/>
  <c r="C429" i="40"/>
  <c r="H428" i="40"/>
  <c r="N434" i="40"/>
  <c r="M434" i="40"/>
  <c r="Z64" i="40"/>
  <c r="Z353" i="40"/>
  <c r="AH353" i="40"/>
  <c r="AG65" i="40"/>
  <c r="Z65" i="40"/>
  <c r="Z354" i="40"/>
  <c r="AH354" i="40"/>
  <c r="AG66" i="40"/>
  <c r="Z66" i="40"/>
  <c r="Z355" i="40"/>
  <c r="AH355" i="40"/>
  <c r="AG67" i="40"/>
  <c r="Z67" i="40"/>
  <c r="AB64" i="40"/>
  <c r="AA65" i="40"/>
  <c r="AB65" i="40"/>
  <c r="AA66" i="40"/>
  <c r="AB66" i="40"/>
  <c r="AA67" i="40"/>
  <c r="AB67" i="40"/>
  <c r="Z356" i="40"/>
  <c r="AH356" i="40"/>
  <c r="AG68" i="40"/>
  <c r="Z68" i="40"/>
  <c r="AA68" i="40"/>
  <c r="AB68" i="40"/>
  <c r="Z357" i="40"/>
  <c r="AH357" i="40"/>
  <c r="AG69" i="40"/>
  <c r="Z69" i="40"/>
  <c r="AA69" i="40"/>
  <c r="AB69" i="40"/>
  <c r="Z358" i="40"/>
  <c r="AH358" i="40"/>
  <c r="AG70" i="40"/>
  <c r="Z70" i="40"/>
  <c r="AA70" i="40"/>
  <c r="AB70" i="40"/>
  <c r="Z359" i="40"/>
  <c r="AH359" i="40"/>
  <c r="AG71" i="40"/>
  <c r="Z71" i="40"/>
  <c r="AA71" i="40"/>
  <c r="AB71" i="40"/>
  <c r="Z360" i="40"/>
  <c r="AH360" i="40"/>
  <c r="AG72" i="40"/>
  <c r="Z72" i="40"/>
  <c r="AA72" i="40"/>
  <c r="AB72" i="40"/>
  <c r="Z361" i="40"/>
  <c r="AH361" i="40"/>
  <c r="AG73" i="40"/>
  <c r="Z73" i="40"/>
  <c r="AA73" i="40"/>
  <c r="AB73" i="40"/>
  <c r="Z362" i="40"/>
  <c r="AH362" i="40"/>
  <c r="AG74" i="40"/>
  <c r="Z74" i="40"/>
  <c r="AA74" i="40"/>
  <c r="AB74" i="40"/>
  <c r="Z363" i="40"/>
  <c r="AH363" i="40"/>
  <c r="AG75" i="40"/>
  <c r="Z75" i="40"/>
  <c r="AA75" i="40"/>
  <c r="AB75" i="40"/>
  <c r="Z364" i="40"/>
  <c r="AH364" i="40"/>
  <c r="AG76" i="40"/>
  <c r="Z76" i="40"/>
  <c r="AA76" i="40"/>
  <c r="AB76" i="40"/>
  <c r="Z365" i="40"/>
  <c r="AH365" i="40"/>
  <c r="AG77" i="40"/>
  <c r="Z77" i="40"/>
  <c r="AA77" i="40"/>
  <c r="AB77" i="40"/>
  <c r="Z366" i="40"/>
  <c r="AH366" i="40"/>
  <c r="AG78" i="40"/>
  <c r="Z78" i="40"/>
  <c r="AA78" i="40"/>
  <c r="AB78" i="40"/>
  <c r="Z367" i="40"/>
  <c r="AH367" i="40"/>
  <c r="AG79" i="40"/>
  <c r="Z79" i="40"/>
  <c r="AA79" i="40"/>
  <c r="AB79" i="40"/>
  <c r="Z368" i="40"/>
  <c r="AH368" i="40"/>
  <c r="AG80" i="40"/>
  <c r="Z80" i="40"/>
  <c r="AA80" i="40"/>
  <c r="AB80" i="40"/>
  <c r="Z369" i="40"/>
  <c r="AH369" i="40"/>
  <c r="AG81" i="40"/>
  <c r="Z81" i="40"/>
  <c r="AA81" i="40"/>
  <c r="AB81" i="40"/>
  <c r="Z370" i="40"/>
  <c r="AH370" i="40"/>
  <c r="AG82" i="40"/>
  <c r="Z82" i="40"/>
  <c r="AA82" i="40"/>
  <c r="AB82" i="40"/>
  <c r="Z371" i="40"/>
  <c r="AH371" i="40"/>
  <c r="AG83" i="40"/>
  <c r="Z83" i="40"/>
  <c r="AA83" i="40"/>
  <c r="AB83" i="40"/>
  <c r="Z372" i="40"/>
  <c r="AH372" i="40"/>
  <c r="AG84" i="40"/>
  <c r="Z84" i="40"/>
  <c r="AA84" i="40"/>
  <c r="AB84" i="40"/>
  <c r="Z373" i="40"/>
  <c r="AH373" i="40"/>
  <c r="AG85" i="40"/>
  <c r="Z85" i="40"/>
  <c r="AA85" i="40"/>
  <c r="AB85" i="40"/>
  <c r="Z374" i="40"/>
  <c r="AH374" i="40"/>
  <c r="AG86" i="40"/>
  <c r="Z86" i="40"/>
  <c r="AA86" i="40"/>
  <c r="AB86" i="40"/>
  <c r="Z375" i="40"/>
  <c r="AH375" i="40"/>
  <c r="AG87" i="40"/>
  <c r="Z87" i="40"/>
  <c r="AA87" i="40"/>
  <c r="AB87" i="40"/>
  <c r="Z376" i="40"/>
  <c r="AH376" i="40"/>
  <c r="AG88" i="40"/>
  <c r="Z88" i="40"/>
  <c r="AA88" i="40"/>
  <c r="AB88" i="40"/>
  <c r="Z377" i="40"/>
  <c r="AH377" i="40"/>
  <c r="AG89" i="40"/>
  <c r="Z89" i="40"/>
  <c r="AA89" i="40"/>
  <c r="AB89" i="40"/>
  <c r="Z378" i="40"/>
  <c r="AH378" i="40"/>
  <c r="AG90" i="40"/>
  <c r="Z90" i="40"/>
  <c r="AA90" i="40"/>
  <c r="AB90" i="40"/>
  <c r="Z379" i="40"/>
  <c r="AH379" i="40"/>
  <c r="AG91" i="40"/>
  <c r="Z91" i="40"/>
  <c r="AA91" i="40"/>
  <c r="AB91" i="40"/>
  <c r="Z380" i="40"/>
  <c r="AH380" i="40"/>
  <c r="AG92" i="40"/>
  <c r="Z92" i="40"/>
  <c r="AA92" i="40"/>
  <c r="AB92" i="40"/>
  <c r="Z381" i="40"/>
  <c r="AH381" i="40"/>
  <c r="AG93" i="40"/>
  <c r="Z93" i="40"/>
  <c r="AA93" i="40"/>
  <c r="AB93" i="40"/>
  <c r="Z382" i="40"/>
  <c r="AH382" i="40"/>
  <c r="AG94" i="40"/>
  <c r="Z94" i="40"/>
  <c r="AA94" i="40"/>
  <c r="AB94" i="40"/>
  <c r="Z383" i="40"/>
  <c r="AH383" i="40"/>
  <c r="AG95" i="40"/>
  <c r="Z95" i="40"/>
  <c r="AA95" i="40"/>
  <c r="AB95" i="40"/>
  <c r="Z384" i="40"/>
  <c r="AH384" i="40"/>
  <c r="AG96" i="40"/>
  <c r="Z96" i="40"/>
  <c r="AA96" i="40"/>
  <c r="AB96" i="40"/>
  <c r="Z385" i="40"/>
  <c r="AH385" i="40"/>
  <c r="AG97" i="40"/>
  <c r="Z97" i="40"/>
  <c r="AA97" i="40"/>
  <c r="AB97" i="40"/>
  <c r="Z386" i="40"/>
  <c r="AH386" i="40"/>
  <c r="AG98" i="40"/>
  <c r="Z98" i="40"/>
  <c r="AA98" i="40"/>
  <c r="AB98" i="40"/>
  <c r="Z387" i="40"/>
  <c r="AH387" i="40"/>
  <c r="AG99" i="40"/>
  <c r="Z99" i="40"/>
  <c r="AA99" i="40"/>
  <c r="AB99" i="40"/>
  <c r="Z388" i="40"/>
  <c r="AH388" i="40"/>
  <c r="AG100" i="40"/>
  <c r="Z100" i="40"/>
  <c r="AA100" i="40"/>
  <c r="AB100" i="40"/>
  <c r="Z389" i="40"/>
  <c r="AH389" i="40"/>
  <c r="AG101" i="40"/>
  <c r="Z101" i="40"/>
  <c r="AA101" i="40"/>
  <c r="AB101" i="40"/>
  <c r="Z390" i="40"/>
  <c r="AH390" i="40"/>
  <c r="AG102" i="40"/>
  <c r="Z102" i="40"/>
  <c r="AA102" i="40"/>
  <c r="AB102" i="40"/>
  <c r="Z391" i="40"/>
  <c r="AH391" i="40"/>
  <c r="AG103" i="40"/>
  <c r="Z103" i="40"/>
  <c r="AA103" i="40"/>
  <c r="AB103" i="40"/>
  <c r="Z392" i="40"/>
  <c r="AH392" i="40"/>
  <c r="AG104" i="40"/>
  <c r="Z104" i="40"/>
  <c r="AA104" i="40"/>
  <c r="AB104" i="40"/>
  <c r="Z393" i="40"/>
  <c r="AH393" i="40"/>
  <c r="AG105" i="40"/>
  <c r="Z105" i="40"/>
  <c r="AA105" i="40"/>
  <c r="AB105" i="40"/>
  <c r="Z394" i="40"/>
  <c r="AH394" i="40"/>
  <c r="AG106" i="40"/>
  <c r="Z106" i="40"/>
  <c r="AA106" i="40"/>
  <c r="AB106" i="40"/>
  <c r="Z395" i="40"/>
  <c r="AH395" i="40"/>
  <c r="AG107" i="40"/>
  <c r="Z107" i="40"/>
  <c r="AA107" i="40"/>
  <c r="AB107" i="40"/>
  <c r="Z396" i="40"/>
  <c r="AH396" i="40"/>
  <c r="AG108" i="40"/>
  <c r="Z108" i="40"/>
  <c r="AA108" i="40"/>
  <c r="AB108" i="40"/>
  <c r="Z397" i="40"/>
  <c r="AH397" i="40"/>
  <c r="AG109" i="40"/>
  <c r="Z109" i="40"/>
  <c r="AA109" i="40"/>
  <c r="AB109" i="40"/>
  <c r="Z398" i="40"/>
  <c r="AH398" i="40"/>
  <c r="AG110" i="40"/>
  <c r="Z110" i="40"/>
  <c r="AA110" i="40"/>
  <c r="AB110" i="40"/>
  <c r="Z399" i="40"/>
  <c r="AH399" i="40"/>
  <c r="AG111" i="40"/>
  <c r="Z111" i="40"/>
  <c r="AA111" i="40"/>
  <c r="AB111" i="40"/>
  <c r="Z400" i="40"/>
  <c r="AH400" i="40"/>
  <c r="AG112" i="40"/>
  <c r="Z112" i="40"/>
  <c r="AA112" i="40"/>
  <c r="AB112" i="40"/>
  <c r="Z401" i="40"/>
  <c r="AH401" i="40"/>
  <c r="AG113" i="40"/>
  <c r="Z113" i="40"/>
  <c r="AA113" i="40"/>
  <c r="AB113" i="40"/>
  <c r="Z402" i="40"/>
  <c r="AH402" i="40"/>
  <c r="AG114" i="40"/>
  <c r="Z114" i="40"/>
  <c r="AA114" i="40"/>
  <c r="AB114" i="40"/>
  <c r="Z403" i="40"/>
  <c r="AH403" i="40"/>
  <c r="AG115" i="40"/>
  <c r="Z115" i="40"/>
  <c r="AA115" i="40"/>
  <c r="AB115" i="40"/>
  <c r="Z404" i="40"/>
  <c r="AH404" i="40"/>
  <c r="AG116" i="40"/>
  <c r="Z116" i="40"/>
  <c r="AA116" i="40"/>
  <c r="AB116" i="40"/>
  <c r="Z405" i="40"/>
  <c r="AH405" i="40"/>
  <c r="AG117" i="40"/>
  <c r="Z117" i="40"/>
  <c r="AA117" i="40"/>
  <c r="AB117" i="40"/>
  <c r="Z406" i="40"/>
  <c r="AH406" i="40"/>
  <c r="AG118" i="40"/>
  <c r="Z118" i="40"/>
  <c r="AA118" i="40"/>
  <c r="AB118" i="40"/>
  <c r="Z407" i="40"/>
  <c r="AH407" i="40"/>
  <c r="AG119" i="40"/>
  <c r="Z119" i="40"/>
  <c r="AA119" i="40"/>
  <c r="AB119" i="40"/>
  <c r="Z408" i="40"/>
  <c r="AH408" i="40"/>
  <c r="AG120" i="40"/>
  <c r="Z120" i="40"/>
  <c r="AA120" i="40"/>
  <c r="AB120" i="40"/>
  <c r="Z409" i="40"/>
  <c r="AH409" i="40"/>
  <c r="AG121" i="40"/>
  <c r="Z121" i="40"/>
  <c r="AA121" i="40"/>
  <c r="AB121" i="40"/>
  <c r="Z410" i="40"/>
  <c r="AH410" i="40"/>
  <c r="AG122" i="40"/>
  <c r="Z122" i="40"/>
  <c r="AA122" i="40"/>
  <c r="AB122" i="40"/>
  <c r="Z411" i="40"/>
  <c r="AH411" i="40"/>
  <c r="AG123" i="40"/>
  <c r="Z123" i="40"/>
  <c r="AA123" i="40"/>
  <c r="AB123" i="40"/>
  <c r="Z412" i="40"/>
  <c r="AH412" i="40"/>
  <c r="AG124" i="40"/>
  <c r="Z124" i="40"/>
  <c r="AA124" i="40"/>
  <c r="AB124" i="40"/>
  <c r="Z413" i="40"/>
  <c r="AH413" i="40"/>
  <c r="AG125" i="40"/>
  <c r="Z125" i="40"/>
  <c r="AA125" i="40"/>
  <c r="AB125" i="40"/>
  <c r="Z414" i="40"/>
  <c r="AH414" i="40"/>
  <c r="AG126" i="40"/>
  <c r="Z126" i="40"/>
  <c r="AA126" i="40"/>
  <c r="AB126" i="40"/>
  <c r="Z415" i="40"/>
  <c r="AH415" i="40"/>
  <c r="AG127" i="40"/>
  <c r="Z127" i="40"/>
  <c r="AA127" i="40"/>
  <c r="AB127" i="40"/>
  <c r="Z416" i="40"/>
  <c r="AH416" i="40"/>
  <c r="AG128" i="40"/>
  <c r="Z128" i="40"/>
  <c r="AA128" i="40"/>
  <c r="AB128" i="40"/>
  <c r="Z417" i="40"/>
  <c r="AH417" i="40"/>
  <c r="AG129" i="40"/>
  <c r="Z129" i="40"/>
  <c r="AA129" i="40"/>
  <c r="AB129" i="40"/>
  <c r="Z418" i="40"/>
  <c r="AH418" i="40"/>
  <c r="AG130" i="40"/>
  <c r="Z130" i="40"/>
  <c r="AA130" i="40"/>
  <c r="AB130" i="40"/>
  <c r="Z419" i="40"/>
  <c r="AH419" i="40"/>
  <c r="AG131" i="40"/>
  <c r="Z131" i="40"/>
  <c r="AA131" i="40"/>
  <c r="AB131" i="40"/>
  <c r="Z420" i="40"/>
  <c r="AH420" i="40"/>
  <c r="AG132" i="40"/>
  <c r="Z132" i="40"/>
  <c r="AA132" i="40"/>
  <c r="AB132" i="40"/>
  <c r="Z421" i="40"/>
  <c r="AH421" i="40"/>
  <c r="AG133" i="40"/>
  <c r="Z133" i="40"/>
  <c r="AA133" i="40"/>
  <c r="AB133" i="40"/>
  <c r="Z422" i="40"/>
  <c r="AH422" i="40"/>
  <c r="AG134" i="40"/>
  <c r="Z134" i="40"/>
  <c r="AA134" i="40"/>
  <c r="AB134" i="40"/>
  <c r="Z423" i="40"/>
  <c r="AH423" i="40"/>
  <c r="AG135" i="40"/>
  <c r="Z135" i="40"/>
  <c r="AA135" i="40"/>
  <c r="AB135" i="40"/>
  <c r="Z424" i="40"/>
  <c r="AH424" i="40"/>
  <c r="AG136" i="40"/>
  <c r="Z136" i="40"/>
  <c r="AA136" i="40"/>
  <c r="AB136" i="40"/>
  <c r="Z425" i="40"/>
  <c r="AH425" i="40"/>
  <c r="AG137" i="40"/>
  <c r="Z137" i="40"/>
  <c r="AA137" i="40"/>
  <c r="AB137" i="40"/>
  <c r="Z426" i="40"/>
  <c r="AH426" i="40"/>
  <c r="AG138" i="40"/>
  <c r="Z138" i="40"/>
  <c r="AA138" i="40"/>
  <c r="AB138" i="40"/>
  <c r="Z427" i="40"/>
  <c r="AH427" i="40"/>
  <c r="AG139" i="40"/>
  <c r="Z139" i="40"/>
  <c r="AA139" i="40"/>
  <c r="AB139" i="40"/>
  <c r="Z428" i="40"/>
  <c r="AH428" i="40"/>
  <c r="AG140" i="40"/>
  <c r="Z140" i="40"/>
  <c r="AA140" i="40"/>
  <c r="AB140" i="40"/>
  <c r="Z429" i="40"/>
  <c r="AH429" i="40"/>
  <c r="AG141" i="40"/>
  <c r="Z141" i="40"/>
  <c r="AA141" i="40"/>
  <c r="AB141" i="40"/>
  <c r="Z430" i="40"/>
  <c r="AH430" i="40"/>
  <c r="AG142" i="40"/>
  <c r="Z142" i="40"/>
  <c r="AA142" i="40"/>
  <c r="AB142" i="40"/>
  <c r="Z431" i="40"/>
  <c r="AH431" i="40"/>
  <c r="AG143" i="40"/>
  <c r="Z143" i="40"/>
  <c r="AA143" i="40"/>
  <c r="AB143" i="40"/>
  <c r="Z432" i="40"/>
  <c r="AH432" i="40"/>
  <c r="AG144" i="40"/>
  <c r="Z144" i="40"/>
  <c r="AA144" i="40"/>
  <c r="AB144" i="40"/>
  <c r="Z433" i="40"/>
  <c r="AH433" i="40"/>
  <c r="AG145" i="40"/>
  <c r="Z145" i="40"/>
  <c r="AA145" i="40"/>
  <c r="AB145" i="40"/>
  <c r="Z146" i="40"/>
  <c r="AB146" i="40"/>
  <c r="Z147" i="40"/>
  <c r="AB147" i="40"/>
  <c r="Z148" i="40"/>
  <c r="AB148" i="40"/>
  <c r="Z149" i="40"/>
  <c r="AB149" i="40"/>
  <c r="Z150" i="40"/>
  <c r="AB150" i="40"/>
  <c r="Z151" i="40"/>
  <c r="AB151" i="40"/>
  <c r="Z152" i="40"/>
  <c r="AB152" i="40"/>
  <c r="Z153" i="40"/>
  <c r="AB153" i="40"/>
  <c r="Z154" i="40"/>
  <c r="AB154" i="40"/>
  <c r="Z155" i="40"/>
  <c r="AB155" i="40"/>
  <c r="Z156" i="40"/>
  <c r="AB156" i="40"/>
  <c r="Z157" i="40"/>
  <c r="AB157" i="40"/>
  <c r="Z158" i="40"/>
  <c r="AB158" i="40"/>
  <c r="Z159" i="40"/>
  <c r="AB159" i="40"/>
  <c r="Z160" i="40"/>
  <c r="AB160" i="40"/>
  <c r="Z161" i="40"/>
  <c r="AB161" i="40"/>
  <c r="Z162" i="40"/>
  <c r="AB162" i="40"/>
  <c r="Z163" i="40"/>
  <c r="AB163" i="40"/>
  <c r="Z164" i="40"/>
  <c r="AB164" i="40"/>
  <c r="Z165" i="40"/>
  <c r="AB165" i="40"/>
  <c r="Z166" i="40"/>
  <c r="AB166" i="40"/>
  <c r="Z167" i="40"/>
  <c r="AB167" i="40"/>
  <c r="Z168" i="40"/>
  <c r="AB168" i="40"/>
  <c r="Z169" i="40"/>
  <c r="AB169" i="40"/>
  <c r="Z170" i="40"/>
  <c r="AB170" i="40"/>
  <c r="Z171" i="40"/>
  <c r="AB171" i="40"/>
  <c r="Z172" i="40"/>
  <c r="AB172" i="40"/>
  <c r="Z173" i="40"/>
  <c r="AB173" i="40"/>
  <c r="Z174" i="40"/>
  <c r="AB174" i="40"/>
  <c r="Z175" i="40"/>
  <c r="AB175" i="40"/>
  <c r="Z176" i="40"/>
  <c r="AB176" i="40"/>
  <c r="Z177" i="40"/>
  <c r="AB177" i="40"/>
  <c r="Z178" i="40"/>
  <c r="AB178" i="40"/>
  <c r="Z179" i="40"/>
  <c r="AB179" i="40"/>
  <c r="Z180" i="40"/>
  <c r="AB180" i="40"/>
  <c r="Z181" i="40"/>
  <c r="AB181" i="40"/>
  <c r="Z182" i="40"/>
  <c r="AB182" i="40"/>
  <c r="Z183" i="40"/>
  <c r="AB183" i="40"/>
  <c r="Z184" i="40"/>
  <c r="AB184" i="40"/>
  <c r="Z185" i="40"/>
  <c r="AB185" i="40"/>
  <c r="Z186" i="40"/>
  <c r="AB186" i="40"/>
  <c r="Z187" i="40"/>
  <c r="AB187" i="40"/>
  <c r="Z188" i="40"/>
  <c r="AB188" i="40"/>
  <c r="Z189" i="40"/>
  <c r="AB189" i="40"/>
  <c r="Z190" i="40"/>
  <c r="AB190" i="40"/>
  <c r="Z191" i="40"/>
  <c r="AB191" i="40"/>
  <c r="Z192" i="40"/>
  <c r="AB192" i="40"/>
  <c r="Z193" i="40"/>
  <c r="AB193" i="40"/>
  <c r="Z194" i="40"/>
  <c r="AB194" i="40"/>
  <c r="Z195" i="40"/>
  <c r="AB195" i="40"/>
  <c r="Z196" i="40"/>
  <c r="AB196" i="40"/>
  <c r="Z197" i="40"/>
  <c r="AB197" i="40"/>
  <c r="Z198" i="40"/>
  <c r="AB198" i="40"/>
  <c r="Z199" i="40"/>
  <c r="AB199" i="40"/>
  <c r="Z200" i="40"/>
  <c r="AB200" i="40"/>
  <c r="Z201" i="40"/>
  <c r="AB201" i="40"/>
  <c r="Z202" i="40"/>
  <c r="AB202" i="40"/>
  <c r="Z203" i="40"/>
  <c r="AB203" i="40"/>
  <c r="Z204" i="40"/>
  <c r="AB204" i="40"/>
  <c r="Z205" i="40"/>
  <c r="AB205" i="40"/>
  <c r="Z206" i="40"/>
  <c r="AB206" i="40"/>
  <c r="Z207" i="40"/>
  <c r="AB207" i="40"/>
  <c r="Z208" i="40"/>
  <c r="AB208" i="40"/>
  <c r="Z209" i="40"/>
  <c r="AB209" i="40"/>
  <c r="Z210" i="40"/>
  <c r="AB210" i="40"/>
  <c r="Z211" i="40"/>
  <c r="AB211" i="40"/>
  <c r="Z212" i="40"/>
  <c r="AB212" i="40"/>
  <c r="Z213" i="40"/>
  <c r="AB213" i="40"/>
  <c r="Z214" i="40"/>
  <c r="AB214" i="40"/>
  <c r="Z215" i="40"/>
  <c r="AB215" i="40"/>
  <c r="Z216" i="40"/>
  <c r="AB216" i="40"/>
  <c r="Z217" i="40"/>
  <c r="AB217" i="40"/>
  <c r="Z218" i="40"/>
  <c r="AB218" i="40"/>
  <c r="Z219" i="40"/>
  <c r="AB219" i="40"/>
  <c r="Z220" i="40"/>
  <c r="AB220" i="40"/>
  <c r="Z221" i="40"/>
  <c r="AB221" i="40"/>
  <c r="Z222" i="40"/>
  <c r="AB222" i="40"/>
  <c r="Z223" i="40"/>
  <c r="AB223" i="40"/>
  <c r="Z224" i="40"/>
  <c r="AB224" i="40"/>
  <c r="Z225" i="40"/>
  <c r="AB225" i="40"/>
  <c r="Z226" i="40"/>
  <c r="AB226" i="40"/>
  <c r="Z227" i="40"/>
  <c r="AB227" i="40"/>
  <c r="Z228" i="40"/>
  <c r="AB228" i="40"/>
  <c r="Z229" i="40"/>
  <c r="AB229" i="40"/>
  <c r="Z230" i="40"/>
  <c r="AB230" i="40"/>
  <c r="Z231" i="40"/>
  <c r="AB231" i="40"/>
  <c r="Z232" i="40"/>
  <c r="AB232" i="40"/>
  <c r="Z233" i="40"/>
  <c r="AB233" i="40"/>
  <c r="Z234" i="40"/>
  <c r="AB234" i="40"/>
  <c r="Z235" i="40"/>
  <c r="AB235" i="40"/>
  <c r="Z236" i="40"/>
  <c r="AB236" i="40"/>
  <c r="Z237" i="40"/>
  <c r="AB237" i="40"/>
  <c r="Z238" i="40"/>
  <c r="AB238" i="40"/>
  <c r="Z239" i="40"/>
  <c r="AB239" i="40"/>
  <c r="Z240" i="40"/>
  <c r="AB240" i="40"/>
  <c r="Z241" i="40"/>
  <c r="AB241" i="40"/>
  <c r="Z242" i="40"/>
  <c r="AB242" i="40"/>
  <c r="Z243" i="40"/>
  <c r="AB243" i="40"/>
  <c r="Z244" i="40"/>
  <c r="AB244" i="40"/>
  <c r="Z245" i="40"/>
  <c r="AB245" i="40"/>
  <c r="Z246" i="40"/>
  <c r="AB246" i="40"/>
  <c r="Z247" i="40"/>
  <c r="AB247" i="40"/>
  <c r="Z248" i="40"/>
  <c r="AB248" i="40"/>
  <c r="Z249" i="40"/>
  <c r="AB249" i="40"/>
  <c r="Z250" i="40"/>
  <c r="AB250" i="40"/>
  <c r="Z251" i="40"/>
  <c r="AB251" i="40"/>
  <c r="Z252" i="40"/>
  <c r="AB252" i="40"/>
  <c r="Z253" i="40"/>
  <c r="AB253" i="40"/>
  <c r="Z254" i="40"/>
  <c r="AB254" i="40"/>
  <c r="Z255" i="40"/>
  <c r="AB255" i="40"/>
  <c r="Z256" i="40"/>
  <c r="AB256" i="40"/>
  <c r="Z257" i="40"/>
  <c r="AB257" i="40"/>
  <c r="Z258" i="40"/>
  <c r="AB258" i="40"/>
  <c r="Z259" i="40"/>
  <c r="AB259" i="40"/>
  <c r="Z260" i="40"/>
  <c r="AB260" i="40"/>
  <c r="Z261" i="40"/>
  <c r="AB261" i="40"/>
  <c r="Z262" i="40"/>
  <c r="AB262" i="40"/>
  <c r="Z263" i="40"/>
  <c r="AB263" i="40"/>
  <c r="Z264" i="40"/>
  <c r="AB264" i="40"/>
  <c r="Z265" i="40"/>
  <c r="AB265" i="40"/>
  <c r="Z266" i="40"/>
  <c r="AB266" i="40"/>
  <c r="Z267" i="40"/>
  <c r="AB267" i="40"/>
  <c r="Z268" i="40"/>
  <c r="AB268" i="40"/>
  <c r="Z269" i="40"/>
  <c r="AB269" i="40"/>
  <c r="Z270" i="40"/>
  <c r="AB270" i="40"/>
  <c r="Z271" i="40"/>
  <c r="AB271" i="40"/>
  <c r="Z272" i="40"/>
  <c r="AB272" i="40"/>
  <c r="Z273" i="40"/>
  <c r="AB273" i="40"/>
  <c r="Z274" i="40"/>
  <c r="AB274" i="40"/>
  <c r="Z275" i="40"/>
  <c r="AB275" i="40"/>
  <c r="Z276" i="40"/>
  <c r="AB276" i="40"/>
  <c r="Z277" i="40"/>
  <c r="AB277" i="40"/>
  <c r="Z278" i="40"/>
  <c r="AB278" i="40"/>
  <c r="Z279" i="40"/>
  <c r="AB279" i="40"/>
  <c r="Z280" i="40"/>
  <c r="AB280" i="40"/>
  <c r="Z281" i="40"/>
  <c r="AB281" i="40"/>
  <c r="Z282" i="40"/>
  <c r="AB282" i="40"/>
  <c r="Z283" i="40"/>
  <c r="AB283" i="40"/>
  <c r="Z284" i="40"/>
  <c r="AB284" i="40"/>
  <c r="Z285" i="40"/>
  <c r="AB285" i="40"/>
  <c r="Z286" i="40"/>
  <c r="AB286" i="40"/>
  <c r="Z287" i="40"/>
  <c r="AB287" i="40"/>
  <c r="Z288" i="40"/>
  <c r="AB288" i="40"/>
  <c r="Z289" i="40"/>
  <c r="AB289" i="40"/>
  <c r="Z290" i="40"/>
  <c r="AB290" i="40"/>
  <c r="Z291" i="40"/>
  <c r="AB291" i="40"/>
  <c r="Z292" i="40"/>
  <c r="AB292" i="40"/>
  <c r="Z293" i="40"/>
  <c r="AB293" i="40"/>
  <c r="Z294" i="40"/>
  <c r="AB294" i="40"/>
  <c r="Z295" i="40"/>
  <c r="AB295" i="40"/>
  <c r="Z296" i="40"/>
  <c r="AB296" i="40"/>
  <c r="Z297" i="40"/>
  <c r="AB297" i="40"/>
  <c r="Z298" i="40"/>
  <c r="AB298" i="40"/>
  <c r="Z299" i="40"/>
  <c r="AB299" i="40"/>
  <c r="Z300" i="40"/>
  <c r="AB300" i="40"/>
  <c r="Z301" i="40"/>
  <c r="AB301" i="40"/>
  <c r="Z302" i="40"/>
  <c r="AB302" i="40"/>
  <c r="Z303" i="40"/>
  <c r="AB303" i="40"/>
  <c r="Z304" i="40"/>
  <c r="AB304" i="40"/>
  <c r="Z305" i="40"/>
  <c r="AB305" i="40"/>
  <c r="Z306" i="40"/>
  <c r="AB306" i="40"/>
  <c r="Z307" i="40"/>
  <c r="AB307" i="40"/>
  <c r="Z308" i="40"/>
  <c r="AB308" i="40"/>
  <c r="Z309" i="40"/>
  <c r="AB309" i="40"/>
  <c r="Z310" i="40"/>
  <c r="AB310" i="40"/>
  <c r="Z311" i="40"/>
  <c r="AB311" i="40"/>
  <c r="Z312" i="40"/>
  <c r="AB312" i="40"/>
  <c r="Z313" i="40"/>
  <c r="AB313" i="40"/>
  <c r="Z314" i="40"/>
  <c r="AB314" i="40"/>
  <c r="Z315" i="40"/>
  <c r="AB315" i="40"/>
  <c r="Z316" i="40"/>
  <c r="AB316" i="40"/>
  <c r="Z317" i="40"/>
  <c r="AB317" i="40"/>
  <c r="Z318" i="40"/>
  <c r="AB318" i="40"/>
  <c r="Z319" i="40"/>
  <c r="AB319" i="40"/>
  <c r="Z320" i="40"/>
  <c r="AB320" i="40"/>
  <c r="Z321" i="40"/>
  <c r="AB321" i="40"/>
  <c r="Z322" i="40"/>
  <c r="AB322" i="40"/>
  <c r="Z323" i="40"/>
  <c r="AB323" i="40"/>
  <c r="Z324" i="40"/>
  <c r="AB324" i="40"/>
  <c r="Z325" i="40"/>
  <c r="AB325" i="40"/>
  <c r="Z326" i="40"/>
  <c r="AB326" i="40"/>
  <c r="Z327" i="40"/>
  <c r="AB327" i="40"/>
  <c r="Z328" i="40"/>
  <c r="AB328" i="40"/>
  <c r="Z329" i="40"/>
  <c r="AB329" i="40"/>
  <c r="Z330" i="40"/>
  <c r="AB330" i="40"/>
  <c r="Z331" i="40"/>
  <c r="AB331" i="40"/>
  <c r="Z332" i="40"/>
  <c r="AB332" i="40"/>
  <c r="Z333" i="40"/>
  <c r="AB333" i="40"/>
  <c r="Z334" i="40"/>
  <c r="AB334" i="40"/>
  <c r="Z335" i="40"/>
  <c r="AB335" i="40"/>
  <c r="Z336" i="40"/>
  <c r="AB336" i="40"/>
  <c r="Z337" i="40"/>
  <c r="AB337" i="40"/>
  <c r="Z338" i="40"/>
  <c r="AB338" i="40"/>
  <c r="Z339" i="40"/>
  <c r="AB339" i="40"/>
  <c r="Z340" i="40"/>
  <c r="AB340" i="40"/>
  <c r="Z341" i="40"/>
  <c r="AB341" i="40"/>
  <c r="Z342" i="40"/>
  <c r="AB342" i="40"/>
  <c r="Z343" i="40"/>
  <c r="AB343" i="40"/>
  <c r="Z344" i="40"/>
  <c r="AB344" i="40"/>
  <c r="Z345" i="40"/>
  <c r="AB345" i="40"/>
  <c r="Z346" i="40"/>
  <c r="AB346" i="40"/>
  <c r="Z347" i="40"/>
  <c r="AB347" i="40"/>
  <c r="Z348" i="40"/>
  <c r="AB348" i="40"/>
  <c r="Z349" i="40"/>
  <c r="AB349" i="40"/>
  <c r="Z350" i="40"/>
  <c r="AB350" i="40"/>
  <c r="Z351" i="40"/>
  <c r="AB351" i="40"/>
  <c r="AA352" i="40"/>
  <c r="AB352" i="40"/>
  <c r="AA353" i="40"/>
  <c r="AB353" i="40"/>
  <c r="AA354" i="40"/>
  <c r="AB354" i="40"/>
  <c r="AA355" i="40"/>
  <c r="AB355" i="40"/>
  <c r="AA356" i="40"/>
  <c r="AB356" i="40"/>
  <c r="AA357" i="40"/>
  <c r="AB357" i="40"/>
  <c r="AA358" i="40"/>
  <c r="AB358" i="40"/>
  <c r="AA359" i="40"/>
  <c r="AB359" i="40"/>
  <c r="AA360" i="40"/>
  <c r="AB360" i="40"/>
  <c r="AA361" i="40"/>
  <c r="AB361" i="40"/>
  <c r="AA362" i="40"/>
  <c r="AB362" i="40"/>
  <c r="AA363" i="40"/>
  <c r="AB363" i="40"/>
  <c r="AA364" i="40"/>
  <c r="AB364" i="40"/>
  <c r="AA365" i="40"/>
  <c r="AB365" i="40"/>
  <c r="AA366" i="40"/>
  <c r="AB366" i="40"/>
  <c r="AA367" i="40"/>
  <c r="AB367" i="40"/>
  <c r="AA368" i="40"/>
  <c r="AB368" i="40"/>
  <c r="AA369" i="40"/>
  <c r="AB369" i="40"/>
  <c r="AA370" i="40"/>
  <c r="AB370" i="40"/>
  <c r="AA371" i="40"/>
  <c r="AB371" i="40"/>
  <c r="AA372" i="40"/>
  <c r="AB372" i="40"/>
  <c r="AA373" i="40"/>
  <c r="AB373" i="40"/>
  <c r="AA374" i="40"/>
  <c r="AB374" i="40"/>
  <c r="AA375" i="40"/>
  <c r="AB375" i="40"/>
  <c r="AA376" i="40"/>
  <c r="AB376" i="40"/>
  <c r="AA377" i="40"/>
  <c r="AB377" i="40"/>
  <c r="AA378" i="40"/>
  <c r="AB378" i="40"/>
  <c r="AA379" i="40"/>
  <c r="AB379" i="40"/>
  <c r="AA380" i="40"/>
  <c r="AB380" i="40"/>
  <c r="AA381" i="40"/>
  <c r="AB381" i="40"/>
  <c r="AA382" i="40"/>
  <c r="AB382" i="40"/>
  <c r="AA383" i="40"/>
  <c r="AB383" i="40"/>
  <c r="AA384" i="40"/>
  <c r="AB384" i="40"/>
  <c r="AA385" i="40"/>
  <c r="AB385" i="40"/>
  <c r="AA386" i="40"/>
  <c r="AB386" i="40"/>
  <c r="AA387" i="40"/>
  <c r="AB387" i="40"/>
  <c r="AA388" i="40"/>
  <c r="AB388" i="40"/>
  <c r="AA389" i="40"/>
  <c r="AB389" i="40"/>
  <c r="AA390" i="40"/>
  <c r="AB390" i="40"/>
  <c r="AA391" i="40"/>
  <c r="AB391" i="40"/>
  <c r="AA392" i="40"/>
  <c r="AB392" i="40"/>
  <c r="AA393" i="40"/>
  <c r="AB393" i="40"/>
  <c r="AA394" i="40"/>
  <c r="AB394" i="40"/>
  <c r="AA395" i="40"/>
  <c r="AB395" i="40"/>
  <c r="AA396" i="40"/>
  <c r="AB396" i="40"/>
  <c r="AA397" i="40"/>
  <c r="AB397" i="40"/>
  <c r="AA398" i="40"/>
  <c r="AB398" i="40"/>
  <c r="AA399" i="40"/>
  <c r="AB399" i="40"/>
  <c r="AA400" i="40"/>
  <c r="AB400" i="40"/>
  <c r="AA401" i="40"/>
  <c r="AB401" i="40"/>
  <c r="AA402" i="40"/>
  <c r="AB402" i="40"/>
  <c r="AA403" i="40"/>
  <c r="AB403" i="40"/>
  <c r="AA404" i="40"/>
  <c r="AB404" i="40"/>
  <c r="AA405" i="40"/>
  <c r="AB405" i="40"/>
  <c r="AA406" i="40"/>
  <c r="AB406" i="40"/>
  <c r="AA407" i="40"/>
  <c r="AB407" i="40"/>
  <c r="AA408" i="40"/>
  <c r="AB408" i="40"/>
  <c r="AA409" i="40"/>
  <c r="AB409" i="40"/>
  <c r="AA410" i="40"/>
  <c r="AB410" i="40"/>
  <c r="AA411" i="40"/>
  <c r="AB411" i="40"/>
  <c r="AA412" i="40"/>
  <c r="AB412" i="40"/>
  <c r="AA413" i="40"/>
  <c r="AB413" i="40"/>
  <c r="AA414" i="40"/>
  <c r="AB414" i="40"/>
  <c r="AA415" i="40"/>
  <c r="AB415" i="40"/>
  <c r="AA416" i="40"/>
  <c r="AB416" i="40"/>
  <c r="AA417" i="40"/>
  <c r="AB417" i="40"/>
  <c r="AA418" i="40"/>
  <c r="AB418" i="40"/>
  <c r="AA419" i="40"/>
  <c r="AB419" i="40"/>
  <c r="AA420" i="40"/>
  <c r="AB420" i="40"/>
  <c r="AA421" i="40"/>
  <c r="AB421" i="40"/>
  <c r="AA422" i="40"/>
  <c r="AB422" i="40"/>
  <c r="AA423" i="40"/>
  <c r="AB423" i="40"/>
  <c r="AA424" i="40"/>
  <c r="AB424" i="40"/>
  <c r="AA425" i="40"/>
  <c r="AB425" i="40"/>
  <c r="AA426" i="40"/>
  <c r="AB426" i="40"/>
  <c r="AA427" i="40"/>
  <c r="AB427" i="40"/>
  <c r="AA428" i="40"/>
  <c r="AB428" i="40"/>
  <c r="AA429" i="40"/>
  <c r="AB429" i="40"/>
  <c r="AA430" i="40"/>
  <c r="AB430" i="40"/>
  <c r="AA431" i="40"/>
  <c r="AB431" i="40"/>
  <c r="AA432" i="40"/>
  <c r="AB432" i="40"/>
  <c r="AA433" i="40"/>
  <c r="AB433" i="40"/>
  <c r="L434" i="40"/>
  <c r="K434" i="40"/>
  <c r="J434" i="40"/>
  <c r="I434" i="40"/>
  <c r="H434" i="40"/>
  <c r="G434" i="40"/>
  <c r="F434" i="40"/>
  <c r="E434" i="40"/>
  <c r="D434" i="40"/>
  <c r="B434" i="40"/>
  <c r="AD433" i="40"/>
  <c r="AC433" i="40"/>
  <c r="T433" i="40"/>
  <c r="M428" i="40"/>
  <c r="S433" i="40"/>
  <c r="R433" i="40"/>
  <c r="Q433" i="40"/>
  <c r="P433" i="40"/>
  <c r="O433" i="40"/>
  <c r="N433" i="40"/>
  <c r="M433" i="40"/>
  <c r="L433" i="40"/>
  <c r="K433" i="40"/>
  <c r="J433" i="40"/>
  <c r="I433" i="40"/>
  <c r="H433" i="40"/>
  <c r="G433" i="40"/>
  <c r="F433" i="40"/>
  <c r="E433" i="40"/>
  <c r="D433" i="40"/>
  <c r="B433" i="40"/>
  <c r="AD432" i="40"/>
  <c r="AC432" i="40"/>
  <c r="T432" i="40"/>
  <c r="S432" i="40"/>
  <c r="R432" i="40"/>
  <c r="Q432" i="40"/>
  <c r="P432" i="40"/>
  <c r="O432" i="40"/>
  <c r="N432" i="40"/>
  <c r="M432" i="40"/>
  <c r="L432" i="40"/>
  <c r="K432" i="40"/>
  <c r="J432" i="40"/>
  <c r="I432" i="40"/>
  <c r="H432" i="40"/>
  <c r="G432" i="40"/>
  <c r="F432" i="40"/>
  <c r="E432" i="40"/>
  <c r="D432" i="40"/>
  <c r="B432" i="40"/>
  <c r="AD431" i="40"/>
  <c r="AC431" i="40"/>
  <c r="T431" i="40"/>
  <c r="S431" i="40"/>
  <c r="R431" i="40"/>
  <c r="Q431" i="40"/>
  <c r="P431" i="40"/>
  <c r="O431" i="40"/>
  <c r="N431" i="40"/>
  <c r="M431" i="40"/>
  <c r="L431" i="40"/>
  <c r="K431" i="40"/>
  <c r="J431" i="40"/>
  <c r="I431" i="40"/>
  <c r="H431" i="40"/>
  <c r="G431" i="40"/>
  <c r="F431" i="40"/>
  <c r="E431" i="40"/>
  <c r="D431" i="40"/>
  <c r="B431" i="40"/>
  <c r="AD430" i="40"/>
  <c r="AC430" i="40"/>
  <c r="T430" i="40"/>
  <c r="S430" i="40"/>
  <c r="R430" i="40"/>
  <c r="Q430" i="40"/>
  <c r="P430" i="40"/>
  <c r="O430" i="40"/>
  <c r="N430" i="40"/>
  <c r="M430" i="40"/>
  <c r="L430" i="40"/>
  <c r="K430" i="40"/>
  <c r="J430" i="40"/>
  <c r="I430" i="40"/>
  <c r="H430" i="40"/>
  <c r="G430" i="40"/>
  <c r="F430" i="40"/>
  <c r="E430" i="40"/>
  <c r="D430" i="40"/>
  <c r="B430" i="40"/>
  <c r="AD429" i="40"/>
  <c r="AC429" i="40"/>
  <c r="T429" i="40"/>
  <c r="S429" i="40"/>
  <c r="R429" i="40"/>
  <c r="Q429" i="40"/>
  <c r="P429" i="40"/>
  <c r="O429" i="40"/>
  <c r="N429" i="40"/>
  <c r="M429" i="40"/>
  <c r="L429" i="40"/>
  <c r="K429" i="40"/>
  <c r="J429" i="40"/>
  <c r="I429" i="40"/>
  <c r="H429" i="40"/>
  <c r="G429" i="40"/>
  <c r="F429" i="40"/>
  <c r="E429" i="40"/>
  <c r="D429" i="40"/>
  <c r="B429" i="40"/>
  <c r="AD428" i="40"/>
  <c r="AC428" i="40"/>
  <c r="T428" i="40"/>
  <c r="S428" i="40"/>
  <c r="R428" i="40"/>
  <c r="Q428" i="40"/>
  <c r="P428" i="40"/>
  <c r="O428" i="40"/>
  <c r="N428" i="40"/>
  <c r="B428" i="40"/>
  <c r="AD427" i="40"/>
  <c r="AC427" i="40"/>
  <c r="T427" i="40"/>
  <c r="M427" i="40"/>
  <c r="S427" i="40"/>
  <c r="L427" i="40"/>
  <c r="R427" i="40"/>
  <c r="K427" i="40"/>
  <c r="Q427" i="40"/>
  <c r="J427" i="40"/>
  <c r="P427" i="40"/>
  <c r="I427" i="40"/>
  <c r="O427" i="40"/>
  <c r="H427" i="40"/>
  <c r="N427" i="40"/>
  <c r="G427" i="40"/>
  <c r="F427" i="40"/>
  <c r="E427" i="40"/>
  <c r="D427" i="40"/>
  <c r="C427" i="40"/>
  <c r="B427" i="40"/>
  <c r="AD426" i="40"/>
  <c r="AC426" i="40"/>
  <c r="T426" i="40"/>
  <c r="S426" i="40"/>
  <c r="R426" i="40"/>
  <c r="Q426" i="40"/>
  <c r="P426" i="40"/>
  <c r="O426" i="40"/>
  <c r="N426" i="40"/>
  <c r="M426" i="40"/>
  <c r="L426" i="40"/>
  <c r="K426" i="40"/>
  <c r="J426" i="40"/>
  <c r="I426" i="40"/>
  <c r="H426" i="40"/>
  <c r="G426" i="40"/>
  <c r="F426" i="40"/>
  <c r="E426" i="40"/>
  <c r="D426" i="40"/>
  <c r="C426" i="40"/>
  <c r="B426" i="40"/>
  <c r="AD425" i="40"/>
  <c r="AC425" i="40"/>
  <c r="Q4" i="40"/>
  <c r="AG3" i="40"/>
  <c r="AG4" i="40"/>
  <c r="AI4" i="40"/>
  <c r="AG5" i="40"/>
  <c r="AI5" i="40"/>
  <c r="AG6" i="40"/>
  <c r="AI6" i="40"/>
  <c r="AG7" i="40"/>
  <c r="AI7" i="40"/>
  <c r="AG8" i="40"/>
  <c r="AI8" i="40"/>
  <c r="AG9" i="40"/>
  <c r="AI9" i="40"/>
  <c r="AG10" i="40"/>
  <c r="AI10" i="40"/>
  <c r="AG11" i="40"/>
  <c r="AI11" i="40"/>
  <c r="AG12" i="40"/>
  <c r="AI12" i="40"/>
  <c r="AJ4" i="40"/>
  <c r="AJ5" i="40"/>
  <c r="AJ6" i="40"/>
  <c r="AJ7" i="40"/>
  <c r="AJ8" i="40"/>
  <c r="AJ9" i="40"/>
  <c r="AJ10" i="40"/>
  <c r="AJ11" i="40"/>
  <c r="AJ12" i="40"/>
  <c r="AK4" i="40"/>
  <c r="AK5" i="40"/>
  <c r="AK6" i="40"/>
  <c r="AK7" i="40"/>
  <c r="AK8" i="40"/>
  <c r="AK9" i="40"/>
  <c r="AK10" i="40"/>
  <c r="AK11" i="40"/>
  <c r="AK12" i="40"/>
  <c r="AH9" i="40"/>
  <c r="C425" i="40"/>
  <c r="T425" i="40"/>
  <c r="S425" i="40"/>
  <c r="AH8" i="40"/>
  <c r="C424" i="40"/>
  <c r="L419" i="40"/>
  <c r="R425" i="40"/>
  <c r="AH7" i="40"/>
  <c r="C423" i="40"/>
  <c r="K419" i="40"/>
  <c r="Q425" i="40"/>
  <c r="AH6" i="40"/>
  <c r="C422" i="40"/>
  <c r="J419" i="40"/>
  <c r="P425" i="40"/>
  <c r="AH5" i="40"/>
  <c r="C421" i="40"/>
  <c r="I419" i="40"/>
  <c r="O425" i="40"/>
  <c r="AH4" i="40"/>
  <c r="C420" i="40"/>
  <c r="H419" i="40"/>
  <c r="N425" i="40"/>
  <c r="M425" i="40"/>
  <c r="L425" i="40"/>
  <c r="K425" i="40"/>
  <c r="J425" i="40"/>
  <c r="I425" i="40"/>
  <c r="H425" i="40"/>
  <c r="G425" i="40"/>
  <c r="F425" i="40"/>
  <c r="E425" i="40"/>
  <c r="D425" i="40"/>
  <c r="B425" i="40"/>
  <c r="AD424" i="40"/>
  <c r="AC424" i="40"/>
  <c r="T424" i="40"/>
  <c r="M419" i="40"/>
  <c r="S424" i="40"/>
  <c r="R424" i="40"/>
  <c r="Q424" i="40"/>
  <c r="P424" i="40"/>
  <c r="O424" i="40"/>
  <c r="N424" i="40"/>
  <c r="M424" i="40"/>
  <c r="L424" i="40"/>
  <c r="K424" i="40"/>
  <c r="J424" i="40"/>
  <c r="I424" i="40"/>
  <c r="H424" i="40"/>
  <c r="G424" i="40"/>
  <c r="F424" i="40"/>
  <c r="E424" i="40"/>
  <c r="D424" i="40"/>
  <c r="B424" i="40"/>
  <c r="AD423" i="40"/>
  <c r="AC423" i="40"/>
  <c r="T423" i="40"/>
  <c r="S423" i="40"/>
  <c r="R423" i="40"/>
  <c r="Q423" i="40"/>
  <c r="P423" i="40"/>
  <c r="O423" i="40"/>
  <c r="N423" i="40"/>
  <c r="M423" i="40"/>
  <c r="L423" i="40"/>
  <c r="K423" i="40"/>
  <c r="J423" i="40"/>
  <c r="I423" i="40"/>
  <c r="H423" i="40"/>
  <c r="G423" i="40"/>
  <c r="F423" i="40"/>
  <c r="E423" i="40"/>
  <c r="D423" i="40"/>
  <c r="B423" i="40"/>
  <c r="AD422" i="40"/>
  <c r="AC422" i="40"/>
  <c r="T422" i="40"/>
  <c r="S422" i="40"/>
  <c r="R422" i="40"/>
  <c r="Q422" i="40"/>
  <c r="P422" i="40"/>
  <c r="O422" i="40"/>
  <c r="N422" i="40"/>
  <c r="M422" i="40"/>
  <c r="L422" i="40"/>
  <c r="K422" i="40"/>
  <c r="J422" i="40"/>
  <c r="I422" i="40"/>
  <c r="H422" i="40"/>
  <c r="G422" i="40"/>
  <c r="F422" i="40"/>
  <c r="E422" i="40"/>
  <c r="D422" i="40"/>
  <c r="B422" i="40"/>
  <c r="AD421" i="40"/>
  <c r="AC421" i="40"/>
  <c r="T421" i="40"/>
  <c r="S421" i="40"/>
  <c r="R421" i="40"/>
  <c r="Q421" i="40"/>
  <c r="P421" i="40"/>
  <c r="O421" i="40"/>
  <c r="N421" i="40"/>
  <c r="M421" i="40"/>
  <c r="L421" i="40"/>
  <c r="K421" i="40"/>
  <c r="J421" i="40"/>
  <c r="I421" i="40"/>
  <c r="H421" i="40"/>
  <c r="G421" i="40"/>
  <c r="F421" i="40"/>
  <c r="E421" i="40"/>
  <c r="D421" i="40"/>
  <c r="B421" i="40"/>
  <c r="AD420" i="40"/>
  <c r="AC420" i="40"/>
  <c r="T420" i="40"/>
  <c r="S420" i="40"/>
  <c r="R420" i="40"/>
  <c r="Q420" i="40"/>
  <c r="P420" i="40"/>
  <c r="O420" i="40"/>
  <c r="N420" i="40"/>
  <c r="M420" i="40"/>
  <c r="L420" i="40"/>
  <c r="K420" i="40"/>
  <c r="J420" i="40"/>
  <c r="I420" i="40"/>
  <c r="H420" i="40"/>
  <c r="G420" i="40"/>
  <c r="F420" i="40"/>
  <c r="E420" i="40"/>
  <c r="D420" i="40"/>
  <c r="B420" i="40"/>
  <c r="AD419" i="40"/>
  <c r="AC419" i="40"/>
  <c r="T419" i="40"/>
  <c r="S419" i="40"/>
  <c r="R419" i="40"/>
  <c r="Q419" i="40"/>
  <c r="P419" i="40"/>
  <c r="O419" i="40"/>
  <c r="N419" i="40"/>
  <c r="B419" i="40"/>
  <c r="AD418" i="40"/>
  <c r="AC418" i="40"/>
  <c r="T418" i="40"/>
  <c r="M418" i="40"/>
  <c r="S418" i="40"/>
  <c r="L418" i="40"/>
  <c r="R418" i="40"/>
  <c r="K418" i="40"/>
  <c r="Q418" i="40"/>
  <c r="J418" i="40"/>
  <c r="P418" i="40"/>
  <c r="I418" i="40"/>
  <c r="O418" i="40"/>
  <c r="H418" i="40"/>
  <c r="N418" i="40"/>
  <c r="G418" i="40"/>
  <c r="F418" i="40"/>
  <c r="E418" i="40"/>
  <c r="D418" i="40"/>
  <c r="C418" i="40"/>
  <c r="B418" i="40"/>
  <c r="AD417" i="40"/>
  <c r="AC417" i="40"/>
  <c r="T417" i="40"/>
  <c r="S417" i="40"/>
  <c r="R417" i="40"/>
  <c r="Q417" i="40"/>
  <c r="P417" i="40"/>
  <c r="O417" i="40"/>
  <c r="N417" i="40"/>
  <c r="M417" i="40"/>
  <c r="L417" i="40"/>
  <c r="K417" i="40"/>
  <c r="J417" i="40"/>
  <c r="I417" i="40"/>
  <c r="H417" i="40"/>
  <c r="G417" i="40"/>
  <c r="F417" i="40"/>
  <c r="E417" i="40"/>
  <c r="D417" i="40"/>
  <c r="C417" i="40"/>
  <c r="B417" i="40"/>
  <c r="AD416" i="40"/>
  <c r="AC416" i="40"/>
  <c r="P4" i="40"/>
  <c r="AB3" i="40"/>
  <c r="AB4" i="40"/>
  <c r="AD4" i="40"/>
  <c r="AB5" i="40"/>
  <c r="AD5" i="40"/>
  <c r="AB6" i="40"/>
  <c r="AD6" i="40"/>
  <c r="AB7" i="40"/>
  <c r="AD7" i="40"/>
  <c r="AB8" i="40"/>
  <c r="AD8" i="40"/>
  <c r="AB9" i="40"/>
  <c r="AD9" i="40"/>
  <c r="AB10" i="40"/>
  <c r="AD10" i="40"/>
  <c r="AB11" i="40"/>
  <c r="AD11" i="40"/>
  <c r="AB12" i="40"/>
  <c r="AD12" i="40"/>
  <c r="AE4" i="40"/>
  <c r="AE5" i="40"/>
  <c r="AE6" i="40"/>
  <c r="AE7" i="40"/>
  <c r="AE8" i="40"/>
  <c r="AE9" i="40"/>
  <c r="AE10" i="40"/>
  <c r="AE11" i="40"/>
  <c r="AE12" i="40"/>
  <c r="AF4" i="40"/>
  <c r="AF5" i="40"/>
  <c r="AF6" i="40"/>
  <c r="AF7" i="40"/>
  <c r="AF8" i="40"/>
  <c r="AF9" i="40"/>
  <c r="AF10" i="40"/>
  <c r="AF11" i="40"/>
  <c r="AF12" i="40"/>
  <c r="AC9" i="40"/>
  <c r="C416" i="40"/>
  <c r="T416" i="40"/>
  <c r="S416" i="40"/>
  <c r="AC8" i="40"/>
  <c r="C415" i="40"/>
  <c r="L410" i="40"/>
  <c r="R416" i="40"/>
  <c r="AC7" i="40"/>
  <c r="C414" i="40"/>
  <c r="K410" i="40"/>
  <c r="Q416" i="40"/>
  <c r="AC6" i="40"/>
  <c r="C413" i="40"/>
  <c r="J410" i="40"/>
  <c r="P416" i="40"/>
  <c r="AC5" i="40"/>
  <c r="C412" i="40"/>
  <c r="I410" i="40"/>
  <c r="O416" i="40"/>
  <c r="AC4" i="40"/>
  <c r="C411" i="40"/>
  <c r="H410" i="40"/>
  <c r="N416" i="40"/>
  <c r="M416" i="40"/>
  <c r="L416" i="40"/>
  <c r="K416" i="40"/>
  <c r="J416" i="40"/>
  <c r="I416" i="40"/>
  <c r="H416" i="40"/>
  <c r="G416" i="40"/>
  <c r="F416" i="40"/>
  <c r="E416" i="40"/>
  <c r="D416" i="40"/>
  <c r="B416" i="40"/>
  <c r="AD415" i="40"/>
  <c r="AC415" i="40"/>
  <c r="T415" i="40"/>
  <c r="M410" i="40"/>
  <c r="S415" i="40"/>
  <c r="R415" i="40"/>
  <c r="Q415" i="40"/>
  <c r="P415" i="40"/>
  <c r="O415" i="40"/>
  <c r="N415" i="40"/>
  <c r="M415" i="40"/>
  <c r="L415" i="40"/>
  <c r="K415" i="40"/>
  <c r="J415" i="40"/>
  <c r="I415" i="40"/>
  <c r="H415" i="40"/>
  <c r="G415" i="40"/>
  <c r="F415" i="40"/>
  <c r="E415" i="40"/>
  <c r="D415" i="40"/>
  <c r="B415" i="40"/>
  <c r="AD414" i="40"/>
  <c r="AC414" i="40"/>
  <c r="T414" i="40"/>
  <c r="S414" i="40"/>
  <c r="R414" i="40"/>
  <c r="Q414" i="40"/>
  <c r="P414" i="40"/>
  <c r="O414" i="40"/>
  <c r="N414" i="40"/>
  <c r="M414" i="40"/>
  <c r="L414" i="40"/>
  <c r="K414" i="40"/>
  <c r="J414" i="40"/>
  <c r="I414" i="40"/>
  <c r="H414" i="40"/>
  <c r="G414" i="40"/>
  <c r="F414" i="40"/>
  <c r="E414" i="40"/>
  <c r="D414" i="40"/>
  <c r="B414" i="40"/>
  <c r="AD413" i="40"/>
  <c r="AC413" i="40"/>
  <c r="T413" i="40"/>
  <c r="S413" i="40"/>
  <c r="R413" i="40"/>
  <c r="Q413" i="40"/>
  <c r="P413" i="40"/>
  <c r="O413" i="40"/>
  <c r="N413" i="40"/>
  <c r="M413" i="40"/>
  <c r="L413" i="40"/>
  <c r="K413" i="40"/>
  <c r="J413" i="40"/>
  <c r="I413" i="40"/>
  <c r="H413" i="40"/>
  <c r="G413" i="40"/>
  <c r="F413" i="40"/>
  <c r="E413" i="40"/>
  <c r="D413" i="40"/>
  <c r="B413" i="40"/>
  <c r="AD412" i="40"/>
  <c r="AC412" i="40"/>
  <c r="T412" i="40"/>
  <c r="S412" i="40"/>
  <c r="R412" i="40"/>
  <c r="Q412" i="40"/>
  <c r="P412" i="40"/>
  <c r="O412" i="40"/>
  <c r="N412" i="40"/>
  <c r="M412" i="40"/>
  <c r="L412" i="40"/>
  <c r="K412" i="40"/>
  <c r="J412" i="40"/>
  <c r="I412" i="40"/>
  <c r="H412" i="40"/>
  <c r="G412" i="40"/>
  <c r="F412" i="40"/>
  <c r="E412" i="40"/>
  <c r="D412" i="40"/>
  <c r="B412" i="40"/>
  <c r="AD411" i="40"/>
  <c r="AC411" i="40"/>
  <c r="T411" i="40"/>
  <c r="S411" i="40"/>
  <c r="R411" i="40"/>
  <c r="Q411" i="40"/>
  <c r="P411" i="40"/>
  <c r="O411" i="40"/>
  <c r="N411" i="40"/>
  <c r="M411" i="40"/>
  <c r="L411" i="40"/>
  <c r="K411" i="40"/>
  <c r="J411" i="40"/>
  <c r="I411" i="40"/>
  <c r="H411" i="40"/>
  <c r="G411" i="40"/>
  <c r="F411" i="40"/>
  <c r="E411" i="40"/>
  <c r="D411" i="40"/>
  <c r="B411" i="40"/>
  <c r="AD410" i="40"/>
  <c r="AC410" i="40"/>
  <c r="T410" i="40"/>
  <c r="S410" i="40"/>
  <c r="R410" i="40"/>
  <c r="Q410" i="40"/>
  <c r="P410" i="40"/>
  <c r="O410" i="40"/>
  <c r="N410" i="40"/>
  <c r="B410" i="40"/>
  <c r="AD409" i="40"/>
  <c r="AC409" i="40"/>
  <c r="T409" i="40"/>
  <c r="M409" i="40"/>
  <c r="S409" i="40"/>
  <c r="L409" i="40"/>
  <c r="R409" i="40"/>
  <c r="K409" i="40"/>
  <c r="Q409" i="40"/>
  <c r="J409" i="40"/>
  <c r="P409" i="40"/>
  <c r="I409" i="40"/>
  <c r="O409" i="40"/>
  <c r="H409" i="40"/>
  <c r="N409" i="40"/>
  <c r="G409" i="40"/>
  <c r="F409" i="40"/>
  <c r="E409" i="40"/>
  <c r="D409" i="40"/>
  <c r="C409" i="40"/>
  <c r="B409" i="40"/>
  <c r="AD408" i="40"/>
  <c r="AC408" i="40"/>
  <c r="T408" i="40"/>
  <c r="S408" i="40"/>
  <c r="R408" i="40"/>
  <c r="Q408" i="40"/>
  <c r="P408" i="40"/>
  <c r="O408" i="40"/>
  <c r="N408" i="40"/>
  <c r="M408" i="40"/>
  <c r="L408" i="40"/>
  <c r="K408" i="40"/>
  <c r="J408" i="40"/>
  <c r="I408" i="40"/>
  <c r="H408" i="40"/>
  <c r="G408" i="40"/>
  <c r="F408" i="40"/>
  <c r="E408" i="40"/>
  <c r="D408" i="40"/>
  <c r="C408" i="40"/>
  <c r="B408" i="40"/>
  <c r="AD407" i="40"/>
  <c r="AC407" i="40"/>
  <c r="O4" i="40"/>
  <c r="W3" i="40"/>
  <c r="W4" i="40"/>
  <c r="Y4" i="40"/>
  <c r="W5" i="40"/>
  <c r="Y5" i="40"/>
  <c r="W6" i="40"/>
  <c r="Z19" i="40"/>
  <c r="Y6" i="40"/>
  <c r="W7" i="40"/>
  <c r="Y7" i="40"/>
  <c r="W8" i="40"/>
  <c r="Z21" i="40"/>
  <c r="Y8" i="40"/>
  <c r="W9" i="40"/>
  <c r="Y9" i="40"/>
  <c r="W10" i="40"/>
  <c r="Y10" i="40"/>
  <c r="W11" i="40"/>
  <c r="Z24" i="40"/>
  <c r="Y11" i="40"/>
  <c r="W12" i="40"/>
  <c r="Z25" i="40"/>
  <c r="Y12" i="40"/>
  <c r="Z4" i="40"/>
  <c r="Z5" i="40"/>
  <c r="Z6" i="40"/>
  <c r="Z7" i="40"/>
  <c r="Z8" i="40"/>
  <c r="Z9" i="40"/>
  <c r="Z10" i="40"/>
  <c r="Z11" i="40"/>
  <c r="Z12" i="40"/>
  <c r="AA4" i="40"/>
  <c r="AA5" i="40"/>
  <c r="AA6" i="40"/>
  <c r="AA7" i="40"/>
  <c r="AA8" i="40"/>
  <c r="AA9" i="40"/>
  <c r="AA10" i="40"/>
  <c r="AA11" i="40"/>
  <c r="AA12" i="40"/>
  <c r="X9" i="40"/>
  <c r="C407" i="40"/>
  <c r="T407" i="40"/>
  <c r="S407" i="40"/>
  <c r="X8" i="40"/>
  <c r="C406" i="40"/>
  <c r="L401" i="40"/>
  <c r="R407" i="40"/>
  <c r="X7" i="40"/>
  <c r="C405" i="40"/>
  <c r="K401" i="40"/>
  <c r="Q407" i="40"/>
  <c r="X6" i="40"/>
  <c r="C404" i="40"/>
  <c r="J401" i="40"/>
  <c r="P407" i="40"/>
  <c r="X5" i="40"/>
  <c r="C403" i="40"/>
  <c r="I401" i="40"/>
  <c r="O407" i="40"/>
  <c r="X4" i="40"/>
  <c r="C402" i="40"/>
  <c r="H401" i="40"/>
  <c r="N407" i="40"/>
  <c r="M407" i="40"/>
  <c r="L407" i="40"/>
  <c r="K407" i="40"/>
  <c r="J407" i="40"/>
  <c r="I407" i="40"/>
  <c r="H407" i="40"/>
  <c r="G407" i="40"/>
  <c r="F407" i="40"/>
  <c r="E407" i="40"/>
  <c r="D407" i="40"/>
  <c r="B407" i="40"/>
  <c r="AD406" i="40"/>
  <c r="AC406" i="40"/>
  <c r="T406" i="40"/>
  <c r="M401" i="40"/>
  <c r="S406" i="40"/>
  <c r="R406" i="40"/>
  <c r="Q406" i="40"/>
  <c r="P406" i="40"/>
  <c r="O406" i="40"/>
  <c r="N406" i="40"/>
  <c r="M406" i="40"/>
  <c r="L406" i="40"/>
  <c r="K406" i="40"/>
  <c r="J406" i="40"/>
  <c r="I406" i="40"/>
  <c r="H406" i="40"/>
  <c r="G406" i="40"/>
  <c r="F406" i="40"/>
  <c r="E406" i="40"/>
  <c r="D406" i="40"/>
  <c r="B406" i="40"/>
  <c r="AD405" i="40"/>
  <c r="AC405" i="40"/>
  <c r="T405" i="40"/>
  <c r="S405" i="40"/>
  <c r="R405" i="40"/>
  <c r="Q405" i="40"/>
  <c r="P405" i="40"/>
  <c r="O405" i="40"/>
  <c r="N405" i="40"/>
  <c r="M405" i="40"/>
  <c r="L405" i="40"/>
  <c r="K405" i="40"/>
  <c r="J405" i="40"/>
  <c r="I405" i="40"/>
  <c r="H405" i="40"/>
  <c r="G405" i="40"/>
  <c r="F405" i="40"/>
  <c r="E405" i="40"/>
  <c r="D405" i="40"/>
  <c r="B405" i="40"/>
  <c r="AD404" i="40"/>
  <c r="AC404" i="40"/>
  <c r="T404" i="40"/>
  <c r="S404" i="40"/>
  <c r="R404" i="40"/>
  <c r="Q404" i="40"/>
  <c r="P404" i="40"/>
  <c r="O404" i="40"/>
  <c r="N404" i="40"/>
  <c r="M404" i="40"/>
  <c r="L404" i="40"/>
  <c r="K404" i="40"/>
  <c r="J404" i="40"/>
  <c r="I404" i="40"/>
  <c r="H404" i="40"/>
  <c r="G404" i="40"/>
  <c r="F404" i="40"/>
  <c r="E404" i="40"/>
  <c r="D404" i="40"/>
  <c r="B404" i="40"/>
  <c r="AD403" i="40"/>
  <c r="AC403" i="40"/>
  <c r="T403" i="40"/>
  <c r="S403" i="40"/>
  <c r="R403" i="40"/>
  <c r="Q403" i="40"/>
  <c r="P403" i="40"/>
  <c r="O403" i="40"/>
  <c r="N403" i="40"/>
  <c r="M403" i="40"/>
  <c r="L403" i="40"/>
  <c r="K403" i="40"/>
  <c r="J403" i="40"/>
  <c r="I403" i="40"/>
  <c r="H403" i="40"/>
  <c r="G403" i="40"/>
  <c r="F403" i="40"/>
  <c r="E403" i="40"/>
  <c r="D403" i="40"/>
  <c r="B403" i="40"/>
  <c r="AD402" i="40"/>
  <c r="AC402" i="40"/>
  <c r="T402" i="40"/>
  <c r="S402" i="40"/>
  <c r="R402" i="40"/>
  <c r="Q402" i="40"/>
  <c r="P402" i="40"/>
  <c r="O402" i="40"/>
  <c r="N402" i="40"/>
  <c r="M402" i="40"/>
  <c r="L402" i="40"/>
  <c r="K402" i="40"/>
  <c r="J402" i="40"/>
  <c r="I402" i="40"/>
  <c r="H402" i="40"/>
  <c r="G402" i="40"/>
  <c r="F402" i="40"/>
  <c r="E402" i="40"/>
  <c r="D402" i="40"/>
  <c r="B402" i="40"/>
  <c r="AD401" i="40"/>
  <c r="AC401" i="40"/>
  <c r="T401" i="40"/>
  <c r="S401" i="40"/>
  <c r="R401" i="40"/>
  <c r="Q401" i="40"/>
  <c r="P401" i="40"/>
  <c r="O401" i="40"/>
  <c r="N401" i="40"/>
  <c r="B401" i="40"/>
  <c r="AD400" i="40"/>
  <c r="AC400" i="40"/>
  <c r="T400" i="40"/>
  <c r="M400" i="40"/>
  <c r="S400" i="40"/>
  <c r="L400" i="40"/>
  <c r="R400" i="40"/>
  <c r="K400" i="40"/>
  <c r="Q400" i="40"/>
  <c r="J400" i="40"/>
  <c r="P400" i="40"/>
  <c r="I400" i="40"/>
  <c r="O400" i="40"/>
  <c r="H400" i="40"/>
  <c r="N400" i="40"/>
  <c r="G400" i="40"/>
  <c r="F400" i="40"/>
  <c r="E400" i="40"/>
  <c r="D400" i="40"/>
  <c r="C400" i="40"/>
  <c r="B400" i="40"/>
  <c r="AD399" i="40"/>
  <c r="AC399" i="40"/>
  <c r="AD398" i="40"/>
  <c r="AC398" i="40"/>
  <c r="AD397" i="40"/>
  <c r="AC397" i="40"/>
  <c r="AD396" i="40"/>
  <c r="AC396" i="40"/>
  <c r="S396" i="40"/>
  <c r="F13" i="40"/>
  <c r="C17" i="40"/>
  <c r="C18" i="40"/>
  <c r="C19" i="40"/>
  <c r="C20" i="40"/>
  <c r="C21" i="40"/>
  <c r="C22" i="40"/>
  <c r="C23" i="40"/>
  <c r="C24" i="40"/>
  <c r="C25" i="40"/>
  <c r="Y17" i="40"/>
  <c r="Y18" i="40"/>
  <c r="Y19" i="40"/>
  <c r="Y20" i="40"/>
  <c r="Y21" i="40"/>
  <c r="Y22" i="40"/>
  <c r="Y23" i="40"/>
  <c r="Y24" i="40"/>
  <c r="Y25" i="40"/>
  <c r="AC65" i="40"/>
  <c r="AC66" i="40"/>
  <c r="AD65" i="40"/>
  <c r="AD66" i="40"/>
  <c r="AC67" i="40"/>
  <c r="AD67" i="40"/>
  <c r="AC68" i="40"/>
  <c r="AD68" i="40"/>
  <c r="AC69" i="40"/>
  <c r="AD69" i="40"/>
  <c r="AC70" i="40"/>
  <c r="AD70" i="40"/>
  <c r="AC71" i="40"/>
  <c r="AD71" i="40"/>
  <c r="AC72" i="40"/>
  <c r="AD72" i="40"/>
  <c r="AC73" i="40"/>
  <c r="AD73" i="40"/>
  <c r="AC74" i="40"/>
  <c r="AD74" i="40"/>
  <c r="AC75" i="40"/>
  <c r="AD75" i="40"/>
  <c r="AC76" i="40"/>
  <c r="AD76" i="40"/>
  <c r="AC77" i="40"/>
  <c r="AD77" i="40"/>
  <c r="AC78" i="40"/>
  <c r="AD78" i="40"/>
  <c r="AC79" i="40"/>
  <c r="AD79" i="40"/>
  <c r="AC80" i="40"/>
  <c r="AD80" i="40"/>
  <c r="AC81" i="40"/>
  <c r="AD81" i="40"/>
  <c r="AC82" i="40"/>
  <c r="AD82" i="40"/>
  <c r="AC83" i="40"/>
  <c r="AD83" i="40"/>
  <c r="AC84" i="40"/>
  <c r="AD84" i="40"/>
  <c r="AC85" i="40"/>
  <c r="AD85" i="40"/>
  <c r="AC86" i="40"/>
  <c r="AD86" i="40"/>
  <c r="AC87" i="40"/>
  <c r="AD87" i="40"/>
  <c r="AC88" i="40"/>
  <c r="AD88" i="40"/>
  <c r="AC89" i="40"/>
  <c r="AD89" i="40"/>
  <c r="AC90" i="40"/>
  <c r="AD90" i="40"/>
  <c r="AC91" i="40"/>
  <c r="AD91" i="40"/>
  <c r="AC92" i="40"/>
  <c r="AD92" i="40"/>
  <c r="AC93" i="40"/>
  <c r="AD93" i="40"/>
  <c r="AC94" i="40"/>
  <c r="AD94" i="40"/>
  <c r="AC95" i="40"/>
  <c r="AD95" i="40"/>
  <c r="AC96" i="40"/>
  <c r="AD96" i="40"/>
  <c r="AC97" i="40"/>
  <c r="AD97" i="40"/>
  <c r="AC98" i="40"/>
  <c r="AD98" i="40"/>
  <c r="AC99" i="40"/>
  <c r="AD99" i="40"/>
  <c r="AC100" i="40"/>
  <c r="AD100" i="40"/>
  <c r="AC101" i="40"/>
  <c r="AD101" i="40"/>
  <c r="AC102" i="40"/>
  <c r="AD102" i="40"/>
  <c r="AC103" i="40"/>
  <c r="AD103" i="40"/>
  <c r="AC104" i="40"/>
  <c r="AD104" i="40"/>
  <c r="AC105" i="40"/>
  <c r="AD105" i="40"/>
  <c r="AC106" i="40"/>
  <c r="AD106" i="40"/>
  <c r="AC107" i="40"/>
  <c r="AD107" i="40"/>
  <c r="AC108" i="40"/>
  <c r="AD108" i="40"/>
  <c r="AC109" i="40"/>
  <c r="AD109" i="40"/>
  <c r="AC110" i="40"/>
  <c r="AD110" i="40"/>
  <c r="AC111" i="40"/>
  <c r="AD111" i="40"/>
  <c r="AC112" i="40"/>
  <c r="AD112" i="40"/>
  <c r="AC113" i="40"/>
  <c r="AD113" i="40"/>
  <c r="AC114" i="40"/>
  <c r="AD114" i="40"/>
  <c r="AC115" i="40"/>
  <c r="AD115" i="40"/>
  <c r="AC116" i="40"/>
  <c r="AD116" i="40"/>
  <c r="AC117" i="40"/>
  <c r="AD117" i="40"/>
  <c r="AC118" i="40"/>
  <c r="AD118" i="40"/>
  <c r="AC119" i="40"/>
  <c r="AD119" i="40"/>
  <c r="AC120" i="40"/>
  <c r="AD120" i="40"/>
  <c r="AC121" i="40"/>
  <c r="AD121" i="40"/>
  <c r="AC122" i="40"/>
  <c r="AD122" i="40"/>
  <c r="AC123" i="40"/>
  <c r="AD123" i="40"/>
  <c r="AC124" i="40"/>
  <c r="AD124" i="40"/>
  <c r="AC125" i="40"/>
  <c r="AD125" i="40"/>
  <c r="AC126" i="40"/>
  <c r="AD126" i="40"/>
  <c r="AC127" i="40"/>
  <c r="AD127" i="40"/>
  <c r="AC128" i="40"/>
  <c r="AD128" i="40"/>
  <c r="AC129" i="40"/>
  <c r="AD129" i="40"/>
  <c r="AC130" i="40"/>
  <c r="AD130" i="40"/>
  <c r="AC131" i="40"/>
  <c r="AD131" i="40"/>
  <c r="AC132" i="40"/>
  <c r="AD132" i="40"/>
  <c r="AC133" i="40"/>
  <c r="AD133" i="40"/>
  <c r="AC134" i="40"/>
  <c r="AD134" i="40"/>
  <c r="AC135" i="40"/>
  <c r="AD135" i="40"/>
  <c r="AC136" i="40"/>
  <c r="AD136" i="40"/>
  <c r="AC137" i="40"/>
  <c r="AD137" i="40"/>
  <c r="AC138" i="40"/>
  <c r="AD138" i="40"/>
  <c r="AC139" i="40"/>
  <c r="AD139" i="40"/>
  <c r="AC140" i="40"/>
  <c r="AD140" i="40"/>
  <c r="AC141" i="40"/>
  <c r="AD141" i="40"/>
  <c r="AC142" i="40"/>
  <c r="AD142" i="40"/>
  <c r="AC143" i="40"/>
  <c r="AD143" i="40"/>
  <c r="AC144" i="40"/>
  <c r="AD144" i="40"/>
  <c r="AC145" i="40"/>
  <c r="AD145" i="40"/>
  <c r="AC146" i="40"/>
  <c r="AD146" i="40"/>
  <c r="AC147" i="40"/>
  <c r="AD147" i="40"/>
  <c r="AC148" i="40"/>
  <c r="AD148" i="40"/>
  <c r="AC149" i="40"/>
  <c r="AD149" i="40"/>
  <c r="AC150" i="40"/>
  <c r="AD150" i="40"/>
  <c r="AC151" i="40"/>
  <c r="AD151" i="40"/>
  <c r="AC152" i="40"/>
  <c r="AD152" i="40"/>
  <c r="AC153" i="40"/>
  <c r="AD153" i="40"/>
  <c r="AC154" i="40"/>
  <c r="AD154" i="40"/>
  <c r="AC155" i="40"/>
  <c r="AD155" i="40"/>
  <c r="AC156" i="40"/>
  <c r="AD156" i="40"/>
  <c r="AC157" i="40"/>
  <c r="AD157" i="40"/>
  <c r="AC158" i="40"/>
  <c r="AD158" i="40"/>
  <c r="AC159" i="40"/>
  <c r="AD159" i="40"/>
  <c r="AC160" i="40"/>
  <c r="AD160" i="40"/>
  <c r="AC161" i="40"/>
  <c r="AD161" i="40"/>
  <c r="AC162" i="40"/>
  <c r="AD162" i="40"/>
  <c r="AC163" i="40"/>
  <c r="AD163" i="40"/>
  <c r="AC164" i="40"/>
  <c r="AD164" i="40"/>
  <c r="AC165" i="40"/>
  <c r="AD165" i="40"/>
  <c r="AC166" i="40"/>
  <c r="AD166" i="40"/>
  <c r="AC167" i="40"/>
  <c r="AD167" i="40"/>
  <c r="AC168" i="40"/>
  <c r="AD168" i="40"/>
  <c r="AC169" i="40"/>
  <c r="AD169" i="40"/>
  <c r="AC170" i="40"/>
  <c r="AD170" i="40"/>
  <c r="AC171" i="40"/>
  <c r="AD171" i="40"/>
  <c r="AC172" i="40"/>
  <c r="AD172" i="40"/>
  <c r="AC173" i="40"/>
  <c r="AD173" i="40"/>
  <c r="AC174" i="40"/>
  <c r="AD174" i="40"/>
  <c r="AC175" i="40"/>
  <c r="AD175" i="40"/>
  <c r="AC176" i="40"/>
  <c r="AD176" i="40"/>
  <c r="AC177" i="40"/>
  <c r="AD177" i="40"/>
  <c r="AC178" i="40"/>
  <c r="AD178" i="40"/>
  <c r="AC179" i="40"/>
  <c r="AD179" i="40"/>
  <c r="AC180" i="40"/>
  <c r="AD180" i="40"/>
  <c r="AC181" i="40"/>
  <c r="AD181" i="40"/>
  <c r="AC182" i="40"/>
  <c r="AD182" i="40"/>
  <c r="AC183" i="40"/>
  <c r="AD183" i="40"/>
  <c r="AC184" i="40"/>
  <c r="AD184" i="40"/>
  <c r="AC185" i="40"/>
  <c r="AD185" i="40"/>
  <c r="AC186" i="40"/>
  <c r="AD186" i="40"/>
  <c r="AC187" i="40"/>
  <c r="AD187" i="40"/>
  <c r="AC188" i="40"/>
  <c r="AD188" i="40"/>
  <c r="AC189" i="40"/>
  <c r="AD189" i="40"/>
  <c r="AC190" i="40"/>
  <c r="AD190" i="40"/>
  <c r="AC191" i="40"/>
  <c r="AD191" i="40"/>
  <c r="AC192" i="40"/>
  <c r="AD192" i="40"/>
  <c r="AC193" i="40"/>
  <c r="AD193" i="40"/>
  <c r="AC194" i="40"/>
  <c r="AD194" i="40"/>
  <c r="AC195" i="40"/>
  <c r="AD195" i="40"/>
  <c r="AC196" i="40"/>
  <c r="AD196" i="40"/>
  <c r="AC197" i="40"/>
  <c r="AD197" i="40"/>
  <c r="AC198" i="40"/>
  <c r="AD198" i="40"/>
  <c r="AC199" i="40"/>
  <c r="AD199" i="40"/>
  <c r="AC200" i="40"/>
  <c r="AD200" i="40"/>
  <c r="AC201" i="40"/>
  <c r="AD201" i="40"/>
  <c r="AC202" i="40"/>
  <c r="AD202" i="40"/>
  <c r="AC203" i="40"/>
  <c r="AD203" i="40"/>
  <c r="AC204" i="40"/>
  <c r="AD204" i="40"/>
  <c r="AC205" i="40"/>
  <c r="AD205" i="40"/>
  <c r="AC206" i="40"/>
  <c r="AD206" i="40"/>
  <c r="AC207" i="40"/>
  <c r="AD207" i="40"/>
  <c r="AC208" i="40"/>
  <c r="AD208" i="40"/>
  <c r="AC209" i="40"/>
  <c r="AD209" i="40"/>
  <c r="AC210" i="40"/>
  <c r="AD210" i="40"/>
  <c r="AC211" i="40"/>
  <c r="AD211" i="40"/>
  <c r="AC212" i="40"/>
  <c r="AD212" i="40"/>
  <c r="AC213" i="40"/>
  <c r="AD213" i="40"/>
  <c r="AC214" i="40"/>
  <c r="AD214" i="40"/>
  <c r="AC215" i="40"/>
  <c r="AD215" i="40"/>
  <c r="AC216" i="40"/>
  <c r="AD216" i="40"/>
  <c r="AC217" i="40"/>
  <c r="AD217" i="40"/>
  <c r="AC218" i="40"/>
  <c r="AD218" i="40"/>
  <c r="AC219" i="40"/>
  <c r="AD219" i="40"/>
  <c r="AC220" i="40"/>
  <c r="AD220" i="40"/>
  <c r="AC221" i="40"/>
  <c r="AD221" i="40"/>
  <c r="AC222" i="40"/>
  <c r="AD222" i="40"/>
  <c r="AC223" i="40"/>
  <c r="AD223" i="40"/>
  <c r="AC224" i="40"/>
  <c r="AD224" i="40"/>
  <c r="AC225" i="40"/>
  <c r="AD225" i="40"/>
  <c r="AC226" i="40"/>
  <c r="AD226" i="40"/>
  <c r="AC227" i="40"/>
  <c r="AD227" i="40"/>
  <c r="AC228" i="40"/>
  <c r="AD228" i="40"/>
  <c r="AC229" i="40"/>
  <c r="AD229" i="40"/>
  <c r="AC230" i="40"/>
  <c r="AD230" i="40"/>
  <c r="AC231" i="40"/>
  <c r="AD231" i="40"/>
  <c r="AC232" i="40"/>
  <c r="AD232" i="40"/>
  <c r="AC233" i="40"/>
  <c r="AD233" i="40"/>
  <c r="AC234" i="40"/>
  <c r="AD234" i="40"/>
  <c r="AC235" i="40"/>
  <c r="AD235" i="40"/>
  <c r="AC236" i="40"/>
  <c r="AD236" i="40"/>
  <c r="AC237" i="40"/>
  <c r="AD237" i="40"/>
  <c r="AC238" i="40"/>
  <c r="AD238" i="40"/>
  <c r="AC239" i="40"/>
  <c r="AD239" i="40"/>
  <c r="AC240" i="40"/>
  <c r="AD240" i="40"/>
  <c r="AC241" i="40"/>
  <c r="AD241" i="40"/>
  <c r="AC242" i="40"/>
  <c r="AD242" i="40"/>
  <c r="AC243" i="40"/>
  <c r="AD243" i="40"/>
  <c r="AC244" i="40"/>
  <c r="AD244" i="40"/>
  <c r="AC245" i="40"/>
  <c r="AD245" i="40"/>
  <c r="AC246" i="40"/>
  <c r="AD246" i="40"/>
  <c r="AC247" i="40"/>
  <c r="AD247" i="40"/>
  <c r="AC248" i="40"/>
  <c r="AD248" i="40"/>
  <c r="AC249" i="40"/>
  <c r="AD249" i="40"/>
  <c r="AC250" i="40"/>
  <c r="AD250" i="40"/>
  <c r="AC251" i="40"/>
  <c r="AD251" i="40"/>
  <c r="AC252" i="40"/>
  <c r="AD252" i="40"/>
  <c r="AC253" i="40"/>
  <c r="AD253" i="40"/>
  <c r="AC254" i="40"/>
  <c r="AD254" i="40"/>
  <c r="AC255" i="40"/>
  <c r="AD255" i="40"/>
  <c r="AC256" i="40"/>
  <c r="AD256" i="40"/>
  <c r="AC257" i="40"/>
  <c r="AD257" i="40"/>
  <c r="AC258" i="40"/>
  <c r="AD258" i="40"/>
  <c r="AC259" i="40"/>
  <c r="AD259" i="40"/>
  <c r="AC260" i="40"/>
  <c r="AD260" i="40"/>
  <c r="AC261" i="40"/>
  <c r="AD261" i="40"/>
  <c r="AC262" i="40"/>
  <c r="AD262" i="40"/>
  <c r="AC263" i="40"/>
  <c r="AD263" i="40"/>
  <c r="AC264" i="40"/>
  <c r="AD264" i="40"/>
  <c r="AC265" i="40"/>
  <c r="AD265" i="40"/>
  <c r="AC266" i="40"/>
  <c r="AD266" i="40"/>
  <c r="AC267" i="40"/>
  <c r="AD267" i="40"/>
  <c r="AC268" i="40"/>
  <c r="AD268" i="40"/>
  <c r="AC269" i="40"/>
  <c r="AD269" i="40"/>
  <c r="AC270" i="40"/>
  <c r="AD270" i="40"/>
  <c r="AC271" i="40"/>
  <c r="AD271" i="40"/>
  <c r="AC272" i="40"/>
  <c r="AD272" i="40"/>
  <c r="AC273" i="40"/>
  <c r="AD273" i="40"/>
  <c r="AC274" i="40"/>
  <c r="AD274" i="40"/>
  <c r="AC275" i="40"/>
  <c r="AD275" i="40"/>
  <c r="AC276" i="40"/>
  <c r="AD276" i="40"/>
  <c r="AC277" i="40"/>
  <c r="AD277" i="40"/>
  <c r="AC278" i="40"/>
  <c r="AD278" i="40"/>
  <c r="AC279" i="40"/>
  <c r="AD279" i="40"/>
  <c r="AC280" i="40"/>
  <c r="AD280" i="40"/>
  <c r="AC281" i="40"/>
  <c r="AD281" i="40"/>
  <c r="AC282" i="40"/>
  <c r="AD282" i="40"/>
  <c r="AC283" i="40"/>
  <c r="AD283" i="40"/>
  <c r="AC284" i="40"/>
  <c r="AD284" i="40"/>
  <c r="AC285" i="40"/>
  <c r="AD285" i="40"/>
  <c r="AC286" i="40"/>
  <c r="AD286" i="40"/>
  <c r="AC287" i="40"/>
  <c r="AD287" i="40"/>
  <c r="AC288" i="40"/>
  <c r="AD288" i="40"/>
  <c r="AC289" i="40"/>
  <c r="AD289" i="40"/>
  <c r="AC290" i="40"/>
  <c r="AD290" i="40"/>
  <c r="AC291" i="40"/>
  <c r="AD291" i="40"/>
  <c r="AC292" i="40"/>
  <c r="AD292" i="40"/>
  <c r="AC293" i="40"/>
  <c r="AD293" i="40"/>
  <c r="AC294" i="40"/>
  <c r="AD294" i="40"/>
  <c r="AC295" i="40"/>
  <c r="AD295" i="40"/>
  <c r="AC296" i="40"/>
  <c r="AD296" i="40"/>
  <c r="AC297" i="40"/>
  <c r="AD297" i="40"/>
  <c r="AC298" i="40"/>
  <c r="AD298" i="40"/>
  <c r="AC299" i="40"/>
  <c r="AD299" i="40"/>
  <c r="AC300" i="40"/>
  <c r="AD300" i="40"/>
  <c r="AC301" i="40"/>
  <c r="AD301" i="40"/>
  <c r="AC302" i="40"/>
  <c r="AD302" i="40"/>
  <c r="AC303" i="40"/>
  <c r="AD303" i="40"/>
  <c r="AC304" i="40"/>
  <c r="AD304" i="40"/>
  <c r="AC305" i="40"/>
  <c r="AD305" i="40"/>
  <c r="AC306" i="40"/>
  <c r="AD306" i="40"/>
  <c r="AC307" i="40"/>
  <c r="AD307" i="40"/>
  <c r="AC308" i="40"/>
  <c r="AD308" i="40"/>
  <c r="AC309" i="40"/>
  <c r="AD309" i="40"/>
  <c r="AC310" i="40"/>
  <c r="AD310" i="40"/>
  <c r="AC311" i="40"/>
  <c r="AD311" i="40"/>
  <c r="AC312" i="40"/>
  <c r="AD312" i="40"/>
  <c r="AC313" i="40"/>
  <c r="AD313" i="40"/>
  <c r="AC314" i="40"/>
  <c r="AD314" i="40"/>
  <c r="AC315" i="40"/>
  <c r="AD315" i="40"/>
  <c r="AC316" i="40"/>
  <c r="AD316" i="40"/>
  <c r="AC317" i="40"/>
  <c r="AD317" i="40"/>
  <c r="AC318" i="40"/>
  <c r="AD318" i="40"/>
  <c r="AC319" i="40"/>
  <c r="AD319" i="40"/>
  <c r="AC320" i="40"/>
  <c r="AD320" i="40"/>
  <c r="AC321" i="40"/>
  <c r="AD321" i="40"/>
  <c r="AC322" i="40"/>
  <c r="AD322" i="40"/>
  <c r="AC323" i="40"/>
  <c r="AD323" i="40"/>
  <c r="AC324" i="40"/>
  <c r="AD324" i="40"/>
  <c r="AC325" i="40"/>
  <c r="AD325" i="40"/>
  <c r="AC326" i="40"/>
  <c r="AD326" i="40"/>
  <c r="AC327" i="40"/>
  <c r="AD327" i="40"/>
  <c r="AC328" i="40"/>
  <c r="AD328" i="40"/>
  <c r="AC329" i="40"/>
  <c r="AD329" i="40"/>
  <c r="AC330" i="40"/>
  <c r="AD330" i="40"/>
  <c r="AC331" i="40"/>
  <c r="AD331" i="40"/>
  <c r="AC332" i="40"/>
  <c r="AD332" i="40"/>
  <c r="AC333" i="40"/>
  <c r="AD333" i="40"/>
  <c r="AC334" i="40"/>
  <c r="AD334" i="40"/>
  <c r="AC335" i="40"/>
  <c r="AD335" i="40"/>
  <c r="AC336" i="40"/>
  <c r="AD336" i="40"/>
  <c r="AC337" i="40"/>
  <c r="AD337" i="40"/>
  <c r="AC338" i="40"/>
  <c r="AD338" i="40"/>
  <c r="AC339" i="40"/>
  <c r="AD339" i="40"/>
  <c r="AC340" i="40"/>
  <c r="AD340" i="40"/>
  <c r="AC341" i="40"/>
  <c r="AD341" i="40"/>
  <c r="AC342" i="40"/>
  <c r="AD342" i="40"/>
  <c r="AC343" i="40"/>
  <c r="AD343" i="40"/>
  <c r="AC344" i="40"/>
  <c r="AD344" i="40"/>
  <c r="AC345" i="40"/>
  <c r="AD345" i="40"/>
  <c r="AC346" i="40"/>
  <c r="AD346" i="40"/>
  <c r="AC347" i="40"/>
  <c r="AD347" i="40"/>
  <c r="AC348" i="40"/>
  <c r="AD348" i="40"/>
  <c r="AC349" i="40"/>
  <c r="AD349" i="40"/>
  <c r="AC350" i="40"/>
  <c r="AD350" i="40"/>
  <c r="AC351" i="40"/>
  <c r="AD351" i="40"/>
  <c r="AC352" i="40"/>
  <c r="AD352" i="40"/>
  <c r="AC353" i="40"/>
  <c r="AD353" i="40"/>
  <c r="AC354" i="40"/>
  <c r="AD354" i="40"/>
  <c r="AC355" i="40"/>
  <c r="AD355" i="40"/>
  <c r="AC356" i="40"/>
  <c r="AD356" i="40"/>
  <c r="AC357" i="40"/>
  <c r="AD357" i="40"/>
  <c r="AC358" i="40"/>
  <c r="AD358" i="40"/>
  <c r="AC359" i="40"/>
  <c r="AD359" i="40"/>
  <c r="AC360" i="40"/>
  <c r="AD360" i="40"/>
  <c r="AC361" i="40"/>
  <c r="AD361" i="40"/>
  <c r="AC362" i="40"/>
  <c r="AD362" i="40"/>
  <c r="AC363" i="40"/>
  <c r="AD363" i="40"/>
  <c r="AC364" i="40"/>
  <c r="AD364" i="40"/>
  <c r="AC365" i="40"/>
  <c r="AD365" i="40"/>
  <c r="AC366" i="40"/>
  <c r="AD366" i="40"/>
  <c r="AC367" i="40"/>
  <c r="AD367" i="40"/>
  <c r="AC368" i="40"/>
  <c r="AD368" i="40"/>
  <c r="AC369" i="40"/>
  <c r="AD369" i="40"/>
  <c r="AC370" i="40"/>
  <c r="AD370" i="40"/>
  <c r="AC371" i="40"/>
  <c r="AD371" i="40"/>
  <c r="AC372" i="40"/>
  <c r="AD372" i="40"/>
  <c r="AC373" i="40"/>
  <c r="AD373" i="40"/>
  <c r="AC374" i="40"/>
  <c r="AD374" i="40"/>
  <c r="AC375" i="40"/>
  <c r="AD375" i="40"/>
  <c r="AC376" i="40"/>
  <c r="AD376" i="40"/>
  <c r="AC377" i="40"/>
  <c r="AD377" i="40"/>
  <c r="AC378" i="40"/>
  <c r="AD378" i="40"/>
  <c r="AC379" i="40"/>
  <c r="AD379" i="40"/>
  <c r="AC380" i="40"/>
  <c r="AD380" i="40"/>
  <c r="AC381" i="40"/>
  <c r="AD381" i="40"/>
  <c r="AC382" i="40"/>
  <c r="AD382" i="40"/>
  <c r="AC383" i="40"/>
  <c r="AD383" i="40"/>
  <c r="AC384" i="40"/>
  <c r="AD384" i="40"/>
  <c r="AC385" i="40"/>
  <c r="AD385" i="40"/>
  <c r="AC386" i="40"/>
  <c r="AD386" i="40"/>
  <c r="AC387" i="40"/>
  <c r="AD387" i="40"/>
  <c r="AC388" i="40"/>
  <c r="AD388" i="40"/>
  <c r="AC389" i="40"/>
  <c r="AD389" i="40"/>
  <c r="AC390" i="40"/>
  <c r="AD390" i="40"/>
  <c r="AC391" i="40"/>
  <c r="AD391" i="40"/>
  <c r="AC392" i="40"/>
  <c r="AD392" i="40"/>
  <c r="AC393" i="40"/>
  <c r="AD393" i="40"/>
  <c r="AC394" i="40"/>
  <c r="AD394" i="40"/>
  <c r="AC395" i="40"/>
  <c r="AD395" i="40"/>
  <c r="J396" i="40"/>
  <c r="R395" i="40"/>
  <c r="I395" i="40"/>
  <c r="Q394" i="40"/>
  <c r="H394" i="40"/>
  <c r="P393" i="40"/>
  <c r="G393" i="40"/>
  <c r="O392" i="40"/>
  <c r="F392" i="40"/>
  <c r="N391" i="40"/>
  <c r="E391" i="40"/>
  <c r="M390" i="40"/>
  <c r="D390" i="40"/>
  <c r="L389" i="40"/>
  <c r="C389" i="40"/>
  <c r="K388" i="40"/>
  <c r="B388" i="40"/>
  <c r="AF351" i="40"/>
  <c r="AE351" i="40"/>
  <c r="AF350" i="40"/>
  <c r="AE350" i="40"/>
  <c r="AF349" i="40"/>
  <c r="AE349" i="40"/>
  <c r="AF348" i="40"/>
  <c r="AE348" i="40"/>
  <c r="AF347" i="40"/>
  <c r="AE347" i="40"/>
  <c r="AF346" i="40"/>
  <c r="AE346" i="40"/>
  <c r="AF345" i="40"/>
  <c r="AE345" i="40"/>
  <c r="AF344" i="40"/>
  <c r="AE344" i="40"/>
  <c r="AF343" i="40"/>
  <c r="AE343" i="40"/>
  <c r="AF342" i="40"/>
  <c r="AE342" i="40"/>
  <c r="AF341" i="40"/>
  <c r="AE341" i="40"/>
  <c r="AF340" i="40"/>
  <c r="AE340" i="40"/>
  <c r="AF339" i="40"/>
  <c r="AE339" i="40"/>
  <c r="AF338" i="40"/>
  <c r="AE338" i="40"/>
  <c r="AF337" i="40"/>
  <c r="AE337" i="40"/>
  <c r="AF336" i="40"/>
  <c r="AE336" i="40"/>
  <c r="AF335" i="40"/>
  <c r="AE335" i="40"/>
  <c r="AF334" i="40"/>
  <c r="AE334" i="40"/>
  <c r="AF333" i="40"/>
  <c r="AE333" i="40"/>
  <c r="AF332" i="40"/>
  <c r="AE332" i="40"/>
  <c r="AF331" i="40"/>
  <c r="AE331" i="40"/>
  <c r="AF330" i="40"/>
  <c r="AE330" i="40"/>
  <c r="AF329" i="40"/>
  <c r="AE329" i="40"/>
  <c r="AF328" i="40"/>
  <c r="AE328" i="40"/>
  <c r="AF327" i="40"/>
  <c r="AE327" i="40"/>
  <c r="AF326" i="40"/>
  <c r="AE326" i="40"/>
  <c r="AF325" i="40"/>
  <c r="AE325" i="40"/>
  <c r="AF324" i="40"/>
  <c r="AE324" i="40"/>
  <c r="AF323" i="40"/>
  <c r="AE323" i="40"/>
  <c r="AF322" i="40"/>
  <c r="AE322" i="40"/>
  <c r="AF321" i="40"/>
  <c r="AE321" i="40"/>
  <c r="AF320" i="40"/>
  <c r="AE320" i="40"/>
  <c r="AF319" i="40"/>
  <c r="AE319" i="40"/>
  <c r="AF318" i="40"/>
  <c r="AE318" i="40"/>
  <c r="AF317" i="40"/>
  <c r="AE317" i="40"/>
  <c r="AF316" i="40"/>
  <c r="AE316" i="40"/>
  <c r="AF315" i="40"/>
  <c r="AE315" i="40"/>
  <c r="AF314" i="40"/>
  <c r="AE314" i="40"/>
  <c r="AF313" i="40"/>
  <c r="AE313" i="40"/>
  <c r="AF312" i="40"/>
  <c r="AE312" i="40"/>
  <c r="AF311" i="40"/>
  <c r="AE311" i="40"/>
  <c r="AF310" i="40"/>
  <c r="AE310" i="40"/>
  <c r="AF309" i="40"/>
  <c r="AE309" i="40"/>
  <c r="AF308" i="40"/>
  <c r="AE308" i="40"/>
  <c r="AF307" i="40"/>
  <c r="AE307" i="40"/>
  <c r="AF306" i="40"/>
  <c r="AE306" i="40"/>
  <c r="AF305" i="40"/>
  <c r="AE305" i="40"/>
  <c r="AF304" i="40"/>
  <c r="AE304" i="40"/>
  <c r="AF303" i="40"/>
  <c r="AE303" i="40"/>
  <c r="AF302" i="40"/>
  <c r="AE302" i="40"/>
  <c r="AF301" i="40"/>
  <c r="AE301" i="40"/>
  <c r="AF300" i="40"/>
  <c r="AE300" i="40"/>
  <c r="AF299" i="40"/>
  <c r="AE299" i="40"/>
  <c r="AF298" i="40"/>
  <c r="AE298" i="40"/>
  <c r="AF297" i="40"/>
  <c r="AE297" i="40"/>
  <c r="AF296" i="40"/>
  <c r="AE296" i="40"/>
  <c r="AF295" i="40"/>
  <c r="AE295" i="40"/>
  <c r="AF294" i="40"/>
  <c r="AE294" i="40"/>
  <c r="AF293" i="40"/>
  <c r="AE293" i="40"/>
  <c r="AF292" i="40"/>
  <c r="AE292" i="40"/>
  <c r="AF291" i="40"/>
  <c r="AE291" i="40"/>
  <c r="AF290" i="40"/>
  <c r="AE290" i="40"/>
  <c r="AF289" i="40"/>
  <c r="AE289" i="40"/>
  <c r="AF288" i="40"/>
  <c r="AE288" i="40"/>
  <c r="AF287" i="40"/>
  <c r="AE287" i="40"/>
  <c r="AF286" i="40"/>
  <c r="AE286" i="40"/>
  <c r="AF285" i="40"/>
  <c r="AE285" i="40"/>
  <c r="AF284" i="40"/>
  <c r="AE284" i="40"/>
  <c r="AF283" i="40"/>
  <c r="AE283" i="40"/>
  <c r="AF282" i="40"/>
  <c r="AE282" i="40"/>
  <c r="AF281" i="40"/>
  <c r="AE281" i="40"/>
  <c r="AF280" i="40"/>
  <c r="AE280" i="40"/>
  <c r="AF279" i="40"/>
  <c r="AE279" i="40"/>
  <c r="AF278" i="40"/>
  <c r="AE278" i="40"/>
  <c r="AF277" i="40"/>
  <c r="AE277" i="40"/>
  <c r="AF276" i="40"/>
  <c r="AE276" i="40"/>
  <c r="AF275" i="40"/>
  <c r="AE275" i="40"/>
  <c r="AF274" i="40"/>
  <c r="AE274" i="40"/>
  <c r="AF273" i="40"/>
  <c r="AE273" i="40"/>
  <c r="AF272" i="40"/>
  <c r="AE272" i="40"/>
  <c r="AF271" i="40"/>
  <c r="AE271" i="40"/>
  <c r="AF270" i="40"/>
  <c r="AE270" i="40"/>
  <c r="AF269" i="40"/>
  <c r="AE269" i="40"/>
  <c r="AF268" i="40"/>
  <c r="AE268" i="40"/>
  <c r="AF267" i="40"/>
  <c r="AE267" i="40"/>
  <c r="AF266" i="40"/>
  <c r="AE266" i="40"/>
  <c r="AF265" i="40"/>
  <c r="AE265" i="40"/>
  <c r="AF264" i="40"/>
  <c r="AE264" i="40"/>
  <c r="AF263" i="40"/>
  <c r="AE263" i="40"/>
  <c r="AF262" i="40"/>
  <c r="AE262" i="40"/>
  <c r="AF261" i="40"/>
  <c r="AE261" i="40"/>
  <c r="AF260" i="40"/>
  <c r="AE260" i="40"/>
  <c r="AF259" i="40"/>
  <c r="AE259" i="40"/>
  <c r="AF258" i="40"/>
  <c r="AE258" i="40"/>
  <c r="AF257" i="40"/>
  <c r="AE257" i="40"/>
  <c r="AF256" i="40"/>
  <c r="AE256" i="40"/>
  <c r="AF255" i="40"/>
  <c r="AE255" i="40"/>
  <c r="AF254" i="40"/>
  <c r="AE254" i="40"/>
  <c r="AF253" i="40"/>
  <c r="AE253" i="40"/>
  <c r="AF252" i="40"/>
  <c r="AE252" i="40"/>
  <c r="AF251" i="40"/>
  <c r="AE251" i="40"/>
  <c r="AF250" i="40"/>
  <c r="AE250" i="40"/>
  <c r="AF249" i="40"/>
  <c r="AE249" i="40"/>
  <c r="AF248" i="40"/>
  <c r="AE248" i="40"/>
  <c r="AF247" i="40"/>
  <c r="AE247" i="40"/>
  <c r="AF246" i="40"/>
  <c r="AE246" i="40"/>
  <c r="AF245" i="40"/>
  <c r="AE245" i="40"/>
  <c r="AF244" i="40"/>
  <c r="AE244" i="40"/>
  <c r="AF243" i="40"/>
  <c r="AE243" i="40"/>
  <c r="AF242" i="40"/>
  <c r="AE242" i="40"/>
  <c r="AF241" i="40"/>
  <c r="AE241" i="40"/>
  <c r="AF240" i="40"/>
  <c r="AE240" i="40"/>
  <c r="AF239" i="40"/>
  <c r="AE239" i="40"/>
  <c r="AF238" i="40"/>
  <c r="AE238" i="40"/>
  <c r="AF237" i="40"/>
  <c r="AE237" i="40"/>
  <c r="AF236" i="40"/>
  <c r="AE236" i="40"/>
  <c r="AF235" i="40"/>
  <c r="AE235" i="40"/>
  <c r="AF234" i="40"/>
  <c r="AE234" i="40"/>
  <c r="AF233" i="40"/>
  <c r="AE233" i="40"/>
  <c r="AF232" i="40"/>
  <c r="AE232" i="40"/>
  <c r="AF231" i="40"/>
  <c r="AE231" i="40"/>
  <c r="AF230" i="40"/>
  <c r="AE230" i="40"/>
  <c r="AF229" i="40"/>
  <c r="AE229" i="40"/>
  <c r="AF228" i="40"/>
  <c r="AE228" i="40"/>
  <c r="AF227" i="40"/>
  <c r="AE227" i="40"/>
  <c r="AF226" i="40"/>
  <c r="AE226" i="40"/>
  <c r="AF225" i="40"/>
  <c r="AE225" i="40"/>
  <c r="AF224" i="40"/>
  <c r="AE224" i="40"/>
  <c r="T224" i="40"/>
  <c r="S224" i="40"/>
  <c r="R224" i="40"/>
  <c r="Q224" i="40"/>
  <c r="P224" i="40"/>
  <c r="O224" i="40"/>
  <c r="N224" i="40"/>
  <c r="AF223" i="40"/>
  <c r="AE223" i="40"/>
  <c r="AF222" i="40"/>
  <c r="AE222" i="40"/>
  <c r="AF221" i="40"/>
  <c r="AE221" i="40"/>
  <c r="AF220" i="40"/>
  <c r="AE220" i="40"/>
  <c r="AF219" i="40"/>
  <c r="AE219" i="40"/>
  <c r="AF218" i="40"/>
  <c r="AE218" i="40"/>
  <c r="AF217" i="40"/>
  <c r="AE217" i="40"/>
  <c r="AF216" i="40"/>
  <c r="AE216" i="40"/>
  <c r="AF215" i="40"/>
  <c r="AE215" i="40"/>
  <c r="AF214" i="40"/>
  <c r="AE214" i="40"/>
  <c r="AF213" i="40"/>
  <c r="AE213" i="40"/>
  <c r="AF212" i="40"/>
  <c r="AE212" i="40"/>
  <c r="AF211" i="40"/>
  <c r="AE211" i="40"/>
  <c r="AF210" i="40"/>
  <c r="AE210" i="40"/>
  <c r="AF209" i="40"/>
  <c r="AE209" i="40"/>
  <c r="AF208" i="40"/>
  <c r="AE208" i="40"/>
  <c r="AF207" i="40"/>
  <c r="AE207" i="40"/>
  <c r="AF206" i="40"/>
  <c r="AE206" i="40"/>
  <c r="AF205" i="40"/>
  <c r="AE205" i="40"/>
  <c r="AF204" i="40"/>
  <c r="AE204" i="40"/>
  <c r="AF203" i="40"/>
  <c r="AE203" i="40"/>
  <c r="AF202" i="40"/>
  <c r="AE202" i="40"/>
  <c r="AF201" i="40"/>
  <c r="AE201" i="40"/>
  <c r="AF200" i="40"/>
  <c r="AE200" i="40"/>
  <c r="AF199" i="40"/>
  <c r="AE199" i="40"/>
  <c r="AF198" i="40"/>
  <c r="AE198" i="40"/>
  <c r="AF197" i="40"/>
  <c r="AE197" i="40"/>
  <c r="AF196" i="40"/>
  <c r="AE196" i="40"/>
  <c r="AF195" i="40"/>
  <c r="AE195" i="40"/>
  <c r="AF194" i="40"/>
  <c r="AE194" i="40"/>
  <c r="AF193" i="40"/>
  <c r="AE193" i="40"/>
  <c r="AF192" i="40"/>
  <c r="AE192" i="40"/>
  <c r="AF191" i="40"/>
  <c r="AE191" i="40"/>
  <c r="AF190" i="40"/>
  <c r="AE190" i="40"/>
  <c r="AF189" i="40"/>
  <c r="AE189" i="40"/>
  <c r="AF188" i="40"/>
  <c r="AE188" i="40"/>
  <c r="AF187" i="40"/>
  <c r="AE187" i="40"/>
  <c r="AF186" i="40"/>
  <c r="AE186" i="40"/>
  <c r="AF185" i="40"/>
  <c r="AE185" i="40"/>
  <c r="AF184" i="40"/>
  <c r="AE184" i="40"/>
  <c r="AF183" i="40"/>
  <c r="AE183" i="40"/>
  <c r="AF182" i="40"/>
  <c r="AE182" i="40"/>
  <c r="AF181" i="40"/>
  <c r="AE181" i="40"/>
  <c r="AF180" i="40"/>
  <c r="AE180" i="40"/>
  <c r="AF179" i="40"/>
  <c r="AE179" i="40"/>
  <c r="AF178" i="40"/>
  <c r="AE178" i="40"/>
  <c r="AF177" i="40"/>
  <c r="AE177" i="40"/>
  <c r="AF176" i="40"/>
  <c r="AE176" i="40"/>
  <c r="AF175" i="40"/>
  <c r="AE175" i="40"/>
  <c r="AF174" i="40"/>
  <c r="AE174" i="40"/>
  <c r="AF173" i="40"/>
  <c r="AE173" i="40"/>
  <c r="AF172" i="40"/>
  <c r="AE172" i="40"/>
  <c r="AF171" i="40"/>
  <c r="AE171" i="40"/>
  <c r="AF170" i="40"/>
  <c r="AE170" i="40"/>
  <c r="AF169" i="40"/>
  <c r="AE169" i="40"/>
  <c r="AF168" i="40"/>
  <c r="AE168" i="40"/>
  <c r="AF167" i="40"/>
  <c r="AE167" i="40"/>
  <c r="AF166" i="40"/>
  <c r="AE166" i="40"/>
  <c r="AF165" i="40"/>
  <c r="AE165" i="40"/>
  <c r="AF164" i="40"/>
  <c r="AE164" i="40"/>
  <c r="AF163" i="40"/>
  <c r="AE163" i="40"/>
  <c r="AF162" i="40"/>
  <c r="AE162" i="40"/>
  <c r="AF161" i="40"/>
  <c r="AE161" i="40"/>
  <c r="AF160" i="40"/>
  <c r="AE160" i="40"/>
  <c r="AF159" i="40"/>
  <c r="AE159" i="40"/>
  <c r="AF158" i="40"/>
  <c r="AE158" i="40"/>
  <c r="AF157" i="40"/>
  <c r="AE157" i="40"/>
  <c r="AF156" i="40"/>
  <c r="AE156" i="40"/>
  <c r="AF155" i="40"/>
  <c r="AE155" i="40"/>
  <c r="AF154" i="40"/>
  <c r="AE154" i="40"/>
  <c r="AF153" i="40"/>
  <c r="AE153" i="40"/>
  <c r="AF152" i="40"/>
  <c r="AE152" i="40"/>
  <c r="AF151" i="40"/>
  <c r="AE151" i="40"/>
  <c r="AF150" i="40"/>
  <c r="AE150" i="40"/>
  <c r="AF149" i="40"/>
  <c r="AE149" i="40"/>
  <c r="AF148" i="40"/>
  <c r="AE148" i="40"/>
  <c r="AF147" i="40"/>
  <c r="AE147" i="40"/>
  <c r="AF146" i="40"/>
  <c r="AE146" i="40"/>
  <c r="AF145" i="40"/>
  <c r="AE145" i="40"/>
  <c r="AF144" i="40"/>
  <c r="AE144" i="40"/>
  <c r="AF143" i="40"/>
  <c r="AE143" i="40"/>
  <c r="AF142" i="40"/>
  <c r="AE142" i="40"/>
  <c r="AF141" i="40"/>
  <c r="AE141" i="40"/>
  <c r="AF140" i="40"/>
  <c r="AE140" i="40"/>
  <c r="AF139" i="40"/>
  <c r="AE139" i="40"/>
  <c r="AF138" i="40"/>
  <c r="AE138" i="40"/>
  <c r="AF137" i="40"/>
  <c r="AE137" i="40"/>
  <c r="AF136" i="40"/>
  <c r="AE136" i="40"/>
  <c r="AF135" i="40"/>
  <c r="AE135" i="40"/>
  <c r="AF134" i="40"/>
  <c r="AE134" i="40"/>
  <c r="AF133" i="40"/>
  <c r="AE133" i="40"/>
  <c r="AF132" i="40"/>
  <c r="AE132" i="40"/>
  <c r="AF131" i="40"/>
  <c r="AE131" i="40"/>
  <c r="AF130" i="40"/>
  <c r="AE130" i="40"/>
  <c r="AF129" i="40"/>
  <c r="AE129" i="40"/>
  <c r="AF128" i="40"/>
  <c r="AE128" i="40"/>
  <c r="AF127" i="40"/>
  <c r="AE127" i="40"/>
  <c r="AF126" i="40"/>
  <c r="AE126" i="40"/>
  <c r="AF125" i="40"/>
  <c r="AE125" i="40"/>
  <c r="AF124" i="40"/>
  <c r="AE124" i="40"/>
  <c r="AF123" i="40"/>
  <c r="AE123" i="40"/>
  <c r="AF122" i="40"/>
  <c r="AE122" i="40"/>
  <c r="AF121" i="40"/>
  <c r="AE121" i="40"/>
  <c r="AF120" i="40"/>
  <c r="AE120" i="40"/>
  <c r="AF119" i="40"/>
  <c r="AE119" i="40"/>
  <c r="AF118" i="40"/>
  <c r="AE118" i="40"/>
  <c r="AF117" i="40"/>
  <c r="AE117" i="40"/>
  <c r="AF116" i="40"/>
  <c r="AE116" i="40"/>
  <c r="AF115" i="40"/>
  <c r="AE115" i="40"/>
  <c r="AF114" i="40"/>
  <c r="AE114" i="40"/>
  <c r="AF113" i="40"/>
  <c r="AE113" i="40"/>
  <c r="AF112" i="40"/>
  <c r="AE112" i="40"/>
  <c r="AF111" i="40"/>
  <c r="AE111" i="40"/>
  <c r="AF110" i="40"/>
  <c r="AE110" i="40"/>
  <c r="AF109" i="40"/>
  <c r="AE109" i="40"/>
  <c r="AF108" i="40"/>
  <c r="AE108" i="40"/>
  <c r="AF107" i="40"/>
  <c r="AE107" i="40"/>
  <c r="AF106" i="40"/>
  <c r="AE106" i="40"/>
  <c r="AF105" i="40"/>
  <c r="AE105" i="40"/>
  <c r="AF104" i="40"/>
  <c r="AE104" i="40"/>
  <c r="AF103" i="40"/>
  <c r="AE103" i="40"/>
  <c r="AF102" i="40"/>
  <c r="AE102" i="40"/>
  <c r="AF101" i="40"/>
  <c r="AE101" i="40"/>
  <c r="AF100" i="40"/>
  <c r="AE100" i="40"/>
  <c r="AF99" i="40"/>
  <c r="AE99" i="40"/>
  <c r="AF98" i="40"/>
  <c r="AE98" i="40"/>
  <c r="AF97" i="40"/>
  <c r="AE97" i="40"/>
  <c r="AF96" i="40"/>
  <c r="AE96" i="40"/>
  <c r="AF95" i="40"/>
  <c r="AE95" i="40"/>
  <c r="AF94" i="40"/>
  <c r="AE94" i="40"/>
  <c r="AF93" i="40"/>
  <c r="AE93" i="40"/>
  <c r="AF92" i="40"/>
  <c r="AE92" i="40"/>
  <c r="AF91" i="40"/>
  <c r="AE91" i="40"/>
  <c r="AF90" i="40"/>
  <c r="AE90" i="40"/>
  <c r="AF89" i="40"/>
  <c r="AE89" i="40"/>
  <c r="AF88" i="40"/>
  <c r="AE88" i="40"/>
  <c r="AF87" i="40"/>
  <c r="AE87" i="40"/>
  <c r="AF86" i="40"/>
  <c r="AE86" i="40"/>
  <c r="AF85" i="40"/>
  <c r="AE85" i="40"/>
  <c r="AF84" i="40"/>
  <c r="AE84" i="40"/>
  <c r="AF83" i="40"/>
  <c r="AE83" i="40"/>
  <c r="AF82" i="40"/>
  <c r="AE82" i="40"/>
  <c r="AF81" i="40"/>
  <c r="AE81" i="40"/>
  <c r="AF80" i="40"/>
  <c r="AE80" i="40"/>
  <c r="AF79" i="40"/>
  <c r="AE79" i="40"/>
  <c r="AF78" i="40"/>
  <c r="AE78" i="40"/>
  <c r="AF77" i="40"/>
  <c r="AE77" i="40"/>
  <c r="AF76" i="40"/>
  <c r="AE76" i="40"/>
  <c r="AF75" i="40"/>
  <c r="AE75" i="40"/>
  <c r="AF74" i="40"/>
  <c r="AE74" i="40"/>
  <c r="AF73" i="40"/>
  <c r="AE73" i="40"/>
  <c r="AF72" i="40"/>
  <c r="AE72" i="40"/>
  <c r="AF71" i="40"/>
  <c r="AE71" i="40"/>
  <c r="AF70" i="40"/>
  <c r="AE70" i="40"/>
  <c r="AF69" i="40"/>
  <c r="AE69" i="40"/>
  <c r="AF68" i="40"/>
  <c r="AE68" i="40"/>
  <c r="AF67" i="40"/>
  <c r="AE67" i="40"/>
  <c r="AF66" i="40"/>
  <c r="AE66" i="40"/>
  <c r="AF65" i="40"/>
  <c r="AE65" i="40"/>
  <c r="AF64" i="40"/>
  <c r="AE64" i="40"/>
  <c r="BR60" i="40"/>
  <c r="BZ51" i="40"/>
  <c r="BZ60" i="40"/>
  <c r="BY51" i="40"/>
  <c r="BY60" i="40"/>
  <c r="BX51" i="40"/>
  <c r="BX60" i="40"/>
  <c r="BW51" i="40"/>
  <c r="BW60" i="40"/>
  <c r="BV51" i="40"/>
  <c r="BV60" i="40"/>
  <c r="BU51" i="40"/>
  <c r="BU60" i="40"/>
  <c r="BT51" i="40"/>
  <c r="BT60" i="40"/>
  <c r="BS51" i="40"/>
  <c r="BS60" i="40"/>
  <c r="BR59" i="40"/>
  <c r="CA51" i="40"/>
  <c r="CA59" i="40"/>
  <c r="BY59" i="40"/>
  <c r="BX59" i="40"/>
  <c r="BW59" i="40"/>
  <c r="BV59" i="40"/>
  <c r="BU59" i="40"/>
  <c r="BT59" i="40"/>
  <c r="BS59" i="40"/>
  <c r="BR58" i="40"/>
  <c r="CA58" i="40"/>
  <c r="BZ58" i="40"/>
  <c r="BX58" i="40"/>
  <c r="BW58" i="40"/>
  <c r="BV58" i="40"/>
  <c r="BU58" i="40"/>
  <c r="BT58" i="40"/>
  <c r="BS58" i="40"/>
  <c r="BR57" i="40"/>
  <c r="CA57" i="40"/>
  <c r="BZ57" i="40"/>
  <c r="BY57" i="40"/>
  <c r="BW57" i="40"/>
  <c r="BV57" i="40"/>
  <c r="BU57" i="40"/>
  <c r="BT57" i="40"/>
  <c r="BS57" i="40"/>
  <c r="BR56" i="40"/>
  <c r="CA56" i="40"/>
  <c r="BZ56" i="40"/>
  <c r="BY56" i="40"/>
  <c r="BX56" i="40"/>
  <c r="BV56" i="40"/>
  <c r="BU56" i="40"/>
  <c r="BT56" i="40"/>
  <c r="BS56" i="40"/>
  <c r="BR55" i="40"/>
  <c r="CA55" i="40"/>
  <c r="BZ55" i="40"/>
  <c r="BY55" i="40"/>
  <c r="BX55" i="40"/>
  <c r="BW55" i="40"/>
  <c r="BU55" i="40"/>
  <c r="BT55" i="40"/>
  <c r="BS55" i="40"/>
  <c r="BR54" i="40"/>
  <c r="CA54" i="40"/>
  <c r="BZ54" i="40"/>
  <c r="BY54" i="40"/>
  <c r="BX54" i="40"/>
  <c r="BW54" i="40"/>
  <c r="BV54" i="40"/>
  <c r="BT54" i="40"/>
  <c r="BS54" i="40"/>
  <c r="BR53" i="40"/>
  <c r="CA53" i="40"/>
  <c r="BZ53" i="40"/>
  <c r="BY53" i="40"/>
  <c r="BX53" i="40"/>
  <c r="BW53" i="40"/>
  <c r="BV53" i="40"/>
  <c r="BU53" i="40"/>
  <c r="BS53" i="40"/>
  <c r="BR52" i="40"/>
  <c r="CA52" i="40"/>
  <c r="BZ52" i="40"/>
  <c r="BY52" i="40"/>
  <c r="BX52" i="40"/>
  <c r="BW52" i="40"/>
  <c r="BV52" i="40"/>
  <c r="BU52" i="40"/>
  <c r="BT52" i="40"/>
  <c r="BR37" i="40"/>
  <c r="CA29" i="40"/>
  <c r="CA37" i="40"/>
  <c r="BR38" i="40"/>
  <c r="BZ29" i="40"/>
  <c r="BZ38" i="40"/>
  <c r="CA48" i="40"/>
  <c r="BZ49" i="40"/>
  <c r="BR36" i="40"/>
  <c r="CA36" i="40"/>
  <c r="BY29" i="40"/>
  <c r="BY38" i="40"/>
  <c r="CA47" i="40"/>
  <c r="BY49" i="40"/>
  <c r="BR35" i="40"/>
  <c r="CA35" i="40"/>
  <c r="BX29" i="40"/>
  <c r="BX38" i="40"/>
  <c r="CA46" i="40"/>
  <c r="BX49" i="40"/>
  <c r="BR34" i="40"/>
  <c r="CA34" i="40"/>
  <c r="BW29" i="40"/>
  <c r="BW38" i="40"/>
  <c r="CA45" i="40"/>
  <c r="BW49" i="40"/>
  <c r="BR33" i="40"/>
  <c r="CA33" i="40"/>
  <c r="BV29" i="40"/>
  <c r="BV38" i="40"/>
  <c r="CA44" i="40"/>
  <c r="BV49" i="40"/>
  <c r="BR32" i="40"/>
  <c r="CA32" i="40"/>
  <c r="BU29" i="40"/>
  <c r="BU38" i="40"/>
  <c r="CA43" i="40"/>
  <c r="BU49" i="40"/>
  <c r="BR31" i="40"/>
  <c r="CA31" i="40"/>
  <c r="BT29" i="40"/>
  <c r="BT38" i="40"/>
  <c r="CA42" i="40"/>
  <c r="BT49" i="40"/>
  <c r="BR30" i="40"/>
  <c r="CA30" i="40"/>
  <c r="BS29" i="40"/>
  <c r="BS38" i="40"/>
  <c r="CA41" i="40"/>
  <c r="BS49" i="40"/>
  <c r="BR49" i="40"/>
  <c r="BZ36" i="40"/>
  <c r="BY37" i="40"/>
  <c r="BZ47" i="40"/>
  <c r="BY48" i="40"/>
  <c r="BZ35" i="40"/>
  <c r="BX37" i="40"/>
  <c r="BZ46" i="40"/>
  <c r="BX48" i="40"/>
  <c r="BZ34" i="40"/>
  <c r="BW37" i="40"/>
  <c r="BZ45" i="40"/>
  <c r="BW48" i="40"/>
  <c r="BZ33" i="40"/>
  <c r="BV37" i="40"/>
  <c r="BZ44" i="40"/>
  <c r="BV48" i="40"/>
  <c r="BZ32" i="40"/>
  <c r="BU37" i="40"/>
  <c r="BZ43" i="40"/>
  <c r="BU48" i="40"/>
  <c r="BZ31" i="40"/>
  <c r="BT37" i="40"/>
  <c r="BZ42" i="40"/>
  <c r="BT48" i="40"/>
  <c r="BZ30" i="40"/>
  <c r="BS37" i="40"/>
  <c r="BZ41" i="40"/>
  <c r="BS48" i="40"/>
  <c r="BR48" i="40"/>
  <c r="BY35" i="40"/>
  <c r="BX36" i="40"/>
  <c r="BY46" i="40"/>
  <c r="BX47" i="40"/>
  <c r="BY34" i="40"/>
  <c r="BW36" i="40"/>
  <c r="BY45" i="40"/>
  <c r="BW47" i="40"/>
  <c r="BY33" i="40"/>
  <c r="BV36" i="40"/>
  <c r="BY44" i="40"/>
  <c r="BV47" i="40"/>
  <c r="BY32" i="40"/>
  <c r="BU36" i="40"/>
  <c r="BY43" i="40"/>
  <c r="BU47" i="40"/>
  <c r="BY31" i="40"/>
  <c r="BT36" i="40"/>
  <c r="BY42" i="40"/>
  <c r="BT47" i="40"/>
  <c r="BY30" i="40"/>
  <c r="BS36" i="40"/>
  <c r="BY41" i="40"/>
  <c r="BS47" i="40"/>
  <c r="BR47" i="40"/>
  <c r="BX34" i="40"/>
  <c r="BW35" i="40"/>
  <c r="BX45" i="40"/>
  <c r="BW46" i="40"/>
  <c r="BX33" i="40"/>
  <c r="BV35" i="40"/>
  <c r="BX44" i="40"/>
  <c r="BV46" i="40"/>
  <c r="BX32" i="40"/>
  <c r="BU35" i="40"/>
  <c r="BX43" i="40"/>
  <c r="BU46" i="40"/>
  <c r="BX31" i="40"/>
  <c r="BT35" i="40"/>
  <c r="BX42" i="40"/>
  <c r="BT46" i="40"/>
  <c r="BX30" i="40"/>
  <c r="BS35" i="40"/>
  <c r="BX41" i="40"/>
  <c r="BS46" i="40"/>
  <c r="BR46" i="40"/>
  <c r="BW33" i="40"/>
  <c r="BV34" i="40"/>
  <c r="BW44" i="40"/>
  <c r="BV45" i="40"/>
  <c r="BW32" i="40"/>
  <c r="BU34" i="40"/>
  <c r="BW43" i="40"/>
  <c r="BU45" i="40"/>
  <c r="BW31" i="40"/>
  <c r="BT34" i="40"/>
  <c r="BW42" i="40"/>
  <c r="BT45" i="40"/>
  <c r="BW30" i="40"/>
  <c r="BS34" i="40"/>
  <c r="BW41" i="40"/>
  <c r="BS45" i="40"/>
  <c r="BR45" i="40"/>
  <c r="BV32" i="40"/>
  <c r="BU33" i="40"/>
  <c r="BV43" i="40"/>
  <c r="BU44" i="40"/>
  <c r="BV31" i="40"/>
  <c r="BT33" i="40"/>
  <c r="BV42" i="40"/>
  <c r="BT44" i="40"/>
  <c r="BV30" i="40"/>
  <c r="BS33" i="40"/>
  <c r="BV41" i="40"/>
  <c r="BS44" i="40"/>
  <c r="BR44" i="40"/>
  <c r="BU31" i="40"/>
  <c r="BT32" i="40"/>
  <c r="BU42" i="40"/>
  <c r="BT43" i="40"/>
  <c r="BU30" i="40"/>
  <c r="BS32" i="40"/>
  <c r="BU41" i="40"/>
  <c r="BS43" i="40"/>
  <c r="BR43" i="40"/>
  <c r="BT30" i="40"/>
  <c r="BS31" i="40"/>
  <c r="BT41" i="40"/>
  <c r="BS42" i="40"/>
  <c r="BR42" i="40"/>
  <c r="BR41" i="40"/>
  <c r="CA40" i="40"/>
  <c r="BZ40" i="40"/>
  <c r="BY40" i="40"/>
  <c r="BX40" i="40"/>
  <c r="BW40" i="40"/>
  <c r="BV40" i="40"/>
  <c r="BU40" i="40"/>
  <c r="BT40" i="40"/>
  <c r="BS40" i="40"/>
  <c r="C38" i="40"/>
  <c r="C37" i="40"/>
  <c r="C36" i="40"/>
  <c r="C35" i="40"/>
  <c r="C34" i="40"/>
  <c r="C33" i="40"/>
  <c r="C32" i="40"/>
  <c r="C31" i="40"/>
  <c r="C30" i="40"/>
  <c r="AE25" i="40"/>
  <c r="AE17" i="40"/>
  <c r="AE18" i="40"/>
  <c r="AE19" i="40"/>
  <c r="AE20" i="40"/>
  <c r="AE21" i="40"/>
  <c r="AE22" i="40"/>
  <c r="AE23" i="40"/>
  <c r="AE24" i="40"/>
  <c r="AF25" i="40"/>
  <c r="I25" i="40"/>
  <c r="G25" i="40"/>
  <c r="F25" i="40"/>
  <c r="E25" i="40"/>
  <c r="D25" i="40"/>
  <c r="AF24" i="40"/>
  <c r="I24" i="40"/>
  <c r="G24" i="40"/>
  <c r="F24" i="40"/>
  <c r="E24" i="40"/>
  <c r="D24" i="40"/>
  <c r="AF23" i="40"/>
  <c r="Z23" i="40"/>
  <c r="I23" i="40"/>
  <c r="G23" i="40"/>
  <c r="F23" i="40"/>
  <c r="E23" i="40"/>
  <c r="D23" i="40"/>
  <c r="AF22" i="40"/>
  <c r="Z22" i="40"/>
  <c r="I22" i="40"/>
  <c r="G22" i="40"/>
  <c r="F22" i="40"/>
  <c r="E22" i="40"/>
  <c r="D22" i="40"/>
  <c r="AF21" i="40"/>
  <c r="I21" i="40"/>
  <c r="G21" i="40"/>
  <c r="F21" i="40"/>
  <c r="E21" i="40"/>
  <c r="D21" i="40"/>
  <c r="AF20" i="40"/>
  <c r="Z20" i="40"/>
  <c r="I20" i="40"/>
  <c r="G20" i="40"/>
  <c r="F20" i="40"/>
  <c r="E20" i="40"/>
  <c r="D20" i="40"/>
  <c r="AF19" i="40"/>
  <c r="I19" i="40"/>
  <c r="G19" i="40"/>
  <c r="F19" i="40"/>
  <c r="E19" i="40"/>
  <c r="D19" i="40"/>
  <c r="AF18" i="40"/>
  <c r="Z18" i="40"/>
  <c r="I18" i="40"/>
  <c r="G18" i="40"/>
  <c r="F18" i="40"/>
  <c r="E18" i="40"/>
  <c r="D18" i="40"/>
  <c r="AF17" i="40"/>
  <c r="Z17" i="40"/>
  <c r="I17" i="40"/>
  <c r="G17" i="40"/>
  <c r="F17" i="40"/>
  <c r="E17" i="40"/>
  <c r="D17" i="40"/>
  <c r="B13" i="40"/>
  <c r="AM12" i="40"/>
  <c r="AH12" i="40"/>
  <c r="AC12" i="40"/>
  <c r="X12" i="40"/>
  <c r="AM11" i="40"/>
  <c r="AH11" i="40"/>
  <c r="AC11" i="40"/>
  <c r="X11" i="40"/>
  <c r="AM10" i="40"/>
  <c r="AH10" i="40"/>
  <c r="AC10" i="40"/>
  <c r="X10" i="40"/>
  <c r="I368" i="39"/>
  <c r="W351" i="39"/>
  <c r="H368" i="39"/>
  <c r="V351" i="39"/>
  <c r="Z639" i="39"/>
  <c r="AH639" i="39"/>
  <c r="J368" i="39"/>
  <c r="K368" i="39"/>
  <c r="X351" i="39"/>
  <c r="Y351" i="39"/>
  <c r="AA351" i="39"/>
  <c r="AH351" i="39"/>
  <c r="H81" i="39"/>
  <c r="V64" i="39"/>
  <c r="I81" i="39"/>
  <c r="W64" i="39"/>
  <c r="AH64" i="39"/>
  <c r="H82" i="39"/>
  <c r="V65" i="39"/>
  <c r="I82" i="39"/>
  <c r="W65" i="39"/>
  <c r="AH65" i="39"/>
  <c r="H83" i="39"/>
  <c r="V66" i="39"/>
  <c r="I83" i="39"/>
  <c r="W66" i="39"/>
  <c r="AH66" i="39"/>
  <c r="H84" i="39"/>
  <c r="V67" i="39"/>
  <c r="I84" i="39"/>
  <c r="W67" i="39"/>
  <c r="AH67" i="39"/>
  <c r="H85" i="39"/>
  <c r="V68" i="39"/>
  <c r="I85" i="39"/>
  <c r="W68" i="39"/>
  <c r="AH68" i="39"/>
  <c r="H86" i="39"/>
  <c r="V69" i="39"/>
  <c r="I86" i="39"/>
  <c r="W69" i="39"/>
  <c r="AH69" i="39"/>
  <c r="H87" i="39"/>
  <c r="V70" i="39"/>
  <c r="I87" i="39"/>
  <c r="W70" i="39"/>
  <c r="AH70" i="39"/>
  <c r="H88" i="39"/>
  <c r="V71" i="39"/>
  <c r="I88" i="39"/>
  <c r="W71" i="39"/>
  <c r="AH71" i="39"/>
  <c r="H89" i="39"/>
  <c r="V72" i="39"/>
  <c r="I89" i="39"/>
  <c r="W72" i="39"/>
  <c r="AH72" i="39"/>
  <c r="H90" i="39"/>
  <c r="V73" i="39"/>
  <c r="I90" i="39"/>
  <c r="W73" i="39"/>
  <c r="AH73" i="39"/>
  <c r="H91" i="39"/>
  <c r="V74" i="39"/>
  <c r="I91" i="39"/>
  <c r="W74" i="39"/>
  <c r="AH74" i="39"/>
  <c r="H92" i="39"/>
  <c r="V75" i="39"/>
  <c r="I92" i="39"/>
  <c r="W75" i="39"/>
  <c r="AH75" i="39"/>
  <c r="H93" i="39"/>
  <c r="V76" i="39"/>
  <c r="I93" i="39"/>
  <c r="W76" i="39"/>
  <c r="AH76" i="39"/>
  <c r="H94" i="39"/>
  <c r="V77" i="39"/>
  <c r="I94" i="39"/>
  <c r="W77" i="39"/>
  <c r="AH77" i="39"/>
  <c r="H95" i="39"/>
  <c r="V78" i="39"/>
  <c r="I95" i="39"/>
  <c r="W78" i="39"/>
  <c r="AH78" i="39"/>
  <c r="H96" i="39"/>
  <c r="V79" i="39"/>
  <c r="I96" i="39"/>
  <c r="W79" i="39"/>
  <c r="AH79" i="39"/>
  <c r="H97" i="39"/>
  <c r="V80" i="39"/>
  <c r="I97" i="39"/>
  <c r="W80" i="39"/>
  <c r="AH80" i="39"/>
  <c r="H98" i="39"/>
  <c r="V81" i="39"/>
  <c r="I98" i="39"/>
  <c r="W81" i="39"/>
  <c r="AH81" i="39"/>
  <c r="H99" i="39"/>
  <c r="V82" i="39"/>
  <c r="I99" i="39"/>
  <c r="W82" i="39"/>
  <c r="AH82" i="39"/>
  <c r="H100" i="39"/>
  <c r="V83" i="39"/>
  <c r="I100" i="39"/>
  <c r="W83" i="39"/>
  <c r="AH83" i="39"/>
  <c r="H101" i="39"/>
  <c r="V84" i="39"/>
  <c r="I101" i="39"/>
  <c r="W84" i="39"/>
  <c r="AH84" i="39"/>
  <c r="H102" i="39"/>
  <c r="V85" i="39"/>
  <c r="I102" i="39"/>
  <c r="W85" i="39"/>
  <c r="AH85" i="39"/>
  <c r="H103" i="39"/>
  <c r="V86" i="39"/>
  <c r="I103" i="39"/>
  <c r="W86" i="39"/>
  <c r="AH86" i="39"/>
  <c r="H104" i="39"/>
  <c r="V87" i="39"/>
  <c r="I104" i="39"/>
  <c r="W87" i="39"/>
  <c r="AH87" i="39"/>
  <c r="H105" i="39"/>
  <c r="V88" i="39"/>
  <c r="I105" i="39"/>
  <c r="W88" i="39"/>
  <c r="AH88" i="39"/>
  <c r="H106" i="39"/>
  <c r="V89" i="39"/>
  <c r="I106" i="39"/>
  <c r="W89" i="39"/>
  <c r="AH89" i="39"/>
  <c r="H107" i="39"/>
  <c r="V90" i="39"/>
  <c r="I107" i="39"/>
  <c r="W90" i="39"/>
  <c r="AH90" i="39"/>
  <c r="H108" i="39"/>
  <c r="V91" i="39"/>
  <c r="I108" i="39"/>
  <c r="W91" i="39"/>
  <c r="AH91" i="39"/>
  <c r="H109" i="39"/>
  <c r="V92" i="39"/>
  <c r="I109" i="39"/>
  <c r="W92" i="39"/>
  <c r="AH92" i="39"/>
  <c r="H110" i="39"/>
  <c r="V93" i="39"/>
  <c r="I110" i="39"/>
  <c r="W93" i="39"/>
  <c r="AH93" i="39"/>
  <c r="H111" i="39"/>
  <c r="V94" i="39"/>
  <c r="I111" i="39"/>
  <c r="W94" i="39"/>
  <c r="AH94" i="39"/>
  <c r="H112" i="39"/>
  <c r="V95" i="39"/>
  <c r="I112" i="39"/>
  <c r="W95" i="39"/>
  <c r="AH95" i="39"/>
  <c r="H113" i="39"/>
  <c r="V96" i="39"/>
  <c r="I113" i="39"/>
  <c r="W96" i="39"/>
  <c r="AH96" i="39"/>
  <c r="H114" i="39"/>
  <c r="V97" i="39"/>
  <c r="I114" i="39"/>
  <c r="W97" i="39"/>
  <c r="AH97" i="39"/>
  <c r="H115" i="39"/>
  <c r="V98" i="39"/>
  <c r="I115" i="39"/>
  <c r="W98" i="39"/>
  <c r="AH98" i="39"/>
  <c r="H116" i="39"/>
  <c r="V99" i="39"/>
  <c r="I116" i="39"/>
  <c r="W99" i="39"/>
  <c r="AH99" i="39"/>
  <c r="H117" i="39"/>
  <c r="V100" i="39"/>
  <c r="I117" i="39"/>
  <c r="W100" i="39"/>
  <c r="AH100" i="39"/>
  <c r="H118" i="39"/>
  <c r="V101" i="39"/>
  <c r="I118" i="39"/>
  <c r="W101" i="39"/>
  <c r="AH101" i="39"/>
  <c r="H119" i="39"/>
  <c r="V102" i="39"/>
  <c r="I119" i="39"/>
  <c r="W102" i="39"/>
  <c r="AH102" i="39"/>
  <c r="H120" i="39"/>
  <c r="V103" i="39"/>
  <c r="I120" i="39"/>
  <c r="W103" i="39"/>
  <c r="AH103" i="39"/>
  <c r="H121" i="39"/>
  <c r="V104" i="39"/>
  <c r="I121" i="39"/>
  <c r="W104" i="39"/>
  <c r="AH104" i="39"/>
  <c r="H122" i="39"/>
  <c r="V105" i="39"/>
  <c r="I122" i="39"/>
  <c r="W105" i="39"/>
  <c r="AH105" i="39"/>
  <c r="H123" i="39"/>
  <c r="V106" i="39"/>
  <c r="I123" i="39"/>
  <c r="W106" i="39"/>
  <c r="AH106" i="39"/>
  <c r="H124" i="39"/>
  <c r="V107" i="39"/>
  <c r="I124" i="39"/>
  <c r="W107" i="39"/>
  <c r="AH107" i="39"/>
  <c r="H125" i="39"/>
  <c r="V108" i="39"/>
  <c r="I125" i="39"/>
  <c r="W108" i="39"/>
  <c r="AH108" i="39"/>
  <c r="H126" i="39"/>
  <c r="V109" i="39"/>
  <c r="I126" i="39"/>
  <c r="W109" i="39"/>
  <c r="AH109" i="39"/>
  <c r="H127" i="39"/>
  <c r="V110" i="39"/>
  <c r="I127" i="39"/>
  <c r="W110" i="39"/>
  <c r="AH110" i="39"/>
  <c r="H128" i="39"/>
  <c r="V111" i="39"/>
  <c r="I128" i="39"/>
  <c r="W111" i="39"/>
  <c r="AH111" i="39"/>
  <c r="H129" i="39"/>
  <c r="V112" i="39"/>
  <c r="I129" i="39"/>
  <c r="W112" i="39"/>
  <c r="AH112" i="39"/>
  <c r="H130" i="39"/>
  <c r="V113" i="39"/>
  <c r="I130" i="39"/>
  <c r="W113" i="39"/>
  <c r="AH113" i="39"/>
  <c r="H131" i="39"/>
  <c r="V114" i="39"/>
  <c r="I131" i="39"/>
  <c r="W114" i="39"/>
  <c r="AH114" i="39"/>
  <c r="H132" i="39"/>
  <c r="V115" i="39"/>
  <c r="I132" i="39"/>
  <c r="W115" i="39"/>
  <c r="AH115" i="39"/>
  <c r="H133" i="39"/>
  <c r="V116" i="39"/>
  <c r="I133" i="39"/>
  <c r="W116" i="39"/>
  <c r="AH116" i="39"/>
  <c r="H134" i="39"/>
  <c r="V117" i="39"/>
  <c r="I134" i="39"/>
  <c r="W117" i="39"/>
  <c r="AH117" i="39"/>
  <c r="H135" i="39"/>
  <c r="V118" i="39"/>
  <c r="I135" i="39"/>
  <c r="W118" i="39"/>
  <c r="AH118" i="39"/>
  <c r="H136" i="39"/>
  <c r="V119" i="39"/>
  <c r="I136" i="39"/>
  <c r="W119" i="39"/>
  <c r="AH119" i="39"/>
  <c r="H137" i="39"/>
  <c r="V120" i="39"/>
  <c r="I137" i="39"/>
  <c r="W120" i="39"/>
  <c r="AH120" i="39"/>
  <c r="H138" i="39"/>
  <c r="V121" i="39"/>
  <c r="I138" i="39"/>
  <c r="W121" i="39"/>
  <c r="AH121" i="39"/>
  <c r="H139" i="39"/>
  <c r="V122" i="39"/>
  <c r="I139" i="39"/>
  <c r="W122" i="39"/>
  <c r="AH122" i="39"/>
  <c r="H140" i="39"/>
  <c r="V123" i="39"/>
  <c r="I140" i="39"/>
  <c r="W123" i="39"/>
  <c r="AH123" i="39"/>
  <c r="H141" i="39"/>
  <c r="V124" i="39"/>
  <c r="I141" i="39"/>
  <c r="W124" i="39"/>
  <c r="AH124" i="39"/>
  <c r="H142" i="39"/>
  <c r="V125" i="39"/>
  <c r="I142" i="39"/>
  <c r="W125" i="39"/>
  <c r="AH125" i="39"/>
  <c r="H143" i="39"/>
  <c r="V126" i="39"/>
  <c r="I143" i="39"/>
  <c r="W126" i="39"/>
  <c r="AH126" i="39"/>
  <c r="H144" i="39"/>
  <c r="V127" i="39"/>
  <c r="I144" i="39"/>
  <c r="W127" i="39"/>
  <c r="AH127" i="39"/>
  <c r="H145" i="39"/>
  <c r="V128" i="39"/>
  <c r="I145" i="39"/>
  <c r="W128" i="39"/>
  <c r="AH128" i="39"/>
  <c r="H146" i="39"/>
  <c r="V129" i="39"/>
  <c r="I146" i="39"/>
  <c r="W129" i="39"/>
  <c r="AH129" i="39"/>
  <c r="H147" i="39"/>
  <c r="V130" i="39"/>
  <c r="I147" i="39"/>
  <c r="W130" i="39"/>
  <c r="AH130" i="39"/>
  <c r="H148" i="39"/>
  <c r="V131" i="39"/>
  <c r="I148" i="39"/>
  <c r="W131" i="39"/>
  <c r="AH131" i="39"/>
  <c r="H149" i="39"/>
  <c r="V132" i="39"/>
  <c r="I149" i="39"/>
  <c r="W132" i="39"/>
  <c r="AH132" i="39"/>
  <c r="H150" i="39"/>
  <c r="V133" i="39"/>
  <c r="I150" i="39"/>
  <c r="W133" i="39"/>
  <c r="AH133" i="39"/>
  <c r="H151" i="39"/>
  <c r="V134" i="39"/>
  <c r="I151" i="39"/>
  <c r="W134" i="39"/>
  <c r="AH134" i="39"/>
  <c r="H152" i="39"/>
  <c r="V135" i="39"/>
  <c r="I152" i="39"/>
  <c r="W135" i="39"/>
  <c r="AH135" i="39"/>
  <c r="H153" i="39"/>
  <c r="V136" i="39"/>
  <c r="I153" i="39"/>
  <c r="W136" i="39"/>
  <c r="AH136" i="39"/>
  <c r="H154" i="39"/>
  <c r="V137" i="39"/>
  <c r="I154" i="39"/>
  <c r="W137" i="39"/>
  <c r="AH137" i="39"/>
  <c r="H155" i="39"/>
  <c r="V138" i="39"/>
  <c r="I155" i="39"/>
  <c r="W138" i="39"/>
  <c r="AH138" i="39"/>
  <c r="H156" i="39"/>
  <c r="V139" i="39"/>
  <c r="I156" i="39"/>
  <c r="W139" i="39"/>
  <c r="AH139" i="39"/>
  <c r="H157" i="39"/>
  <c r="V140" i="39"/>
  <c r="I157" i="39"/>
  <c r="W140" i="39"/>
  <c r="AH140" i="39"/>
  <c r="H158" i="39"/>
  <c r="V141" i="39"/>
  <c r="I158" i="39"/>
  <c r="W141" i="39"/>
  <c r="AH141" i="39"/>
  <c r="H159" i="39"/>
  <c r="V142" i="39"/>
  <c r="I159" i="39"/>
  <c r="W142" i="39"/>
  <c r="AH142" i="39"/>
  <c r="H160" i="39"/>
  <c r="V143" i="39"/>
  <c r="I160" i="39"/>
  <c r="W143" i="39"/>
  <c r="AH143" i="39"/>
  <c r="H161" i="39"/>
  <c r="V144" i="39"/>
  <c r="I161" i="39"/>
  <c r="W144" i="39"/>
  <c r="AH144" i="39"/>
  <c r="H162" i="39"/>
  <c r="V145" i="39"/>
  <c r="I162" i="39"/>
  <c r="W145" i="39"/>
  <c r="AH145" i="39"/>
  <c r="H163" i="39"/>
  <c r="V146" i="39"/>
  <c r="I163" i="39"/>
  <c r="W146" i="39"/>
  <c r="AH146" i="39"/>
  <c r="H164" i="39"/>
  <c r="V147" i="39"/>
  <c r="I164" i="39"/>
  <c r="W147" i="39"/>
  <c r="AH147" i="39"/>
  <c r="H165" i="39"/>
  <c r="V148" i="39"/>
  <c r="I165" i="39"/>
  <c r="W148" i="39"/>
  <c r="AH148" i="39"/>
  <c r="H166" i="39"/>
  <c r="V149" i="39"/>
  <c r="I166" i="39"/>
  <c r="W149" i="39"/>
  <c r="AH149" i="39"/>
  <c r="H167" i="39"/>
  <c r="V150" i="39"/>
  <c r="I167" i="39"/>
  <c r="W150" i="39"/>
  <c r="AH150" i="39"/>
  <c r="H168" i="39"/>
  <c r="V151" i="39"/>
  <c r="I168" i="39"/>
  <c r="W151" i="39"/>
  <c r="AH151" i="39"/>
  <c r="H169" i="39"/>
  <c r="V152" i="39"/>
  <c r="I169" i="39"/>
  <c r="W152" i="39"/>
  <c r="AH152" i="39"/>
  <c r="H170" i="39"/>
  <c r="V153" i="39"/>
  <c r="I170" i="39"/>
  <c r="W153" i="39"/>
  <c r="AH153" i="39"/>
  <c r="H171" i="39"/>
  <c r="V154" i="39"/>
  <c r="I171" i="39"/>
  <c r="W154" i="39"/>
  <c r="AH154" i="39"/>
  <c r="H172" i="39"/>
  <c r="V155" i="39"/>
  <c r="I172" i="39"/>
  <c r="W155" i="39"/>
  <c r="AH155" i="39"/>
  <c r="H173" i="39"/>
  <c r="V156" i="39"/>
  <c r="I173" i="39"/>
  <c r="W156" i="39"/>
  <c r="AH156" i="39"/>
  <c r="H174" i="39"/>
  <c r="V157" i="39"/>
  <c r="I174" i="39"/>
  <c r="W157" i="39"/>
  <c r="AH157" i="39"/>
  <c r="H175" i="39"/>
  <c r="V158" i="39"/>
  <c r="I175" i="39"/>
  <c r="W158" i="39"/>
  <c r="AH158" i="39"/>
  <c r="H176" i="39"/>
  <c r="V159" i="39"/>
  <c r="I176" i="39"/>
  <c r="W159" i="39"/>
  <c r="AH159" i="39"/>
  <c r="H177" i="39"/>
  <c r="V160" i="39"/>
  <c r="I177" i="39"/>
  <c r="W160" i="39"/>
  <c r="AH160" i="39"/>
  <c r="H178" i="39"/>
  <c r="V161" i="39"/>
  <c r="I178" i="39"/>
  <c r="W161" i="39"/>
  <c r="AH161" i="39"/>
  <c r="H179" i="39"/>
  <c r="V162" i="39"/>
  <c r="I179" i="39"/>
  <c r="W162" i="39"/>
  <c r="AH162" i="39"/>
  <c r="H180" i="39"/>
  <c r="V163" i="39"/>
  <c r="I180" i="39"/>
  <c r="W163" i="39"/>
  <c r="AH163" i="39"/>
  <c r="H181" i="39"/>
  <c r="V164" i="39"/>
  <c r="I181" i="39"/>
  <c r="W164" i="39"/>
  <c r="AH164" i="39"/>
  <c r="H182" i="39"/>
  <c r="V165" i="39"/>
  <c r="I182" i="39"/>
  <c r="W165" i="39"/>
  <c r="AH165" i="39"/>
  <c r="H183" i="39"/>
  <c r="V166" i="39"/>
  <c r="I183" i="39"/>
  <c r="W166" i="39"/>
  <c r="AH166" i="39"/>
  <c r="H184" i="39"/>
  <c r="V167" i="39"/>
  <c r="I184" i="39"/>
  <c r="W167" i="39"/>
  <c r="AH167" i="39"/>
  <c r="H185" i="39"/>
  <c r="V168" i="39"/>
  <c r="I185" i="39"/>
  <c r="W168" i="39"/>
  <c r="AH168" i="39"/>
  <c r="H186" i="39"/>
  <c r="V169" i="39"/>
  <c r="I186" i="39"/>
  <c r="W169" i="39"/>
  <c r="AH169" i="39"/>
  <c r="H187" i="39"/>
  <c r="V170" i="39"/>
  <c r="I187" i="39"/>
  <c r="W170" i="39"/>
  <c r="AH170" i="39"/>
  <c r="H188" i="39"/>
  <c r="V171" i="39"/>
  <c r="I188" i="39"/>
  <c r="W171" i="39"/>
  <c r="AH171" i="39"/>
  <c r="H189" i="39"/>
  <c r="V172" i="39"/>
  <c r="I189" i="39"/>
  <c r="W172" i="39"/>
  <c r="AH172" i="39"/>
  <c r="H190" i="39"/>
  <c r="V173" i="39"/>
  <c r="I190" i="39"/>
  <c r="W173" i="39"/>
  <c r="AH173" i="39"/>
  <c r="H191" i="39"/>
  <c r="V174" i="39"/>
  <c r="I191" i="39"/>
  <c r="W174" i="39"/>
  <c r="AH174" i="39"/>
  <c r="H192" i="39"/>
  <c r="V175" i="39"/>
  <c r="I192" i="39"/>
  <c r="W175" i="39"/>
  <c r="AH175" i="39"/>
  <c r="H193" i="39"/>
  <c r="V176" i="39"/>
  <c r="I193" i="39"/>
  <c r="W176" i="39"/>
  <c r="AH176" i="39"/>
  <c r="H194" i="39"/>
  <c r="V177" i="39"/>
  <c r="I194" i="39"/>
  <c r="W177" i="39"/>
  <c r="AH177" i="39"/>
  <c r="H195" i="39"/>
  <c r="V178" i="39"/>
  <c r="I195" i="39"/>
  <c r="W178" i="39"/>
  <c r="AH178" i="39"/>
  <c r="H196" i="39"/>
  <c r="V179" i="39"/>
  <c r="I196" i="39"/>
  <c r="W179" i="39"/>
  <c r="AH179" i="39"/>
  <c r="H197" i="39"/>
  <c r="V180" i="39"/>
  <c r="I197" i="39"/>
  <c r="W180" i="39"/>
  <c r="AH180" i="39"/>
  <c r="H198" i="39"/>
  <c r="V181" i="39"/>
  <c r="I198" i="39"/>
  <c r="W181" i="39"/>
  <c r="AH181" i="39"/>
  <c r="H199" i="39"/>
  <c r="V182" i="39"/>
  <c r="I199" i="39"/>
  <c r="W182" i="39"/>
  <c r="AH182" i="39"/>
  <c r="H200" i="39"/>
  <c r="V183" i="39"/>
  <c r="I200" i="39"/>
  <c r="W183" i="39"/>
  <c r="AH183" i="39"/>
  <c r="H201" i="39"/>
  <c r="V184" i="39"/>
  <c r="I201" i="39"/>
  <c r="W184" i="39"/>
  <c r="AH184" i="39"/>
  <c r="H202" i="39"/>
  <c r="V185" i="39"/>
  <c r="I202" i="39"/>
  <c r="W185" i="39"/>
  <c r="AH185" i="39"/>
  <c r="H203" i="39"/>
  <c r="V186" i="39"/>
  <c r="I203" i="39"/>
  <c r="W186" i="39"/>
  <c r="AH186" i="39"/>
  <c r="H204" i="39"/>
  <c r="V187" i="39"/>
  <c r="I204" i="39"/>
  <c r="W187" i="39"/>
  <c r="AH187" i="39"/>
  <c r="H205" i="39"/>
  <c r="V188" i="39"/>
  <c r="I205" i="39"/>
  <c r="W188" i="39"/>
  <c r="AH188" i="39"/>
  <c r="H206" i="39"/>
  <c r="V189" i="39"/>
  <c r="I206" i="39"/>
  <c r="W189" i="39"/>
  <c r="AH189" i="39"/>
  <c r="H207" i="39"/>
  <c r="V190" i="39"/>
  <c r="I207" i="39"/>
  <c r="W190" i="39"/>
  <c r="AH190" i="39"/>
  <c r="H208" i="39"/>
  <c r="V191" i="39"/>
  <c r="I208" i="39"/>
  <c r="W191" i="39"/>
  <c r="AH191" i="39"/>
  <c r="H209" i="39"/>
  <c r="V192" i="39"/>
  <c r="I209" i="39"/>
  <c r="W192" i="39"/>
  <c r="AH192" i="39"/>
  <c r="H210" i="39"/>
  <c r="V193" i="39"/>
  <c r="I210" i="39"/>
  <c r="W193" i="39"/>
  <c r="AH193" i="39"/>
  <c r="H211" i="39"/>
  <c r="V194" i="39"/>
  <c r="I211" i="39"/>
  <c r="W194" i="39"/>
  <c r="AH194" i="39"/>
  <c r="H212" i="39"/>
  <c r="V195" i="39"/>
  <c r="I212" i="39"/>
  <c r="W195" i="39"/>
  <c r="AH195" i="39"/>
  <c r="H213" i="39"/>
  <c r="V196" i="39"/>
  <c r="I213" i="39"/>
  <c r="W196" i="39"/>
  <c r="AH196" i="39"/>
  <c r="H214" i="39"/>
  <c r="V197" i="39"/>
  <c r="I214" i="39"/>
  <c r="W197" i="39"/>
  <c r="AH197" i="39"/>
  <c r="H215" i="39"/>
  <c r="V198" i="39"/>
  <c r="I215" i="39"/>
  <c r="W198" i="39"/>
  <c r="AH198" i="39"/>
  <c r="H216" i="39"/>
  <c r="V199" i="39"/>
  <c r="I216" i="39"/>
  <c r="W199" i="39"/>
  <c r="AH199" i="39"/>
  <c r="H217" i="39"/>
  <c r="V200" i="39"/>
  <c r="I217" i="39"/>
  <c r="W200" i="39"/>
  <c r="AH200" i="39"/>
  <c r="H218" i="39"/>
  <c r="V201" i="39"/>
  <c r="I218" i="39"/>
  <c r="W201" i="39"/>
  <c r="AH201" i="39"/>
  <c r="H219" i="39"/>
  <c r="V202" i="39"/>
  <c r="I219" i="39"/>
  <c r="W202" i="39"/>
  <c r="AH202" i="39"/>
  <c r="H220" i="39"/>
  <c r="V203" i="39"/>
  <c r="I220" i="39"/>
  <c r="W203" i="39"/>
  <c r="AH203" i="39"/>
  <c r="H221" i="39"/>
  <c r="V204" i="39"/>
  <c r="I221" i="39"/>
  <c r="W204" i="39"/>
  <c r="AH204" i="39"/>
  <c r="H222" i="39"/>
  <c r="V205" i="39"/>
  <c r="I222" i="39"/>
  <c r="W205" i="39"/>
  <c r="AH205" i="39"/>
  <c r="H223" i="39"/>
  <c r="V206" i="39"/>
  <c r="I223" i="39"/>
  <c r="W206" i="39"/>
  <c r="AH206" i="39"/>
  <c r="H224" i="39"/>
  <c r="V207" i="39"/>
  <c r="I224" i="39"/>
  <c r="W207" i="39"/>
  <c r="AH207" i="39"/>
  <c r="H225" i="39"/>
  <c r="V208" i="39"/>
  <c r="I225" i="39"/>
  <c r="W208" i="39"/>
  <c r="AH208" i="39"/>
  <c r="H226" i="39"/>
  <c r="V209" i="39"/>
  <c r="I226" i="39"/>
  <c r="W209" i="39"/>
  <c r="AH209" i="39"/>
  <c r="H227" i="39"/>
  <c r="V210" i="39"/>
  <c r="I227" i="39"/>
  <c r="W210" i="39"/>
  <c r="AH210" i="39"/>
  <c r="H228" i="39"/>
  <c r="V211" i="39"/>
  <c r="I228" i="39"/>
  <c r="W211" i="39"/>
  <c r="AH211" i="39"/>
  <c r="H229" i="39"/>
  <c r="V212" i="39"/>
  <c r="I229" i="39"/>
  <c r="W212" i="39"/>
  <c r="AH212" i="39"/>
  <c r="H230" i="39"/>
  <c r="V213" i="39"/>
  <c r="I230" i="39"/>
  <c r="W213" i="39"/>
  <c r="AH213" i="39"/>
  <c r="H231" i="39"/>
  <c r="V214" i="39"/>
  <c r="I231" i="39"/>
  <c r="W214" i="39"/>
  <c r="AH214" i="39"/>
  <c r="H232" i="39"/>
  <c r="V215" i="39"/>
  <c r="I232" i="39"/>
  <c r="W215" i="39"/>
  <c r="AH215" i="39"/>
  <c r="H233" i="39"/>
  <c r="V216" i="39"/>
  <c r="I233" i="39"/>
  <c r="W216" i="39"/>
  <c r="AH216" i="39"/>
  <c r="H234" i="39"/>
  <c r="V217" i="39"/>
  <c r="I234" i="39"/>
  <c r="W217" i="39"/>
  <c r="AH217" i="39"/>
  <c r="H235" i="39"/>
  <c r="V218" i="39"/>
  <c r="I235" i="39"/>
  <c r="W218" i="39"/>
  <c r="AH218" i="39"/>
  <c r="H236" i="39"/>
  <c r="V219" i="39"/>
  <c r="I236" i="39"/>
  <c r="W219" i="39"/>
  <c r="AH219" i="39"/>
  <c r="H237" i="39"/>
  <c r="V220" i="39"/>
  <c r="I237" i="39"/>
  <c r="W220" i="39"/>
  <c r="AH220" i="39"/>
  <c r="H238" i="39"/>
  <c r="V221" i="39"/>
  <c r="I238" i="39"/>
  <c r="W221" i="39"/>
  <c r="AH221" i="39"/>
  <c r="H239" i="39"/>
  <c r="V222" i="39"/>
  <c r="I239" i="39"/>
  <c r="W222" i="39"/>
  <c r="AH222" i="39"/>
  <c r="H240" i="39"/>
  <c r="V223" i="39"/>
  <c r="I240" i="39"/>
  <c r="W223" i="39"/>
  <c r="AH223" i="39"/>
  <c r="H241" i="39"/>
  <c r="V224" i="39"/>
  <c r="I241" i="39"/>
  <c r="W224" i="39"/>
  <c r="AH224" i="39"/>
  <c r="H242" i="39"/>
  <c r="V225" i="39"/>
  <c r="I242" i="39"/>
  <c r="W225" i="39"/>
  <c r="AH225" i="39"/>
  <c r="H243" i="39"/>
  <c r="V226" i="39"/>
  <c r="I243" i="39"/>
  <c r="W226" i="39"/>
  <c r="AH226" i="39"/>
  <c r="H244" i="39"/>
  <c r="V227" i="39"/>
  <c r="I244" i="39"/>
  <c r="W227" i="39"/>
  <c r="AH227" i="39"/>
  <c r="H245" i="39"/>
  <c r="V228" i="39"/>
  <c r="I245" i="39"/>
  <c r="W228" i="39"/>
  <c r="AH228" i="39"/>
  <c r="H246" i="39"/>
  <c r="V229" i="39"/>
  <c r="I246" i="39"/>
  <c r="W229" i="39"/>
  <c r="AH229" i="39"/>
  <c r="H247" i="39"/>
  <c r="V230" i="39"/>
  <c r="I247" i="39"/>
  <c r="W230" i="39"/>
  <c r="AH230" i="39"/>
  <c r="H248" i="39"/>
  <c r="V231" i="39"/>
  <c r="I248" i="39"/>
  <c r="W231" i="39"/>
  <c r="AH231" i="39"/>
  <c r="H249" i="39"/>
  <c r="V232" i="39"/>
  <c r="I249" i="39"/>
  <c r="W232" i="39"/>
  <c r="AH232" i="39"/>
  <c r="H250" i="39"/>
  <c r="V233" i="39"/>
  <c r="I250" i="39"/>
  <c r="W233" i="39"/>
  <c r="AH233" i="39"/>
  <c r="H251" i="39"/>
  <c r="V234" i="39"/>
  <c r="I251" i="39"/>
  <c r="W234" i="39"/>
  <c r="AH234" i="39"/>
  <c r="H252" i="39"/>
  <c r="V235" i="39"/>
  <c r="I252" i="39"/>
  <c r="W235" i="39"/>
  <c r="AH235" i="39"/>
  <c r="H253" i="39"/>
  <c r="V236" i="39"/>
  <c r="I253" i="39"/>
  <c r="W236" i="39"/>
  <c r="AH236" i="39"/>
  <c r="H254" i="39"/>
  <c r="V237" i="39"/>
  <c r="I254" i="39"/>
  <c r="W237" i="39"/>
  <c r="AH237" i="39"/>
  <c r="H255" i="39"/>
  <c r="V238" i="39"/>
  <c r="I255" i="39"/>
  <c r="W238" i="39"/>
  <c r="AH238" i="39"/>
  <c r="H256" i="39"/>
  <c r="V239" i="39"/>
  <c r="I256" i="39"/>
  <c r="W239" i="39"/>
  <c r="AH239" i="39"/>
  <c r="H257" i="39"/>
  <c r="V240" i="39"/>
  <c r="I257" i="39"/>
  <c r="W240" i="39"/>
  <c r="AH240" i="39"/>
  <c r="H258" i="39"/>
  <c r="V241" i="39"/>
  <c r="I258" i="39"/>
  <c r="W241" i="39"/>
  <c r="AH241" i="39"/>
  <c r="H259" i="39"/>
  <c r="V242" i="39"/>
  <c r="I259" i="39"/>
  <c r="W242" i="39"/>
  <c r="AH242" i="39"/>
  <c r="H260" i="39"/>
  <c r="V243" i="39"/>
  <c r="I260" i="39"/>
  <c r="W243" i="39"/>
  <c r="AH243" i="39"/>
  <c r="H261" i="39"/>
  <c r="V244" i="39"/>
  <c r="I261" i="39"/>
  <c r="W244" i="39"/>
  <c r="AH244" i="39"/>
  <c r="H262" i="39"/>
  <c r="V245" i="39"/>
  <c r="I262" i="39"/>
  <c r="W245" i="39"/>
  <c r="AH245" i="39"/>
  <c r="H263" i="39"/>
  <c r="V246" i="39"/>
  <c r="I263" i="39"/>
  <c r="W246" i="39"/>
  <c r="AH246" i="39"/>
  <c r="H264" i="39"/>
  <c r="V247" i="39"/>
  <c r="I264" i="39"/>
  <c r="W247" i="39"/>
  <c r="AH247" i="39"/>
  <c r="H265" i="39"/>
  <c r="V248" i="39"/>
  <c r="I265" i="39"/>
  <c r="W248" i="39"/>
  <c r="AH248" i="39"/>
  <c r="H266" i="39"/>
  <c r="V249" i="39"/>
  <c r="I266" i="39"/>
  <c r="W249" i="39"/>
  <c r="AH249" i="39"/>
  <c r="H267" i="39"/>
  <c r="V250" i="39"/>
  <c r="I267" i="39"/>
  <c r="W250" i="39"/>
  <c r="AH250" i="39"/>
  <c r="H268" i="39"/>
  <c r="V251" i="39"/>
  <c r="I268" i="39"/>
  <c r="W251" i="39"/>
  <c r="AH251" i="39"/>
  <c r="H269" i="39"/>
  <c r="V252" i="39"/>
  <c r="I269" i="39"/>
  <c r="W252" i="39"/>
  <c r="AH252" i="39"/>
  <c r="H270" i="39"/>
  <c r="V253" i="39"/>
  <c r="I270" i="39"/>
  <c r="W253" i="39"/>
  <c r="AH253" i="39"/>
  <c r="H271" i="39"/>
  <c r="V254" i="39"/>
  <c r="I271" i="39"/>
  <c r="W254" i="39"/>
  <c r="AH254" i="39"/>
  <c r="H272" i="39"/>
  <c r="V255" i="39"/>
  <c r="I272" i="39"/>
  <c r="W255" i="39"/>
  <c r="AH255" i="39"/>
  <c r="H273" i="39"/>
  <c r="V256" i="39"/>
  <c r="I273" i="39"/>
  <c r="W256" i="39"/>
  <c r="AH256" i="39"/>
  <c r="H274" i="39"/>
  <c r="V257" i="39"/>
  <c r="I274" i="39"/>
  <c r="W257" i="39"/>
  <c r="AH257" i="39"/>
  <c r="H275" i="39"/>
  <c r="V258" i="39"/>
  <c r="I275" i="39"/>
  <c r="W258" i="39"/>
  <c r="AH258" i="39"/>
  <c r="H276" i="39"/>
  <c r="V259" i="39"/>
  <c r="I276" i="39"/>
  <c r="W259" i="39"/>
  <c r="AH259" i="39"/>
  <c r="H277" i="39"/>
  <c r="V260" i="39"/>
  <c r="I277" i="39"/>
  <c r="W260" i="39"/>
  <c r="AH260" i="39"/>
  <c r="H278" i="39"/>
  <c r="V261" i="39"/>
  <c r="I278" i="39"/>
  <c r="W261" i="39"/>
  <c r="AH261" i="39"/>
  <c r="H279" i="39"/>
  <c r="V262" i="39"/>
  <c r="I279" i="39"/>
  <c r="W262" i="39"/>
  <c r="AH262" i="39"/>
  <c r="H280" i="39"/>
  <c r="V263" i="39"/>
  <c r="I280" i="39"/>
  <c r="W263" i="39"/>
  <c r="AH263" i="39"/>
  <c r="H281" i="39"/>
  <c r="V264" i="39"/>
  <c r="I281" i="39"/>
  <c r="W264" i="39"/>
  <c r="AH264" i="39"/>
  <c r="H282" i="39"/>
  <c r="V265" i="39"/>
  <c r="I282" i="39"/>
  <c r="W265" i="39"/>
  <c r="AH265" i="39"/>
  <c r="H283" i="39"/>
  <c r="V266" i="39"/>
  <c r="I283" i="39"/>
  <c r="W266" i="39"/>
  <c r="AH266" i="39"/>
  <c r="H284" i="39"/>
  <c r="V267" i="39"/>
  <c r="I284" i="39"/>
  <c r="W267" i="39"/>
  <c r="AH267" i="39"/>
  <c r="H285" i="39"/>
  <c r="V268" i="39"/>
  <c r="I285" i="39"/>
  <c r="W268" i="39"/>
  <c r="AH268" i="39"/>
  <c r="H286" i="39"/>
  <c r="V269" i="39"/>
  <c r="I286" i="39"/>
  <c r="W269" i="39"/>
  <c r="AH269" i="39"/>
  <c r="H287" i="39"/>
  <c r="V270" i="39"/>
  <c r="I287" i="39"/>
  <c r="W270" i="39"/>
  <c r="AH270" i="39"/>
  <c r="H288" i="39"/>
  <c r="V271" i="39"/>
  <c r="I288" i="39"/>
  <c r="W271" i="39"/>
  <c r="AH271" i="39"/>
  <c r="H289" i="39"/>
  <c r="V272" i="39"/>
  <c r="I289" i="39"/>
  <c r="W272" i="39"/>
  <c r="AH272" i="39"/>
  <c r="H290" i="39"/>
  <c r="V273" i="39"/>
  <c r="I290" i="39"/>
  <c r="W273" i="39"/>
  <c r="AH273" i="39"/>
  <c r="H291" i="39"/>
  <c r="V274" i="39"/>
  <c r="I291" i="39"/>
  <c r="W274" i="39"/>
  <c r="AH274" i="39"/>
  <c r="H292" i="39"/>
  <c r="V275" i="39"/>
  <c r="I292" i="39"/>
  <c r="W275" i="39"/>
  <c r="AH275" i="39"/>
  <c r="H293" i="39"/>
  <c r="V276" i="39"/>
  <c r="I293" i="39"/>
  <c r="W276" i="39"/>
  <c r="AH276" i="39"/>
  <c r="H294" i="39"/>
  <c r="V277" i="39"/>
  <c r="I294" i="39"/>
  <c r="W277" i="39"/>
  <c r="AH277" i="39"/>
  <c r="H295" i="39"/>
  <c r="V278" i="39"/>
  <c r="I295" i="39"/>
  <c r="W278" i="39"/>
  <c r="AH278" i="39"/>
  <c r="H296" i="39"/>
  <c r="V279" i="39"/>
  <c r="I296" i="39"/>
  <c r="W279" i="39"/>
  <c r="AH279" i="39"/>
  <c r="H297" i="39"/>
  <c r="V280" i="39"/>
  <c r="I297" i="39"/>
  <c r="W280" i="39"/>
  <c r="AH280" i="39"/>
  <c r="H298" i="39"/>
  <c r="V281" i="39"/>
  <c r="I298" i="39"/>
  <c r="W281" i="39"/>
  <c r="AH281" i="39"/>
  <c r="H299" i="39"/>
  <c r="V282" i="39"/>
  <c r="I299" i="39"/>
  <c r="W282" i="39"/>
  <c r="AH282" i="39"/>
  <c r="H300" i="39"/>
  <c r="V283" i="39"/>
  <c r="I300" i="39"/>
  <c r="W283" i="39"/>
  <c r="AH283" i="39"/>
  <c r="H301" i="39"/>
  <c r="V284" i="39"/>
  <c r="I301" i="39"/>
  <c r="W284" i="39"/>
  <c r="AH284" i="39"/>
  <c r="H302" i="39"/>
  <c r="V285" i="39"/>
  <c r="I302" i="39"/>
  <c r="W285" i="39"/>
  <c r="AH285" i="39"/>
  <c r="H303" i="39"/>
  <c r="V286" i="39"/>
  <c r="I303" i="39"/>
  <c r="W286" i="39"/>
  <c r="AH286" i="39"/>
  <c r="H304" i="39"/>
  <c r="V287" i="39"/>
  <c r="I304" i="39"/>
  <c r="W287" i="39"/>
  <c r="AH287" i="39"/>
  <c r="H305" i="39"/>
  <c r="V288" i="39"/>
  <c r="I305" i="39"/>
  <c r="W288" i="39"/>
  <c r="AH288" i="39"/>
  <c r="H306" i="39"/>
  <c r="V289" i="39"/>
  <c r="I306" i="39"/>
  <c r="W289" i="39"/>
  <c r="AH289" i="39"/>
  <c r="H307" i="39"/>
  <c r="V290" i="39"/>
  <c r="I307" i="39"/>
  <c r="W290" i="39"/>
  <c r="AH290" i="39"/>
  <c r="H308" i="39"/>
  <c r="V291" i="39"/>
  <c r="I308" i="39"/>
  <c r="W291" i="39"/>
  <c r="AH291" i="39"/>
  <c r="H309" i="39"/>
  <c r="V292" i="39"/>
  <c r="I309" i="39"/>
  <c r="W292" i="39"/>
  <c r="AH292" i="39"/>
  <c r="H310" i="39"/>
  <c r="V293" i="39"/>
  <c r="I310" i="39"/>
  <c r="W293" i="39"/>
  <c r="AH293" i="39"/>
  <c r="H311" i="39"/>
  <c r="V294" i="39"/>
  <c r="I311" i="39"/>
  <c r="W294" i="39"/>
  <c r="AH294" i="39"/>
  <c r="H312" i="39"/>
  <c r="V295" i="39"/>
  <c r="I312" i="39"/>
  <c r="W295" i="39"/>
  <c r="AH295" i="39"/>
  <c r="H313" i="39"/>
  <c r="V296" i="39"/>
  <c r="I313" i="39"/>
  <c r="W296" i="39"/>
  <c r="AH296" i="39"/>
  <c r="H314" i="39"/>
  <c r="V297" i="39"/>
  <c r="I314" i="39"/>
  <c r="W297" i="39"/>
  <c r="AH297" i="39"/>
  <c r="H315" i="39"/>
  <c r="V298" i="39"/>
  <c r="I315" i="39"/>
  <c r="W298" i="39"/>
  <c r="AH298" i="39"/>
  <c r="H316" i="39"/>
  <c r="V299" i="39"/>
  <c r="I316" i="39"/>
  <c r="W299" i="39"/>
  <c r="AH299" i="39"/>
  <c r="H317" i="39"/>
  <c r="V300" i="39"/>
  <c r="I317" i="39"/>
  <c r="W300" i="39"/>
  <c r="AH300" i="39"/>
  <c r="H318" i="39"/>
  <c r="V301" i="39"/>
  <c r="I318" i="39"/>
  <c r="W301" i="39"/>
  <c r="AH301" i="39"/>
  <c r="H319" i="39"/>
  <c r="V302" i="39"/>
  <c r="I319" i="39"/>
  <c r="W302" i="39"/>
  <c r="AH302" i="39"/>
  <c r="H320" i="39"/>
  <c r="V303" i="39"/>
  <c r="I320" i="39"/>
  <c r="W303" i="39"/>
  <c r="AH303" i="39"/>
  <c r="H321" i="39"/>
  <c r="V304" i="39"/>
  <c r="I321" i="39"/>
  <c r="W304" i="39"/>
  <c r="AH304" i="39"/>
  <c r="H322" i="39"/>
  <c r="V305" i="39"/>
  <c r="I322" i="39"/>
  <c r="W305" i="39"/>
  <c r="AH305" i="39"/>
  <c r="H323" i="39"/>
  <c r="V306" i="39"/>
  <c r="I323" i="39"/>
  <c r="W306" i="39"/>
  <c r="AH306" i="39"/>
  <c r="H324" i="39"/>
  <c r="V307" i="39"/>
  <c r="I324" i="39"/>
  <c r="W307" i="39"/>
  <c r="AH307" i="39"/>
  <c r="H325" i="39"/>
  <c r="V308" i="39"/>
  <c r="I325" i="39"/>
  <c r="W308" i="39"/>
  <c r="AH308" i="39"/>
  <c r="H326" i="39"/>
  <c r="V309" i="39"/>
  <c r="I326" i="39"/>
  <c r="W309" i="39"/>
  <c r="AH309" i="39"/>
  <c r="H327" i="39"/>
  <c r="V310" i="39"/>
  <c r="I327" i="39"/>
  <c r="W310" i="39"/>
  <c r="AH310" i="39"/>
  <c r="H328" i="39"/>
  <c r="V311" i="39"/>
  <c r="I328" i="39"/>
  <c r="W311" i="39"/>
  <c r="AH311" i="39"/>
  <c r="H329" i="39"/>
  <c r="V312" i="39"/>
  <c r="I329" i="39"/>
  <c r="W312" i="39"/>
  <c r="AH312" i="39"/>
  <c r="H330" i="39"/>
  <c r="V313" i="39"/>
  <c r="I330" i="39"/>
  <c r="W313" i="39"/>
  <c r="AH313" i="39"/>
  <c r="H331" i="39"/>
  <c r="V314" i="39"/>
  <c r="I331" i="39"/>
  <c r="W314" i="39"/>
  <c r="AH314" i="39"/>
  <c r="H332" i="39"/>
  <c r="V315" i="39"/>
  <c r="I332" i="39"/>
  <c r="W315" i="39"/>
  <c r="AH315" i="39"/>
  <c r="H333" i="39"/>
  <c r="V316" i="39"/>
  <c r="I333" i="39"/>
  <c r="W316" i="39"/>
  <c r="AH316" i="39"/>
  <c r="H334" i="39"/>
  <c r="V317" i="39"/>
  <c r="I334" i="39"/>
  <c r="W317" i="39"/>
  <c r="AH317" i="39"/>
  <c r="H335" i="39"/>
  <c r="V318" i="39"/>
  <c r="I335" i="39"/>
  <c r="W318" i="39"/>
  <c r="AH318" i="39"/>
  <c r="H336" i="39"/>
  <c r="V319" i="39"/>
  <c r="I336" i="39"/>
  <c r="W319" i="39"/>
  <c r="AH319" i="39"/>
  <c r="H337" i="39"/>
  <c r="V320" i="39"/>
  <c r="I337" i="39"/>
  <c r="W320" i="39"/>
  <c r="AH320" i="39"/>
  <c r="H338" i="39"/>
  <c r="V321" i="39"/>
  <c r="I338" i="39"/>
  <c r="W321" i="39"/>
  <c r="AH321" i="39"/>
  <c r="H339" i="39"/>
  <c r="V322" i="39"/>
  <c r="I339" i="39"/>
  <c r="W322" i="39"/>
  <c r="AH322" i="39"/>
  <c r="H340" i="39"/>
  <c r="V323" i="39"/>
  <c r="I340" i="39"/>
  <c r="W323" i="39"/>
  <c r="AH323" i="39"/>
  <c r="H341" i="39"/>
  <c r="V324" i="39"/>
  <c r="I341" i="39"/>
  <c r="W324" i="39"/>
  <c r="AH324" i="39"/>
  <c r="H342" i="39"/>
  <c r="V325" i="39"/>
  <c r="I342" i="39"/>
  <c r="W325" i="39"/>
  <c r="AH325" i="39"/>
  <c r="H343" i="39"/>
  <c r="V326" i="39"/>
  <c r="I343" i="39"/>
  <c r="W326" i="39"/>
  <c r="AH326" i="39"/>
  <c r="H344" i="39"/>
  <c r="V327" i="39"/>
  <c r="I344" i="39"/>
  <c r="W327" i="39"/>
  <c r="AH327" i="39"/>
  <c r="H345" i="39"/>
  <c r="V328" i="39"/>
  <c r="I345" i="39"/>
  <c r="W328" i="39"/>
  <c r="AH328" i="39"/>
  <c r="H346" i="39"/>
  <c r="V329" i="39"/>
  <c r="I346" i="39"/>
  <c r="W329" i="39"/>
  <c r="AH329" i="39"/>
  <c r="H347" i="39"/>
  <c r="V330" i="39"/>
  <c r="I347" i="39"/>
  <c r="W330" i="39"/>
  <c r="AH330" i="39"/>
  <c r="H348" i="39"/>
  <c r="V331" i="39"/>
  <c r="I348" i="39"/>
  <c r="W331" i="39"/>
  <c r="AH331" i="39"/>
  <c r="H349" i="39"/>
  <c r="V332" i="39"/>
  <c r="I349" i="39"/>
  <c r="W332" i="39"/>
  <c r="AH332" i="39"/>
  <c r="H350" i="39"/>
  <c r="V333" i="39"/>
  <c r="I350" i="39"/>
  <c r="W333" i="39"/>
  <c r="AH333" i="39"/>
  <c r="H351" i="39"/>
  <c r="V334" i="39"/>
  <c r="I351" i="39"/>
  <c r="W334" i="39"/>
  <c r="AH334" i="39"/>
  <c r="H352" i="39"/>
  <c r="V335" i="39"/>
  <c r="I352" i="39"/>
  <c r="W335" i="39"/>
  <c r="AH335" i="39"/>
  <c r="H353" i="39"/>
  <c r="V336" i="39"/>
  <c r="I353" i="39"/>
  <c r="W336" i="39"/>
  <c r="AH336" i="39"/>
  <c r="H354" i="39"/>
  <c r="V337" i="39"/>
  <c r="I354" i="39"/>
  <c r="W337" i="39"/>
  <c r="AH337" i="39"/>
  <c r="H355" i="39"/>
  <c r="V338" i="39"/>
  <c r="I355" i="39"/>
  <c r="W338" i="39"/>
  <c r="AH338" i="39"/>
  <c r="H356" i="39"/>
  <c r="V339" i="39"/>
  <c r="I356" i="39"/>
  <c r="W339" i="39"/>
  <c r="AH339" i="39"/>
  <c r="H357" i="39"/>
  <c r="V340" i="39"/>
  <c r="I357" i="39"/>
  <c r="W340" i="39"/>
  <c r="AH340" i="39"/>
  <c r="H358" i="39"/>
  <c r="V341" i="39"/>
  <c r="I358" i="39"/>
  <c r="W341" i="39"/>
  <c r="AH341" i="39"/>
  <c r="H359" i="39"/>
  <c r="V342" i="39"/>
  <c r="I359" i="39"/>
  <c r="W342" i="39"/>
  <c r="AH342" i="39"/>
  <c r="H360" i="39"/>
  <c r="V343" i="39"/>
  <c r="I360" i="39"/>
  <c r="W343" i="39"/>
  <c r="AH343" i="39"/>
  <c r="H361" i="39"/>
  <c r="V344" i="39"/>
  <c r="I361" i="39"/>
  <c r="W344" i="39"/>
  <c r="AH344" i="39"/>
  <c r="H362" i="39"/>
  <c r="V345" i="39"/>
  <c r="I362" i="39"/>
  <c r="W345" i="39"/>
  <c r="AH345" i="39"/>
  <c r="H363" i="39"/>
  <c r="V346" i="39"/>
  <c r="I363" i="39"/>
  <c r="W346" i="39"/>
  <c r="AH346" i="39"/>
  <c r="H364" i="39"/>
  <c r="V347" i="39"/>
  <c r="I364" i="39"/>
  <c r="W347" i="39"/>
  <c r="AH347" i="39"/>
  <c r="H365" i="39"/>
  <c r="V348" i="39"/>
  <c r="I365" i="39"/>
  <c r="W348" i="39"/>
  <c r="AH348" i="39"/>
  <c r="H366" i="39"/>
  <c r="V349" i="39"/>
  <c r="I366" i="39"/>
  <c r="W349" i="39"/>
  <c r="AH349" i="39"/>
  <c r="H367" i="39"/>
  <c r="V350" i="39"/>
  <c r="I367" i="39"/>
  <c r="W350" i="39"/>
  <c r="AH350" i="39"/>
  <c r="AG351" i="39"/>
  <c r="AD639" i="39"/>
  <c r="AC639" i="39"/>
  <c r="AA639" i="39"/>
  <c r="AB639" i="39"/>
  <c r="Z638" i="39"/>
  <c r="AH638" i="39"/>
  <c r="J367" i="39"/>
  <c r="K367" i="39"/>
  <c r="X350" i="39"/>
  <c r="Y350" i="39"/>
  <c r="AA350" i="39"/>
  <c r="AG350" i="39"/>
  <c r="AD638" i="39"/>
  <c r="AC638" i="39"/>
  <c r="AA638" i="39"/>
  <c r="AB638" i="39"/>
  <c r="Z637" i="39"/>
  <c r="AH637" i="39"/>
  <c r="J366" i="39"/>
  <c r="K366" i="39"/>
  <c r="X349" i="39"/>
  <c r="Y349" i="39"/>
  <c r="AA349" i="39"/>
  <c r="AG349" i="39"/>
  <c r="AD637" i="39"/>
  <c r="AC637" i="39"/>
  <c r="AA637" i="39"/>
  <c r="AB637" i="39"/>
  <c r="Z636" i="39"/>
  <c r="AH636" i="39"/>
  <c r="J365" i="39"/>
  <c r="K365" i="39"/>
  <c r="X348" i="39"/>
  <c r="Y348" i="39"/>
  <c r="AA348" i="39"/>
  <c r="AG348" i="39"/>
  <c r="AD636" i="39"/>
  <c r="AC636" i="39"/>
  <c r="AA636" i="39"/>
  <c r="AB636" i="39"/>
  <c r="Z635" i="39"/>
  <c r="AH635" i="39"/>
  <c r="J364" i="39"/>
  <c r="K364" i="39"/>
  <c r="X347" i="39"/>
  <c r="Y347" i="39"/>
  <c r="AA347" i="39"/>
  <c r="AG347" i="39"/>
  <c r="AD635" i="39"/>
  <c r="AC635" i="39"/>
  <c r="AA635" i="39"/>
  <c r="AB635" i="39"/>
  <c r="Z634" i="39"/>
  <c r="AH634" i="39"/>
  <c r="J363" i="39"/>
  <c r="K363" i="39"/>
  <c r="X346" i="39"/>
  <c r="Y346" i="39"/>
  <c r="AA346" i="39"/>
  <c r="AG346" i="39"/>
  <c r="AD634" i="39"/>
  <c r="AC634" i="39"/>
  <c r="AA634" i="39"/>
  <c r="AB634" i="39"/>
  <c r="Z633" i="39"/>
  <c r="AH633" i="39"/>
  <c r="J362" i="39"/>
  <c r="K362" i="39"/>
  <c r="X345" i="39"/>
  <c r="Y345" i="39"/>
  <c r="AA345" i="39"/>
  <c r="AG345" i="39"/>
  <c r="AD633" i="39"/>
  <c r="AC633" i="39"/>
  <c r="AA633" i="39"/>
  <c r="AB633" i="39"/>
  <c r="Z632" i="39"/>
  <c r="AH632" i="39"/>
  <c r="J361" i="39"/>
  <c r="K361" i="39"/>
  <c r="X344" i="39"/>
  <c r="Y344" i="39"/>
  <c r="AA344" i="39"/>
  <c r="AG344" i="39"/>
  <c r="AD632" i="39"/>
  <c r="AC632" i="39"/>
  <c r="AA632" i="39"/>
  <c r="AB632" i="39"/>
  <c r="Z631" i="39"/>
  <c r="AH631" i="39"/>
  <c r="J360" i="39"/>
  <c r="K360" i="39"/>
  <c r="X343" i="39"/>
  <c r="Y343" i="39"/>
  <c r="AA343" i="39"/>
  <c r="AG343" i="39"/>
  <c r="AD631" i="39"/>
  <c r="AC631" i="39"/>
  <c r="AA631" i="39"/>
  <c r="AB631" i="39"/>
  <c r="Z630" i="39"/>
  <c r="AH630" i="39"/>
  <c r="J359" i="39"/>
  <c r="K359" i="39"/>
  <c r="X342" i="39"/>
  <c r="Y342" i="39"/>
  <c r="AA342" i="39"/>
  <c r="AG342" i="39"/>
  <c r="AD630" i="39"/>
  <c r="AC630" i="39"/>
  <c r="AA630" i="39"/>
  <c r="AB630" i="39"/>
  <c r="Z629" i="39"/>
  <c r="AH629" i="39"/>
  <c r="J358" i="39"/>
  <c r="K358" i="39"/>
  <c r="X341" i="39"/>
  <c r="Y341" i="39"/>
  <c r="AA341" i="39"/>
  <c r="AG341" i="39"/>
  <c r="AD629" i="39"/>
  <c r="AC629" i="39"/>
  <c r="AA629" i="39"/>
  <c r="AB629" i="39"/>
  <c r="Z628" i="39"/>
  <c r="AH628" i="39"/>
  <c r="J357" i="39"/>
  <c r="K357" i="39"/>
  <c r="X340" i="39"/>
  <c r="Y340" i="39"/>
  <c r="AA340" i="39"/>
  <c r="AG340" i="39"/>
  <c r="AD628" i="39"/>
  <c r="AC628" i="39"/>
  <c r="AA628" i="39"/>
  <c r="AB628" i="39"/>
  <c r="Z627" i="39"/>
  <c r="AH627" i="39"/>
  <c r="J356" i="39"/>
  <c r="K356" i="39"/>
  <c r="X339" i="39"/>
  <c r="Y339" i="39"/>
  <c r="AA339" i="39"/>
  <c r="AG339" i="39"/>
  <c r="AD627" i="39"/>
  <c r="AC627" i="39"/>
  <c r="AA627" i="39"/>
  <c r="AB627" i="39"/>
  <c r="Z626" i="39"/>
  <c r="AH626" i="39"/>
  <c r="J355" i="39"/>
  <c r="K355" i="39"/>
  <c r="X338" i="39"/>
  <c r="Y338" i="39"/>
  <c r="AA338" i="39"/>
  <c r="AG338" i="39"/>
  <c r="AD626" i="39"/>
  <c r="AC626" i="39"/>
  <c r="AA626" i="39"/>
  <c r="AB626" i="39"/>
  <c r="Z625" i="39"/>
  <c r="AH625" i="39"/>
  <c r="J354" i="39"/>
  <c r="K354" i="39"/>
  <c r="X337" i="39"/>
  <c r="Y337" i="39"/>
  <c r="AA337" i="39"/>
  <c r="AG337" i="39"/>
  <c r="AD625" i="39"/>
  <c r="AC625" i="39"/>
  <c r="AA625" i="39"/>
  <c r="AB625" i="39"/>
  <c r="Z624" i="39"/>
  <c r="AH624" i="39"/>
  <c r="J353" i="39"/>
  <c r="K353" i="39"/>
  <c r="X336" i="39"/>
  <c r="Y336" i="39"/>
  <c r="AA336" i="39"/>
  <c r="AG336" i="39"/>
  <c r="AD624" i="39"/>
  <c r="AC624" i="39"/>
  <c r="AA624" i="39"/>
  <c r="AB624" i="39"/>
  <c r="Z623" i="39"/>
  <c r="AH623" i="39"/>
  <c r="J352" i="39"/>
  <c r="K352" i="39"/>
  <c r="X335" i="39"/>
  <c r="Y335" i="39"/>
  <c r="AA335" i="39"/>
  <c r="AG335" i="39"/>
  <c r="AD623" i="39"/>
  <c r="AC623" i="39"/>
  <c r="AA623" i="39"/>
  <c r="AB623" i="39"/>
  <c r="Z622" i="39"/>
  <c r="AH622" i="39"/>
  <c r="J351" i="39"/>
  <c r="K351" i="39"/>
  <c r="X334" i="39"/>
  <c r="Y334" i="39"/>
  <c r="AA334" i="39"/>
  <c r="AG334" i="39"/>
  <c r="AD622" i="39"/>
  <c r="AC622" i="39"/>
  <c r="AA622" i="39"/>
  <c r="AB622" i="39"/>
  <c r="Z621" i="39"/>
  <c r="AH621" i="39"/>
  <c r="J350" i="39"/>
  <c r="K350" i="39"/>
  <c r="X333" i="39"/>
  <c r="Y333" i="39"/>
  <c r="AA333" i="39"/>
  <c r="AG333" i="39"/>
  <c r="AD621" i="39"/>
  <c r="AC621" i="39"/>
  <c r="AA621" i="39"/>
  <c r="AB621" i="39"/>
  <c r="Z620" i="39"/>
  <c r="AH620" i="39"/>
  <c r="J349" i="39"/>
  <c r="K349" i="39"/>
  <c r="X332" i="39"/>
  <c r="Y332" i="39"/>
  <c r="AA332" i="39"/>
  <c r="AG332" i="39"/>
  <c r="AD620" i="39"/>
  <c r="AC620" i="39"/>
  <c r="AA620" i="39"/>
  <c r="AB620" i="39"/>
  <c r="Z619" i="39"/>
  <c r="AH619" i="39"/>
  <c r="J348" i="39"/>
  <c r="K348" i="39"/>
  <c r="X331" i="39"/>
  <c r="Y331" i="39"/>
  <c r="AA331" i="39"/>
  <c r="AG331" i="39"/>
  <c r="AD619" i="39"/>
  <c r="AC619" i="39"/>
  <c r="AA619" i="39"/>
  <c r="AB619" i="39"/>
  <c r="Z618" i="39"/>
  <c r="AH618" i="39"/>
  <c r="J347" i="39"/>
  <c r="K347" i="39"/>
  <c r="X330" i="39"/>
  <c r="Y330" i="39"/>
  <c r="AA330" i="39"/>
  <c r="AG330" i="39"/>
  <c r="AD618" i="39"/>
  <c r="AC618" i="39"/>
  <c r="AA618" i="39"/>
  <c r="AB618" i="39"/>
  <c r="Z617" i="39"/>
  <c r="AH617" i="39"/>
  <c r="J346" i="39"/>
  <c r="K346" i="39"/>
  <c r="X329" i="39"/>
  <c r="Y329" i="39"/>
  <c r="AA329" i="39"/>
  <c r="AG329" i="39"/>
  <c r="AD617" i="39"/>
  <c r="AC617" i="39"/>
  <c r="AA617" i="39"/>
  <c r="AB617" i="39"/>
  <c r="Z616" i="39"/>
  <c r="AH616" i="39"/>
  <c r="J345" i="39"/>
  <c r="K345" i="39"/>
  <c r="X328" i="39"/>
  <c r="Y328" i="39"/>
  <c r="AA328" i="39"/>
  <c r="AG328" i="39"/>
  <c r="AD616" i="39"/>
  <c r="AC616" i="39"/>
  <c r="AA616" i="39"/>
  <c r="AB616" i="39"/>
  <c r="Z615" i="39"/>
  <c r="AH615" i="39"/>
  <c r="J344" i="39"/>
  <c r="K344" i="39"/>
  <c r="X327" i="39"/>
  <c r="Y327" i="39"/>
  <c r="AA327" i="39"/>
  <c r="AG327" i="39"/>
  <c r="AD615" i="39"/>
  <c r="AC615" i="39"/>
  <c r="AA615" i="39"/>
  <c r="AB615" i="39"/>
  <c r="Z614" i="39"/>
  <c r="AH614" i="39"/>
  <c r="J343" i="39"/>
  <c r="K343" i="39"/>
  <c r="X326" i="39"/>
  <c r="Y326" i="39"/>
  <c r="AA326" i="39"/>
  <c r="AG326" i="39"/>
  <c r="AD614" i="39"/>
  <c r="AC614" i="39"/>
  <c r="AA614" i="39"/>
  <c r="AB614" i="39"/>
  <c r="Z613" i="39"/>
  <c r="AH613" i="39"/>
  <c r="J342" i="39"/>
  <c r="K342" i="39"/>
  <c r="X325" i="39"/>
  <c r="Y325" i="39"/>
  <c r="AA325" i="39"/>
  <c r="AG325" i="39"/>
  <c r="AD613" i="39"/>
  <c r="AC613" i="39"/>
  <c r="AA613" i="39"/>
  <c r="AB613" i="39"/>
  <c r="Z612" i="39"/>
  <c r="AH612" i="39"/>
  <c r="J341" i="39"/>
  <c r="K341" i="39"/>
  <c r="X324" i="39"/>
  <c r="Y324" i="39"/>
  <c r="AA324" i="39"/>
  <c r="AG324" i="39"/>
  <c r="AD612" i="39"/>
  <c r="AC612" i="39"/>
  <c r="AA612" i="39"/>
  <c r="AB612" i="39"/>
  <c r="Z611" i="39"/>
  <c r="AH611" i="39"/>
  <c r="J340" i="39"/>
  <c r="K340" i="39"/>
  <c r="X323" i="39"/>
  <c r="Y323" i="39"/>
  <c r="AA323" i="39"/>
  <c r="AG323" i="39"/>
  <c r="AD611" i="39"/>
  <c r="AC611" i="39"/>
  <c r="AA611" i="39"/>
  <c r="AB611" i="39"/>
  <c r="Z610" i="39"/>
  <c r="AH610" i="39"/>
  <c r="J339" i="39"/>
  <c r="K339" i="39"/>
  <c r="X322" i="39"/>
  <c r="Y322" i="39"/>
  <c r="AA322" i="39"/>
  <c r="AG322" i="39"/>
  <c r="AD610" i="39"/>
  <c r="AC610" i="39"/>
  <c r="AA610" i="39"/>
  <c r="AB610" i="39"/>
  <c r="Z609" i="39"/>
  <c r="AH609" i="39"/>
  <c r="J338" i="39"/>
  <c r="K338" i="39"/>
  <c r="X321" i="39"/>
  <c r="Y321" i="39"/>
  <c r="AA321" i="39"/>
  <c r="AG321" i="39"/>
  <c r="AD609" i="39"/>
  <c r="AC609" i="39"/>
  <c r="AA609" i="39"/>
  <c r="AB609" i="39"/>
  <c r="Z608" i="39"/>
  <c r="AH608" i="39"/>
  <c r="J337" i="39"/>
  <c r="K337" i="39"/>
  <c r="X320" i="39"/>
  <c r="Y320" i="39"/>
  <c r="AA320" i="39"/>
  <c r="AG320" i="39"/>
  <c r="AD608" i="39"/>
  <c r="AC608" i="39"/>
  <c r="AA608" i="39"/>
  <c r="AB608" i="39"/>
  <c r="Z607" i="39"/>
  <c r="AH607" i="39"/>
  <c r="J336" i="39"/>
  <c r="K336" i="39"/>
  <c r="X319" i="39"/>
  <c r="Y319" i="39"/>
  <c r="AA319" i="39"/>
  <c r="AG319" i="39"/>
  <c r="AD607" i="39"/>
  <c r="AC607" i="39"/>
  <c r="AA607" i="39"/>
  <c r="AB607" i="39"/>
  <c r="Z606" i="39"/>
  <c r="AH606" i="39"/>
  <c r="J335" i="39"/>
  <c r="K335" i="39"/>
  <c r="X318" i="39"/>
  <c r="Y318" i="39"/>
  <c r="AA318" i="39"/>
  <c r="AG318" i="39"/>
  <c r="AD606" i="39"/>
  <c r="AC606" i="39"/>
  <c r="AA606" i="39"/>
  <c r="AB606" i="39"/>
  <c r="Z605" i="39"/>
  <c r="AH605" i="39"/>
  <c r="J334" i="39"/>
  <c r="K334" i="39"/>
  <c r="X317" i="39"/>
  <c r="Y317" i="39"/>
  <c r="AA317" i="39"/>
  <c r="AG317" i="39"/>
  <c r="AD605" i="39"/>
  <c r="AC605" i="39"/>
  <c r="AA605" i="39"/>
  <c r="AB605" i="39"/>
  <c r="Z604" i="39"/>
  <c r="AH604" i="39"/>
  <c r="J333" i="39"/>
  <c r="K333" i="39"/>
  <c r="X316" i="39"/>
  <c r="Y316" i="39"/>
  <c r="AA316" i="39"/>
  <c r="AG316" i="39"/>
  <c r="AD604" i="39"/>
  <c r="AC604" i="39"/>
  <c r="AA604" i="39"/>
  <c r="AB604" i="39"/>
  <c r="Z603" i="39"/>
  <c r="AH603" i="39"/>
  <c r="J332" i="39"/>
  <c r="K332" i="39"/>
  <c r="X315" i="39"/>
  <c r="Y315" i="39"/>
  <c r="AA315" i="39"/>
  <c r="AG315" i="39"/>
  <c r="AD603" i="39"/>
  <c r="AC603" i="39"/>
  <c r="AA603" i="39"/>
  <c r="AB603" i="39"/>
  <c r="Z602" i="39"/>
  <c r="AH602" i="39"/>
  <c r="J331" i="39"/>
  <c r="K331" i="39"/>
  <c r="X314" i="39"/>
  <c r="Y314" i="39"/>
  <c r="AA314" i="39"/>
  <c r="AG314" i="39"/>
  <c r="AD602" i="39"/>
  <c r="AC602" i="39"/>
  <c r="AA602" i="39"/>
  <c r="AB602" i="39"/>
  <c r="Z601" i="39"/>
  <c r="AH601" i="39"/>
  <c r="J330" i="39"/>
  <c r="K330" i="39"/>
  <c r="X313" i="39"/>
  <c r="Y313" i="39"/>
  <c r="AA313" i="39"/>
  <c r="AG313" i="39"/>
  <c r="AD601" i="39"/>
  <c r="AC601" i="39"/>
  <c r="AA601" i="39"/>
  <c r="AB601" i="39"/>
  <c r="Z600" i="39"/>
  <c r="AH600" i="39"/>
  <c r="J329" i="39"/>
  <c r="K329" i="39"/>
  <c r="X312" i="39"/>
  <c r="Y312" i="39"/>
  <c r="AA312" i="39"/>
  <c r="AG312" i="39"/>
  <c r="AD600" i="39"/>
  <c r="AC600" i="39"/>
  <c r="AA600" i="39"/>
  <c r="AB600" i="39"/>
  <c r="Z599" i="39"/>
  <c r="AH599" i="39"/>
  <c r="J328" i="39"/>
  <c r="K328" i="39"/>
  <c r="X311" i="39"/>
  <c r="Y311" i="39"/>
  <c r="AA311" i="39"/>
  <c r="AG311" i="39"/>
  <c r="AD599" i="39"/>
  <c r="AC599" i="39"/>
  <c r="AA599" i="39"/>
  <c r="AB599" i="39"/>
  <c r="Z598" i="39"/>
  <c r="AH598" i="39"/>
  <c r="J327" i="39"/>
  <c r="K327" i="39"/>
  <c r="X310" i="39"/>
  <c r="Y310" i="39"/>
  <c r="AA310" i="39"/>
  <c r="AG310" i="39"/>
  <c r="AD598" i="39"/>
  <c r="AC598" i="39"/>
  <c r="AA598" i="39"/>
  <c r="AB598" i="39"/>
  <c r="Z597" i="39"/>
  <c r="AH597" i="39"/>
  <c r="J326" i="39"/>
  <c r="K326" i="39"/>
  <c r="X309" i="39"/>
  <c r="Y309" i="39"/>
  <c r="AA309" i="39"/>
  <c r="AG309" i="39"/>
  <c r="AD597" i="39"/>
  <c r="AC597" i="39"/>
  <c r="AA597" i="39"/>
  <c r="AB597" i="39"/>
  <c r="Z596" i="39"/>
  <c r="AH596" i="39"/>
  <c r="J325" i="39"/>
  <c r="K325" i="39"/>
  <c r="X308" i="39"/>
  <c r="Y308" i="39"/>
  <c r="AA308" i="39"/>
  <c r="AG308" i="39"/>
  <c r="AD596" i="39"/>
  <c r="AC596" i="39"/>
  <c r="AA596" i="39"/>
  <c r="AB596" i="39"/>
  <c r="Z595" i="39"/>
  <c r="AH595" i="39"/>
  <c r="J324" i="39"/>
  <c r="K324" i="39"/>
  <c r="X307" i="39"/>
  <c r="Y307" i="39"/>
  <c r="AA307" i="39"/>
  <c r="AG307" i="39"/>
  <c r="AD595" i="39"/>
  <c r="AC595" i="39"/>
  <c r="AA595" i="39"/>
  <c r="AB595" i="39"/>
  <c r="Z594" i="39"/>
  <c r="AH594" i="39"/>
  <c r="J323" i="39"/>
  <c r="K323" i="39"/>
  <c r="X306" i="39"/>
  <c r="Y306" i="39"/>
  <c r="AA306" i="39"/>
  <c r="AG306" i="39"/>
  <c r="AD594" i="39"/>
  <c r="AC594" i="39"/>
  <c r="AA594" i="39"/>
  <c r="AB594" i="39"/>
  <c r="Z593" i="39"/>
  <c r="AH593" i="39"/>
  <c r="J322" i="39"/>
  <c r="K322" i="39"/>
  <c r="X305" i="39"/>
  <c r="Y305" i="39"/>
  <c r="AA305" i="39"/>
  <c r="AG305" i="39"/>
  <c r="AD593" i="39"/>
  <c r="AC593" i="39"/>
  <c r="AA593" i="39"/>
  <c r="AB593" i="39"/>
  <c r="Z592" i="39"/>
  <c r="AH592" i="39"/>
  <c r="J321" i="39"/>
  <c r="K321" i="39"/>
  <c r="X304" i="39"/>
  <c r="Y304" i="39"/>
  <c r="AA304" i="39"/>
  <c r="AG304" i="39"/>
  <c r="AD592" i="39"/>
  <c r="AC592" i="39"/>
  <c r="AA592" i="39"/>
  <c r="AB592" i="39"/>
  <c r="Z591" i="39"/>
  <c r="AH591" i="39"/>
  <c r="J320" i="39"/>
  <c r="K320" i="39"/>
  <c r="X303" i="39"/>
  <c r="Y303" i="39"/>
  <c r="AA303" i="39"/>
  <c r="AG303" i="39"/>
  <c r="AD591" i="39"/>
  <c r="AC591" i="39"/>
  <c r="AA591" i="39"/>
  <c r="AB591" i="39"/>
  <c r="Z590" i="39"/>
  <c r="AH590" i="39"/>
  <c r="J319" i="39"/>
  <c r="K319" i="39"/>
  <c r="X302" i="39"/>
  <c r="Y302" i="39"/>
  <c r="AA302" i="39"/>
  <c r="AG302" i="39"/>
  <c r="AD590" i="39"/>
  <c r="AC590" i="39"/>
  <c r="AA590" i="39"/>
  <c r="AB590" i="39"/>
  <c r="Z589" i="39"/>
  <c r="AH589" i="39"/>
  <c r="J318" i="39"/>
  <c r="K318" i="39"/>
  <c r="X301" i="39"/>
  <c r="Y301" i="39"/>
  <c r="AA301" i="39"/>
  <c r="AG301" i="39"/>
  <c r="AD589" i="39"/>
  <c r="AC589" i="39"/>
  <c r="AA589" i="39"/>
  <c r="AB589" i="39"/>
  <c r="Z588" i="39"/>
  <c r="AH588" i="39"/>
  <c r="J317" i="39"/>
  <c r="K317" i="39"/>
  <c r="X300" i="39"/>
  <c r="Y300" i="39"/>
  <c r="AA300" i="39"/>
  <c r="AG300" i="39"/>
  <c r="AD588" i="39"/>
  <c r="AC588" i="39"/>
  <c r="AA588" i="39"/>
  <c r="AB588" i="39"/>
  <c r="Z587" i="39"/>
  <c r="AH587" i="39"/>
  <c r="J316" i="39"/>
  <c r="K316" i="39"/>
  <c r="X299" i="39"/>
  <c r="Y299" i="39"/>
  <c r="AA299" i="39"/>
  <c r="AG299" i="39"/>
  <c r="AD587" i="39"/>
  <c r="AC587" i="39"/>
  <c r="AA587" i="39"/>
  <c r="AB587" i="39"/>
  <c r="Z586" i="39"/>
  <c r="AH586" i="39"/>
  <c r="J315" i="39"/>
  <c r="K315" i="39"/>
  <c r="X298" i="39"/>
  <c r="Y298" i="39"/>
  <c r="AA298" i="39"/>
  <c r="AG298" i="39"/>
  <c r="AD586" i="39"/>
  <c r="AC586" i="39"/>
  <c r="AA586" i="39"/>
  <c r="AB586" i="39"/>
  <c r="Z585" i="39"/>
  <c r="AH585" i="39"/>
  <c r="J314" i="39"/>
  <c r="K314" i="39"/>
  <c r="X297" i="39"/>
  <c r="Y297" i="39"/>
  <c r="AA297" i="39"/>
  <c r="AG297" i="39"/>
  <c r="AD585" i="39"/>
  <c r="AC585" i="39"/>
  <c r="AA585" i="39"/>
  <c r="AB585" i="39"/>
  <c r="Z584" i="39"/>
  <c r="AH584" i="39"/>
  <c r="J313" i="39"/>
  <c r="K313" i="39"/>
  <c r="X296" i="39"/>
  <c r="Y296" i="39"/>
  <c r="AA296" i="39"/>
  <c r="AG296" i="39"/>
  <c r="AD584" i="39"/>
  <c r="AC584" i="39"/>
  <c r="AA584" i="39"/>
  <c r="AB584" i="39"/>
  <c r="Z583" i="39"/>
  <c r="AH583" i="39"/>
  <c r="J312" i="39"/>
  <c r="K312" i="39"/>
  <c r="X295" i="39"/>
  <c r="Y295" i="39"/>
  <c r="AA295" i="39"/>
  <c r="AG295" i="39"/>
  <c r="AD583" i="39"/>
  <c r="AC583" i="39"/>
  <c r="AA583" i="39"/>
  <c r="AB583" i="39"/>
  <c r="Z582" i="39"/>
  <c r="AH582" i="39"/>
  <c r="J311" i="39"/>
  <c r="K311" i="39"/>
  <c r="X294" i="39"/>
  <c r="Y294" i="39"/>
  <c r="AA294" i="39"/>
  <c r="AG294" i="39"/>
  <c r="AD582" i="39"/>
  <c r="AC582" i="39"/>
  <c r="AA582" i="39"/>
  <c r="AB582" i="39"/>
  <c r="Z581" i="39"/>
  <c r="AH581" i="39"/>
  <c r="J310" i="39"/>
  <c r="K310" i="39"/>
  <c r="X293" i="39"/>
  <c r="Y293" i="39"/>
  <c r="AA293" i="39"/>
  <c r="AG293" i="39"/>
  <c r="AD581" i="39"/>
  <c r="AC581" i="39"/>
  <c r="AA581" i="39"/>
  <c r="AB581" i="39"/>
  <c r="Z580" i="39"/>
  <c r="AH580" i="39"/>
  <c r="J309" i="39"/>
  <c r="K309" i="39"/>
  <c r="X292" i="39"/>
  <c r="Y292" i="39"/>
  <c r="AA292" i="39"/>
  <c r="AG292" i="39"/>
  <c r="AD580" i="39"/>
  <c r="AC580" i="39"/>
  <c r="AA580" i="39"/>
  <c r="AB580" i="39"/>
  <c r="Z579" i="39"/>
  <c r="AH579" i="39"/>
  <c r="J308" i="39"/>
  <c r="K308" i="39"/>
  <c r="X291" i="39"/>
  <c r="Y291" i="39"/>
  <c r="AA291" i="39"/>
  <c r="AG291" i="39"/>
  <c r="AD579" i="39"/>
  <c r="AC579" i="39"/>
  <c r="AA579" i="39"/>
  <c r="AB579" i="39"/>
  <c r="Z578" i="39"/>
  <c r="AH578" i="39"/>
  <c r="J307" i="39"/>
  <c r="K307" i="39"/>
  <c r="X290" i="39"/>
  <c r="Y290" i="39"/>
  <c r="AA290" i="39"/>
  <c r="AG290" i="39"/>
  <c r="AD578" i="39"/>
  <c r="AC578" i="39"/>
  <c r="AA578" i="39"/>
  <c r="AB578" i="39"/>
  <c r="Z577" i="39"/>
  <c r="AH577" i="39"/>
  <c r="J306" i="39"/>
  <c r="K306" i="39"/>
  <c r="X289" i="39"/>
  <c r="Y289" i="39"/>
  <c r="AA289" i="39"/>
  <c r="AG289" i="39"/>
  <c r="AD577" i="39"/>
  <c r="AC577" i="39"/>
  <c r="AA577" i="39"/>
  <c r="AB577" i="39"/>
  <c r="Z576" i="39"/>
  <c r="AH576" i="39"/>
  <c r="J305" i="39"/>
  <c r="K305" i="39"/>
  <c r="X288" i="39"/>
  <c r="Y288" i="39"/>
  <c r="AA288" i="39"/>
  <c r="AG288" i="39"/>
  <c r="AD576" i="39"/>
  <c r="AC576" i="39"/>
  <c r="AA576" i="39"/>
  <c r="AB576" i="39"/>
  <c r="Z575" i="39"/>
  <c r="AH575" i="39"/>
  <c r="J304" i="39"/>
  <c r="K304" i="39"/>
  <c r="X287" i="39"/>
  <c r="Y287" i="39"/>
  <c r="AA287" i="39"/>
  <c r="AG287" i="39"/>
  <c r="AD575" i="39"/>
  <c r="AC575" i="39"/>
  <c r="AA575" i="39"/>
  <c r="AB575" i="39"/>
  <c r="Z574" i="39"/>
  <c r="AH574" i="39"/>
  <c r="J303" i="39"/>
  <c r="K303" i="39"/>
  <c r="X286" i="39"/>
  <c r="Y286" i="39"/>
  <c r="AA286" i="39"/>
  <c r="AG286" i="39"/>
  <c r="AD574" i="39"/>
  <c r="AC574" i="39"/>
  <c r="AA574" i="39"/>
  <c r="AB574" i="39"/>
  <c r="Z573" i="39"/>
  <c r="AH573" i="39"/>
  <c r="J302" i="39"/>
  <c r="K302" i="39"/>
  <c r="X285" i="39"/>
  <c r="Y285" i="39"/>
  <c r="AA285" i="39"/>
  <c r="AG285" i="39"/>
  <c r="AD573" i="39"/>
  <c r="AC573" i="39"/>
  <c r="AA573" i="39"/>
  <c r="AB573" i="39"/>
  <c r="Z572" i="39"/>
  <c r="AH572" i="39"/>
  <c r="J301" i="39"/>
  <c r="K301" i="39"/>
  <c r="X284" i="39"/>
  <c r="Y284" i="39"/>
  <c r="AA284" i="39"/>
  <c r="AG284" i="39"/>
  <c r="AD572" i="39"/>
  <c r="AC572" i="39"/>
  <c r="AA572" i="39"/>
  <c r="AB572" i="39"/>
  <c r="Z571" i="39"/>
  <c r="AH571" i="39"/>
  <c r="J300" i="39"/>
  <c r="K300" i="39"/>
  <c r="X283" i="39"/>
  <c r="Y283" i="39"/>
  <c r="AA283" i="39"/>
  <c r="AG283" i="39"/>
  <c r="AD571" i="39"/>
  <c r="AC571" i="39"/>
  <c r="AA571" i="39"/>
  <c r="AB571" i="39"/>
  <c r="Z570" i="39"/>
  <c r="AH570" i="39"/>
  <c r="J299" i="39"/>
  <c r="K299" i="39"/>
  <c r="X282" i="39"/>
  <c r="Y282" i="39"/>
  <c r="AA282" i="39"/>
  <c r="AG282" i="39"/>
  <c r="AD570" i="39"/>
  <c r="AC570" i="39"/>
  <c r="AA570" i="39"/>
  <c r="AB570" i="39"/>
  <c r="Z569" i="39"/>
  <c r="AH569" i="39"/>
  <c r="J298" i="39"/>
  <c r="K298" i="39"/>
  <c r="X281" i="39"/>
  <c r="Y281" i="39"/>
  <c r="AA281" i="39"/>
  <c r="AG281" i="39"/>
  <c r="AD569" i="39"/>
  <c r="AC569" i="39"/>
  <c r="AA569" i="39"/>
  <c r="AB569" i="39"/>
  <c r="Z568" i="39"/>
  <c r="AH568" i="39"/>
  <c r="J297" i="39"/>
  <c r="K297" i="39"/>
  <c r="X280" i="39"/>
  <c r="Y280" i="39"/>
  <c r="AA280" i="39"/>
  <c r="AG280" i="39"/>
  <c r="AD568" i="39"/>
  <c r="AC568" i="39"/>
  <c r="AA568" i="39"/>
  <c r="AB568" i="39"/>
  <c r="Z567" i="39"/>
  <c r="AH567" i="39"/>
  <c r="J296" i="39"/>
  <c r="K296" i="39"/>
  <c r="X279" i="39"/>
  <c r="Y279" i="39"/>
  <c r="AA279" i="39"/>
  <c r="AG279" i="39"/>
  <c r="AD567" i="39"/>
  <c r="AC567" i="39"/>
  <c r="AA567" i="39"/>
  <c r="AB567" i="39"/>
  <c r="Z566" i="39"/>
  <c r="AH566" i="39"/>
  <c r="J295" i="39"/>
  <c r="K295" i="39"/>
  <c r="X278" i="39"/>
  <c r="Y278" i="39"/>
  <c r="AA278" i="39"/>
  <c r="AG278" i="39"/>
  <c r="AD566" i="39"/>
  <c r="AC566" i="39"/>
  <c r="AA566" i="39"/>
  <c r="AB566" i="39"/>
  <c r="Z565" i="39"/>
  <c r="AH565" i="39"/>
  <c r="J294" i="39"/>
  <c r="K294" i="39"/>
  <c r="X277" i="39"/>
  <c r="Y277" i="39"/>
  <c r="AA277" i="39"/>
  <c r="AG277" i="39"/>
  <c r="AD565" i="39"/>
  <c r="AC565" i="39"/>
  <c r="AA565" i="39"/>
  <c r="AB565" i="39"/>
  <c r="Z564" i="39"/>
  <c r="AH564" i="39"/>
  <c r="J293" i="39"/>
  <c r="K293" i="39"/>
  <c r="X276" i="39"/>
  <c r="Y276" i="39"/>
  <c r="AA276" i="39"/>
  <c r="AG276" i="39"/>
  <c r="AD564" i="39"/>
  <c r="AC564" i="39"/>
  <c r="AA564" i="39"/>
  <c r="AB564" i="39"/>
  <c r="Z563" i="39"/>
  <c r="AH563" i="39"/>
  <c r="J292" i="39"/>
  <c r="K292" i="39"/>
  <c r="X275" i="39"/>
  <c r="Y275" i="39"/>
  <c r="AA275" i="39"/>
  <c r="AG275" i="39"/>
  <c r="AD563" i="39"/>
  <c r="AC563" i="39"/>
  <c r="AA563" i="39"/>
  <c r="AB563" i="39"/>
  <c r="Z562" i="39"/>
  <c r="AH562" i="39"/>
  <c r="J291" i="39"/>
  <c r="K291" i="39"/>
  <c r="X274" i="39"/>
  <c r="Y274" i="39"/>
  <c r="AA274" i="39"/>
  <c r="AG274" i="39"/>
  <c r="AD562" i="39"/>
  <c r="AC562" i="39"/>
  <c r="AA562" i="39"/>
  <c r="AB562" i="39"/>
  <c r="Z561" i="39"/>
  <c r="AH561" i="39"/>
  <c r="J290" i="39"/>
  <c r="K290" i="39"/>
  <c r="X273" i="39"/>
  <c r="Y273" i="39"/>
  <c r="AA273" i="39"/>
  <c r="AG273" i="39"/>
  <c r="AD561" i="39"/>
  <c r="AC561" i="39"/>
  <c r="AA561" i="39"/>
  <c r="AB561" i="39"/>
  <c r="Z560" i="39"/>
  <c r="AH560" i="39"/>
  <c r="J289" i="39"/>
  <c r="K289" i="39"/>
  <c r="X272" i="39"/>
  <c r="Y272" i="39"/>
  <c r="AA272" i="39"/>
  <c r="AG272" i="39"/>
  <c r="AD560" i="39"/>
  <c r="AC560" i="39"/>
  <c r="AA560" i="39"/>
  <c r="AB560" i="39"/>
  <c r="Z559" i="39"/>
  <c r="AH559" i="39"/>
  <c r="J288" i="39"/>
  <c r="K288" i="39"/>
  <c r="X271" i="39"/>
  <c r="Y271" i="39"/>
  <c r="AA271" i="39"/>
  <c r="AG271" i="39"/>
  <c r="AD559" i="39"/>
  <c r="AC559" i="39"/>
  <c r="AA559" i="39"/>
  <c r="AB559" i="39"/>
  <c r="Z558" i="39"/>
  <c r="AH558" i="39"/>
  <c r="J287" i="39"/>
  <c r="K287" i="39"/>
  <c r="X270" i="39"/>
  <c r="Y270" i="39"/>
  <c r="AA270" i="39"/>
  <c r="AG270" i="39"/>
  <c r="AD558" i="39"/>
  <c r="AC558" i="39"/>
  <c r="AA558" i="39"/>
  <c r="AB558" i="39"/>
  <c r="Z557" i="39"/>
  <c r="AH557" i="39"/>
  <c r="J286" i="39"/>
  <c r="K286" i="39"/>
  <c r="X269" i="39"/>
  <c r="Y269" i="39"/>
  <c r="AA269" i="39"/>
  <c r="AG269" i="39"/>
  <c r="AD557" i="39"/>
  <c r="AC557" i="39"/>
  <c r="AA557" i="39"/>
  <c r="AB557" i="39"/>
  <c r="Z556" i="39"/>
  <c r="AH556" i="39"/>
  <c r="J285" i="39"/>
  <c r="K285" i="39"/>
  <c r="X268" i="39"/>
  <c r="Y268" i="39"/>
  <c r="AA268" i="39"/>
  <c r="AG268" i="39"/>
  <c r="AD556" i="39"/>
  <c r="AC556" i="39"/>
  <c r="AA556" i="39"/>
  <c r="AB556" i="39"/>
  <c r="Z555" i="39"/>
  <c r="AH555" i="39"/>
  <c r="J284" i="39"/>
  <c r="K284" i="39"/>
  <c r="X267" i="39"/>
  <c r="Y267" i="39"/>
  <c r="AA267" i="39"/>
  <c r="AG267" i="39"/>
  <c r="AD555" i="39"/>
  <c r="AC555" i="39"/>
  <c r="AA555" i="39"/>
  <c r="AB555" i="39"/>
  <c r="Z554" i="39"/>
  <c r="AH554" i="39"/>
  <c r="J283" i="39"/>
  <c r="K283" i="39"/>
  <c r="X266" i="39"/>
  <c r="Y266" i="39"/>
  <c r="AA266" i="39"/>
  <c r="AG266" i="39"/>
  <c r="AD554" i="39"/>
  <c r="AC554" i="39"/>
  <c r="AA554" i="39"/>
  <c r="AB554" i="39"/>
  <c r="Z553" i="39"/>
  <c r="AH553" i="39"/>
  <c r="J282" i="39"/>
  <c r="K282" i="39"/>
  <c r="X265" i="39"/>
  <c r="Y265" i="39"/>
  <c r="AA265" i="39"/>
  <c r="AG265" i="39"/>
  <c r="AD553" i="39"/>
  <c r="AC553" i="39"/>
  <c r="AA553" i="39"/>
  <c r="AB553" i="39"/>
  <c r="Z552" i="39"/>
  <c r="AH552" i="39"/>
  <c r="J281" i="39"/>
  <c r="K281" i="39"/>
  <c r="X264" i="39"/>
  <c r="Y264" i="39"/>
  <c r="AA264" i="39"/>
  <c r="AG264" i="39"/>
  <c r="AD552" i="39"/>
  <c r="AC552" i="39"/>
  <c r="AA552" i="39"/>
  <c r="AB552" i="39"/>
  <c r="Z551" i="39"/>
  <c r="AH551" i="39"/>
  <c r="J280" i="39"/>
  <c r="K280" i="39"/>
  <c r="X263" i="39"/>
  <c r="Y263" i="39"/>
  <c r="AA263" i="39"/>
  <c r="AG263" i="39"/>
  <c r="AD551" i="39"/>
  <c r="AC551" i="39"/>
  <c r="AA551" i="39"/>
  <c r="AB551" i="39"/>
  <c r="Z550" i="39"/>
  <c r="AH550" i="39"/>
  <c r="J279" i="39"/>
  <c r="K279" i="39"/>
  <c r="X262" i="39"/>
  <c r="Y262" i="39"/>
  <c r="AA262" i="39"/>
  <c r="AG262" i="39"/>
  <c r="AD550" i="39"/>
  <c r="AC550" i="39"/>
  <c r="AA550" i="39"/>
  <c r="AB550" i="39"/>
  <c r="Z549" i="39"/>
  <c r="AH549" i="39"/>
  <c r="J278" i="39"/>
  <c r="K278" i="39"/>
  <c r="X261" i="39"/>
  <c r="Y261" i="39"/>
  <c r="AA261" i="39"/>
  <c r="AG261" i="39"/>
  <c r="AD549" i="39"/>
  <c r="AC549" i="39"/>
  <c r="AA549" i="39"/>
  <c r="AB549" i="39"/>
  <c r="Z548" i="39"/>
  <c r="AH548" i="39"/>
  <c r="J277" i="39"/>
  <c r="K277" i="39"/>
  <c r="X260" i="39"/>
  <c r="Y260" i="39"/>
  <c r="AA260" i="39"/>
  <c r="AG260" i="39"/>
  <c r="AD548" i="39"/>
  <c r="AC548" i="39"/>
  <c r="AA548" i="39"/>
  <c r="AB548" i="39"/>
  <c r="Z547" i="39"/>
  <c r="AH547" i="39"/>
  <c r="J276" i="39"/>
  <c r="K276" i="39"/>
  <c r="X259" i="39"/>
  <c r="Y259" i="39"/>
  <c r="AA259" i="39"/>
  <c r="AG259" i="39"/>
  <c r="AD547" i="39"/>
  <c r="AC547" i="39"/>
  <c r="AA547" i="39"/>
  <c r="AB547" i="39"/>
  <c r="Z546" i="39"/>
  <c r="AH546" i="39"/>
  <c r="J275" i="39"/>
  <c r="K275" i="39"/>
  <c r="X258" i="39"/>
  <c r="Y258" i="39"/>
  <c r="AA258" i="39"/>
  <c r="AG258" i="39"/>
  <c r="AD546" i="39"/>
  <c r="AC546" i="39"/>
  <c r="AA546" i="39"/>
  <c r="AB546" i="39"/>
  <c r="Z545" i="39"/>
  <c r="AH545" i="39"/>
  <c r="J274" i="39"/>
  <c r="K274" i="39"/>
  <c r="X257" i="39"/>
  <c r="Y257" i="39"/>
  <c r="AA257" i="39"/>
  <c r="AG257" i="39"/>
  <c r="AD545" i="39"/>
  <c r="AC545" i="39"/>
  <c r="AA545" i="39"/>
  <c r="AB545" i="39"/>
  <c r="Z544" i="39"/>
  <c r="AH544" i="39"/>
  <c r="J273" i="39"/>
  <c r="K273" i="39"/>
  <c r="X256" i="39"/>
  <c r="Y256" i="39"/>
  <c r="AA256" i="39"/>
  <c r="AG256" i="39"/>
  <c r="AD544" i="39"/>
  <c r="AC544" i="39"/>
  <c r="AA544" i="39"/>
  <c r="AB544" i="39"/>
  <c r="Z543" i="39"/>
  <c r="AH543" i="39"/>
  <c r="J272" i="39"/>
  <c r="K272" i="39"/>
  <c r="X255" i="39"/>
  <c r="Y255" i="39"/>
  <c r="AA255" i="39"/>
  <c r="AG255" i="39"/>
  <c r="AD543" i="39"/>
  <c r="AC543" i="39"/>
  <c r="AA543" i="39"/>
  <c r="AB543" i="39"/>
  <c r="Z542" i="39"/>
  <c r="AH542" i="39"/>
  <c r="J271" i="39"/>
  <c r="K271" i="39"/>
  <c r="X254" i="39"/>
  <c r="Y254" i="39"/>
  <c r="AA254" i="39"/>
  <c r="AG254" i="39"/>
  <c r="AD542" i="39"/>
  <c r="AC542" i="39"/>
  <c r="AA542" i="39"/>
  <c r="AB542" i="39"/>
  <c r="Z541" i="39"/>
  <c r="AH541" i="39"/>
  <c r="J270" i="39"/>
  <c r="K270" i="39"/>
  <c r="X253" i="39"/>
  <c r="Y253" i="39"/>
  <c r="AA253" i="39"/>
  <c r="AG253" i="39"/>
  <c r="AD541" i="39"/>
  <c r="AC541" i="39"/>
  <c r="AA541" i="39"/>
  <c r="AB541" i="39"/>
  <c r="Z540" i="39"/>
  <c r="AH540" i="39"/>
  <c r="J269" i="39"/>
  <c r="K269" i="39"/>
  <c r="X252" i="39"/>
  <c r="Y252" i="39"/>
  <c r="AA252" i="39"/>
  <c r="AG252" i="39"/>
  <c r="AD540" i="39"/>
  <c r="AC540" i="39"/>
  <c r="AA540" i="39"/>
  <c r="AB540" i="39"/>
  <c r="Z539" i="39"/>
  <c r="AH539" i="39"/>
  <c r="J268" i="39"/>
  <c r="K268" i="39"/>
  <c r="X251" i="39"/>
  <c r="Y251" i="39"/>
  <c r="AA251" i="39"/>
  <c r="AG251" i="39"/>
  <c r="AD539" i="39"/>
  <c r="AC539" i="39"/>
  <c r="AA539" i="39"/>
  <c r="AB539" i="39"/>
  <c r="Z538" i="39"/>
  <c r="AH538" i="39"/>
  <c r="J267" i="39"/>
  <c r="K267" i="39"/>
  <c r="X250" i="39"/>
  <c r="Y250" i="39"/>
  <c r="AA250" i="39"/>
  <c r="AG250" i="39"/>
  <c r="AD538" i="39"/>
  <c r="AC538" i="39"/>
  <c r="AA538" i="39"/>
  <c r="AB538" i="39"/>
  <c r="Z537" i="39"/>
  <c r="AH537" i="39"/>
  <c r="J266" i="39"/>
  <c r="K266" i="39"/>
  <c r="X249" i="39"/>
  <c r="Y249" i="39"/>
  <c r="AA249" i="39"/>
  <c r="AG249" i="39"/>
  <c r="AD537" i="39"/>
  <c r="AC537" i="39"/>
  <c r="AA537" i="39"/>
  <c r="AB537" i="39"/>
  <c r="Z536" i="39"/>
  <c r="AH536" i="39"/>
  <c r="J265" i="39"/>
  <c r="K265" i="39"/>
  <c r="X248" i="39"/>
  <c r="Y248" i="39"/>
  <c r="AA248" i="39"/>
  <c r="AG248" i="39"/>
  <c r="AD536" i="39"/>
  <c r="AC536" i="39"/>
  <c r="AA536" i="39"/>
  <c r="AB536" i="39"/>
  <c r="Z535" i="39"/>
  <c r="AH535" i="39"/>
  <c r="J264" i="39"/>
  <c r="K264" i="39"/>
  <c r="X247" i="39"/>
  <c r="Y247" i="39"/>
  <c r="AA247" i="39"/>
  <c r="AG247" i="39"/>
  <c r="AD535" i="39"/>
  <c r="AC535" i="39"/>
  <c r="AA535" i="39"/>
  <c r="AB535" i="39"/>
  <c r="Z534" i="39"/>
  <c r="AH534" i="39"/>
  <c r="J263" i="39"/>
  <c r="K263" i="39"/>
  <c r="X246" i="39"/>
  <c r="Y246" i="39"/>
  <c r="AA246" i="39"/>
  <c r="AG246" i="39"/>
  <c r="AD534" i="39"/>
  <c r="AC534" i="39"/>
  <c r="AA534" i="39"/>
  <c r="AB534" i="39"/>
  <c r="Z533" i="39"/>
  <c r="AH533" i="39"/>
  <c r="J262" i="39"/>
  <c r="K262" i="39"/>
  <c r="X245" i="39"/>
  <c r="Y245" i="39"/>
  <c r="AA245" i="39"/>
  <c r="AG245" i="39"/>
  <c r="AD533" i="39"/>
  <c r="AC533" i="39"/>
  <c r="AA533" i="39"/>
  <c r="AB533" i="39"/>
  <c r="Z532" i="39"/>
  <c r="AH532" i="39"/>
  <c r="J261" i="39"/>
  <c r="K261" i="39"/>
  <c r="X244" i="39"/>
  <c r="Y244" i="39"/>
  <c r="AA244" i="39"/>
  <c r="AG244" i="39"/>
  <c r="AD532" i="39"/>
  <c r="AC532" i="39"/>
  <c r="AA532" i="39"/>
  <c r="AB532" i="39"/>
  <c r="Z531" i="39"/>
  <c r="AH531" i="39"/>
  <c r="J260" i="39"/>
  <c r="K260" i="39"/>
  <c r="X243" i="39"/>
  <c r="Y243" i="39"/>
  <c r="AA243" i="39"/>
  <c r="AG243" i="39"/>
  <c r="AD531" i="39"/>
  <c r="AC531" i="39"/>
  <c r="AA531" i="39"/>
  <c r="AB531" i="39"/>
  <c r="Z530" i="39"/>
  <c r="AH530" i="39"/>
  <c r="J259" i="39"/>
  <c r="K259" i="39"/>
  <c r="X242" i="39"/>
  <c r="Y242" i="39"/>
  <c r="AA242" i="39"/>
  <c r="AG242" i="39"/>
  <c r="AD530" i="39"/>
  <c r="AC530" i="39"/>
  <c r="AA530" i="39"/>
  <c r="AB530" i="39"/>
  <c r="Z529" i="39"/>
  <c r="AH529" i="39"/>
  <c r="J258" i="39"/>
  <c r="K258" i="39"/>
  <c r="X241" i="39"/>
  <c r="Y241" i="39"/>
  <c r="AA241" i="39"/>
  <c r="AG241" i="39"/>
  <c r="AD529" i="39"/>
  <c r="AC529" i="39"/>
  <c r="AA529" i="39"/>
  <c r="AB529" i="39"/>
  <c r="Z528" i="39"/>
  <c r="AH528" i="39"/>
  <c r="J257" i="39"/>
  <c r="K257" i="39"/>
  <c r="X240" i="39"/>
  <c r="Y240" i="39"/>
  <c r="AA240" i="39"/>
  <c r="AG240" i="39"/>
  <c r="AD528" i="39"/>
  <c r="AC528" i="39"/>
  <c r="AA528" i="39"/>
  <c r="AB528" i="39"/>
  <c r="Z527" i="39"/>
  <c r="AH527" i="39"/>
  <c r="J256" i="39"/>
  <c r="K256" i="39"/>
  <c r="X239" i="39"/>
  <c r="Y239" i="39"/>
  <c r="AA239" i="39"/>
  <c r="AG239" i="39"/>
  <c r="AD527" i="39"/>
  <c r="AC527" i="39"/>
  <c r="AA527" i="39"/>
  <c r="AB527" i="39"/>
  <c r="Z526" i="39"/>
  <c r="AH526" i="39"/>
  <c r="J255" i="39"/>
  <c r="K255" i="39"/>
  <c r="X238" i="39"/>
  <c r="Y238" i="39"/>
  <c r="AA238" i="39"/>
  <c r="AG238" i="39"/>
  <c r="AD526" i="39"/>
  <c r="AC526" i="39"/>
  <c r="AA526" i="39"/>
  <c r="AB526" i="39"/>
  <c r="Z525" i="39"/>
  <c r="AH525" i="39"/>
  <c r="J254" i="39"/>
  <c r="K254" i="39"/>
  <c r="X237" i="39"/>
  <c r="Y237" i="39"/>
  <c r="AA237" i="39"/>
  <c r="AG237" i="39"/>
  <c r="AD525" i="39"/>
  <c r="AC525" i="39"/>
  <c r="AA525" i="39"/>
  <c r="AB525" i="39"/>
  <c r="Z524" i="39"/>
  <c r="AH524" i="39"/>
  <c r="J253" i="39"/>
  <c r="K253" i="39"/>
  <c r="X236" i="39"/>
  <c r="Y236" i="39"/>
  <c r="AA236" i="39"/>
  <c r="AG236" i="39"/>
  <c r="AD524" i="39"/>
  <c r="AC524" i="39"/>
  <c r="AA524" i="39"/>
  <c r="AB524" i="39"/>
  <c r="Z523" i="39"/>
  <c r="AH523" i="39"/>
  <c r="J252" i="39"/>
  <c r="K252" i="39"/>
  <c r="X235" i="39"/>
  <c r="Y235" i="39"/>
  <c r="AA235" i="39"/>
  <c r="AG235" i="39"/>
  <c r="AD523" i="39"/>
  <c r="AC523" i="39"/>
  <c r="AA523" i="39"/>
  <c r="AB523" i="39"/>
  <c r="Z522" i="39"/>
  <c r="AH522" i="39"/>
  <c r="J251" i="39"/>
  <c r="K251" i="39"/>
  <c r="X234" i="39"/>
  <c r="Y234" i="39"/>
  <c r="AA234" i="39"/>
  <c r="AG234" i="39"/>
  <c r="AD522" i="39"/>
  <c r="AC522" i="39"/>
  <c r="AA522" i="39"/>
  <c r="AB522" i="39"/>
  <c r="Z521" i="39"/>
  <c r="AH521" i="39"/>
  <c r="J250" i="39"/>
  <c r="K250" i="39"/>
  <c r="X233" i="39"/>
  <c r="Y233" i="39"/>
  <c r="AA233" i="39"/>
  <c r="AG233" i="39"/>
  <c r="AD521" i="39"/>
  <c r="AC521" i="39"/>
  <c r="AA521" i="39"/>
  <c r="AB521" i="39"/>
  <c r="Z520" i="39"/>
  <c r="AH520" i="39"/>
  <c r="J249" i="39"/>
  <c r="K249" i="39"/>
  <c r="X232" i="39"/>
  <c r="Y232" i="39"/>
  <c r="AA232" i="39"/>
  <c r="AG232" i="39"/>
  <c r="AD520" i="39"/>
  <c r="AC520" i="39"/>
  <c r="AA520" i="39"/>
  <c r="AB520" i="39"/>
  <c r="Z519" i="39"/>
  <c r="AH519" i="39"/>
  <c r="J248" i="39"/>
  <c r="K248" i="39"/>
  <c r="X231" i="39"/>
  <c r="Y231" i="39"/>
  <c r="AA231" i="39"/>
  <c r="AG231" i="39"/>
  <c r="AD519" i="39"/>
  <c r="AC519" i="39"/>
  <c r="AA519" i="39"/>
  <c r="AB519" i="39"/>
  <c r="Z518" i="39"/>
  <c r="AH518" i="39"/>
  <c r="J247" i="39"/>
  <c r="K247" i="39"/>
  <c r="X230" i="39"/>
  <c r="Y230" i="39"/>
  <c r="AA230" i="39"/>
  <c r="AG230" i="39"/>
  <c r="AD518" i="39"/>
  <c r="AC518" i="39"/>
  <c r="AA518" i="39"/>
  <c r="AB518" i="39"/>
  <c r="Z517" i="39"/>
  <c r="AH517" i="39"/>
  <c r="J246" i="39"/>
  <c r="K246" i="39"/>
  <c r="X229" i="39"/>
  <c r="Y229" i="39"/>
  <c r="AA229" i="39"/>
  <c r="AG229" i="39"/>
  <c r="AD517" i="39"/>
  <c r="AC517" i="39"/>
  <c r="AA517" i="39"/>
  <c r="AB517" i="39"/>
  <c r="Z516" i="39"/>
  <c r="AH516" i="39"/>
  <c r="J245" i="39"/>
  <c r="K245" i="39"/>
  <c r="X228" i="39"/>
  <c r="Y228" i="39"/>
  <c r="AA228" i="39"/>
  <c r="AG228" i="39"/>
  <c r="AD516" i="39"/>
  <c r="AC516" i="39"/>
  <c r="AA516" i="39"/>
  <c r="AB516" i="39"/>
  <c r="Z515" i="39"/>
  <c r="AH515" i="39"/>
  <c r="J244" i="39"/>
  <c r="K244" i="39"/>
  <c r="X227" i="39"/>
  <c r="Y227" i="39"/>
  <c r="AA227" i="39"/>
  <c r="AG227" i="39"/>
  <c r="AD515" i="39"/>
  <c r="AC515" i="39"/>
  <c r="AA515" i="39"/>
  <c r="AB515" i="39"/>
  <c r="Z514" i="39"/>
  <c r="AH514" i="39"/>
  <c r="J243" i="39"/>
  <c r="K243" i="39"/>
  <c r="X226" i="39"/>
  <c r="Y226" i="39"/>
  <c r="AA226" i="39"/>
  <c r="AG226" i="39"/>
  <c r="AD514" i="39"/>
  <c r="AC514" i="39"/>
  <c r="AA514" i="39"/>
  <c r="AB514" i="39"/>
  <c r="Z513" i="39"/>
  <c r="AH513" i="39"/>
  <c r="J242" i="39"/>
  <c r="K242" i="39"/>
  <c r="X225" i="39"/>
  <c r="Y225" i="39"/>
  <c r="AA225" i="39"/>
  <c r="AG225" i="39"/>
  <c r="AD513" i="39"/>
  <c r="AC513" i="39"/>
  <c r="AA513" i="39"/>
  <c r="AB513" i="39"/>
  <c r="Z512" i="39"/>
  <c r="AH512" i="39"/>
  <c r="J241" i="39"/>
  <c r="K241" i="39"/>
  <c r="X224" i="39"/>
  <c r="Y224" i="39"/>
  <c r="AA224" i="39"/>
  <c r="AG224" i="39"/>
  <c r="AD512" i="39"/>
  <c r="AC512" i="39"/>
  <c r="AA512" i="39"/>
  <c r="AB512" i="39"/>
  <c r="Z511" i="39"/>
  <c r="AH511" i="39"/>
  <c r="J240" i="39"/>
  <c r="K240" i="39"/>
  <c r="X223" i="39"/>
  <c r="Y223" i="39"/>
  <c r="AA223" i="39"/>
  <c r="AG223" i="39"/>
  <c r="AD511" i="39"/>
  <c r="AC511" i="39"/>
  <c r="AA511" i="39"/>
  <c r="AB511" i="39"/>
  <c r="Z510" i="39"/>
  <c r="AH510" i="39"/>
  <c r="J239" i="39"/>
  <c r="K239" i="39"/>
  <c r="X222" i="39"/>
  <c r="Y222" i="39"/>
  <c r="AA222" i="39"/>
  <c r="AG222" i="39"/>
  <c r="AD510" i="39"/>
  <c r="AC510" i="39"/>
  <c r="AA510" i="39"/>
  <c r="AB510" i="39"/>
  <c r="Z509" i="39"/>
  <c r="AH509" i="39"/>
  <c r="J238" i="39"/>
  <c r="K238" i="39"/>
  <c r="X221" i="39"/>
  <c r="Y221" i="39"/>
  <c r="AA221" i="39"/>
  <c r="AG221" i="39"/>
  <c r="AD509" i="39"/>
  <c r="AC509" i="39"/>
  <c r="AA509" i="39"/>
  <c r="AB509" i="39"/>
  <c r="Z508" i="39"/>
  <c r="AH508" i="39"/>
  <c r="J237" i="39"/>
  <c r="K237" i="39"/>
  <c r="X220" i="39"/>
  <c r="Y220" i="39"/>
  <c r="AA220" i="39"/>
  <c r="AG220" i="39"/>
  <c r="AD508" i="39"/>
  <c r="AC508" i="39"/>
  <c r="AA508" i="39"/>
  <c r="AB508" i="39"/>
  <c r="Z507" i="39"/>
  <c r="AH507" i="39"/>
  <c r="J236" i="39"/>
  <c r="K236" i="39"/>
  <c r="X219" i="39"/>
  <c r="Y219" i="39"/>
  <c r="AA219" i="39"/>
  <c r="AG219" i="39"/>
  <c r="AD507" i="39"/>
  <c r="AC507" i="39"/>
  <c r="AA507" i="39"/>
  <c r="AB507" i="39"/>
  <c r="Z506" i="39"/>
  <c r="AH506" i="39"/>
  <c r="J235" i="39"/>
  <c r="K235" i="39"/>
  <c r="X218" i="39"/>
  <c r="Y218" i="39"/>
  <c r="AA218" i="39"/>
  <c r="AG218" i="39"/>
  <c r="AD506" i="39"/>
  <c r="AC506" i="39"/>
  <c r="AA506" i="39"/>
  <c r="AB506" i="39"/>
  <c r="Z505" i="39"/>
  <c r="AH505" i="39"/>
  <c r="J234" i="39"/>
  <c r="K234" i="39"/>
  <c r="X217" i="39"/>
  <c r="Y217" i="39"/>
  <c r="AA217" i="39"/>
  <c r="AG217" i="39"/>
  <c r="AD505" i="39"/>
  <c r="AC505" i="39"/>
  <c r="AA505" i="39"/>
  <c r="AB505" i="39"/>
  <c r="Z504" i="39"/>
  <c r="AH504" i="39"/>
  <c r="J233" i="39"/>
  <c r="K233" i="39"/>
  <c r="X216" i="39"/>
  <c r="Y216" i="39"/>
  <c r="AA216" i="39"/>
  <c r="AG216" i="39"/>
  <c r="AD504" i="39"/>
  <c r="AC504" i="39"/>
  <c r="AA504" i="39"/>
  <c r="AB504" i="39"/>
  <c r="Z503" i="39"/>
  <c r="AH503" i="39"/>
  <c r="J232" i="39"/>
  <c r="K232" i="39"/>
  <c r="X215" i="39"/>
  <c r="Y215" i="39"/>
  <c r="AA215" i="39"/>
  <c r="AG215" i="39"/>
  <c r="AD503" i="39"/>
  <c r="AC503" i="39"/>
  <c r="AA503" i="39"/>
  <c r="AB503" i="39"/>
  <c r="Z502" i="39"/>
  <c r="AH502" i="39"/>
  <c r="J231" i="39"/>
  <c r="K231" i="39"/>
  <c r="X214" i="39"/>
  <c r="Y214" i="39"/>
  <c r="AA214" i="39"/>
  <c r="AG214" i="39"/>
  <c r="AD502" i="39"/>
  <c r="AC502" i="39"/>
  <c r="AA502" i="39"/>
  <c r="AB502" i="39"/>
  <c r="Z501" i="39"/>
  <c r="AH501" i="39"/>
  <c r="J230" i="39"/>
  <c r="K230" i="39"/>
  <c r="X213" i="39"/>
  <c r="Y213" i="39"/>
  <c r="AA213" i="39"/>
  <c r="AG213" i="39"/>
  <c r="AD501" i="39"/>
  <c r="AC501" i="39"/>
  <c r="AA501" i="39"/>
  <c r="AB501" i="39"/>
  <c r="Z500" i="39"/>
  <c r="AH500" i="39"/>
  <c r="J229" i="39"/>
  <c r="K229" i="39"/>
  <c r="X212" i="39"/>
  <c r="Y212" i="39"/>
  <c r="AA212" i="39"/>
  <c r="AG212" i="39"/>
  <c r="AD500" i="39"/>
  <c r="AC500" i="39"/>
  <c r="AA500" i="39"/>
  <c r="AB500" i="39"/>
  <c r="Z499" i="39"/>
  <c r="AH499" i="39"/>
  <c r="J228" i="39"/>
  <c r="K228" i="39"/>
  <c r="X211" i="39"/>
  <c r="Y211" i="39"/>
  <c r="AA211" i="39"/>
  <c r="AG211" i="39"/>
  <c r="AD499" i="39"/>
  <c r="AC499" i="39"/>
  <c r="AA499" i="39"/>
  <c r="AB499" i="39"/>
  <c r="Z498" i="39"/>
  <c r="AH498" i="39"/>
  <c r="J227" i="39"/>
  <c r="K227" i="39"/>
  <c r="X210" i="39"/>
  <c r="Y210" i="39"/>
  <c r="AA210" i="39"/>
  <c r="AG210" i="39"/>
  <c r="AD498" i="39"/>
  <c r="AC498" i="39"/>
  <c r="AA498" i="39"/>
  <c r="AB498" i="39"/>
  <c r="Z497" i="39"/>
  <c r="AH497" i="39"/>
  <c r="J226" i="39"/>
  <c r="K226" i="39"/>
  <c r="X209" i="39"/>
  <c r="Y209" i="39"/>
  <c r="AA209" i="39"/>
  <c r="AG209" i="39"/>
  <c r="AD497" i="39"/>
  <c r="AC497" i="39"/>
  <c r="AA497" i="39"/>
  <c r="AB497" i="39"/>
  <c r="Z496" i="39"/>
  <c r="AH496" i="39"/>
  <c r="J225" i="39"/>
  <c r="K225" i="39"/>
  <c r="X208" i="39"/>
  <c r="Y208" i="39"/>
  <c r="AA208" i="39"/>
  <c r="AG208" i="39"/>
  <c r="AD496" i="39"/>
  <c r="AC496" i="39"/>
  <c r="AA496" i="39"/>
  <c r="AB496" i="39"/>
  <c r="Z495" i="39"/>
  <c r="AH495" i="39"/>
  <c r="J224" i="39"/>
  <c r="K224" i="39"/>
  <c r="X207" i="39"/>
  <c r="Y207" i="39"/>
  <c r="AA207" i="39"/>
  <c r="AG207" i="39"/>
  <c r="AD495" i="39"/>
  <c r="AC495" i="39"/>
  <c r="AA495" i="39"/>
  <c r="AB495" i="39"/>
  <c r="Z494" i="39"/>
  <c r="AH494" i="39"/>
  <c r="J223" i="39"/>
  <c r="K223" i="39"/>
  <c r="X206" i="39"/>
  <c r="Y206" i="39"/>
  <c r="AA206" i="39"/>
  <c r="AG206" i="39"/>
  <c r="AD494" i="39"/>
  <c r="AC494" i="39"/>
  <c r="AA494" i="39"/>
  <c r="AB494" i="39"/>
  <c r="Z493" i="39"/>
  <c r="AH493" i="39"/>
  <c r="J222" i="39"/>
  <c r="K222" i="39"/>
  <c r="X205" i="39"/>
  <c r="Y205" i="39"/>
  <c r="AA205" i="39"/>
  <c r="AG205" i="39"/>
  <c r="AD493" i="39"/>
  <c r="AC493" i="39"/>
  <c r="AA493" i="39"/>
  <c r="AB493" i="39"/>
  <c r="Z492" i="39"/>
  <c r="AH492" i="39"/>
  <c r="J221" i="39"/>
  <c r="K221" i="39"/>
  <c r="X204" i="39"/>
  <c r="Y204" i="39"/>
  <c r="AA204" i="39"/>
  <c r="AG204" i="39"/>
  <c r="AD492" i="39"/>
  <c r="AC492" i="39"/>
  <c r="AA492" i="39"/>
  <c r="AB492" i="39"/>
  <c r="Z491" i="39"/>
  <c r="AH491" i="39"/>
  <c r="J220" i="39"/>
  <c r="K220" i="39"/>
  <c r="X203" i="39"/>
  <c r="Y203" i="39"/>
  <c r="AA203" i="39"/>
  <c r="AG203" i="39"/>
  <c r="AD491" i="39"/>
  <c r="AC491" i="39"/>
  <c r="AA491" i="39"/>
  <c r="AB491" i="39"/>
  <c r="Z490" i="39"/>
  <c r="AH490" i="39"/>
  <c r="J219" i="39"/>
  <c r="K219" i="39"/>
  <c r="X202" i="39"/>
  <c r="Y202" i="39"/>
  <c r="AA202" i="39"/>
  <c r="AG202" i="39"/>
  <c r="AD490" i="39"/>
  <c r="AC490" i="39"/>
  <c r="AA490" i="39"/>
  <c r="AB490" i="39"/>
  <c r="Z489" i="39"/>
  <c r="AH489" i="39"/>
  <c r="J218" i="39"/>
  <c r="K218" i="39"/>
  <c r="X201" i="39"/>
  <c r="Y201" i="39"/>
  <c r="AA201" i="39"/>
  <c r="AG201" i="39"/>
  <c r="AD489" i="39"/>
  <c r="AC489" i="39"/>
  <c r="AA489" i="39"/>
  <c r="AB489" i="39"/>
  <c r="Z488" i="39"/>
  <c r="AH488" i="39"/>
  <c r="J217" i="39"/>
  <c r="K217" i="39"/>
  <c r="X200" i="39"/>
  <c r="Y200" i="39"/>
  <c r="AA200" i="39"/>
  <c r="AG200" i="39"/>
  <c r="AD488" i="39"/>
  <c r="AC488" i="39"/>
  <c r="AA488" i="39"/>
  <c r="AB488" i="39"/>
  <c r="Z487" i="39"/>
  <c r="AH487" i="39"/>
  <c r="J216" i="39"/>
  <c r="K216" i="39"/>
  <c r="X199" i="39"/>
  <c r="Y199" i="39"/>
  <c r="AA199" i="39"/>
  <c r="AG199" i="39"/>
  <c r="AD487" i="39"/>
  <c r="AC487" i="39"/>
  <c r="AA487" i="39"/>
  <c r="AB487" i="39"/>
  <c r="Z486" i="39"/>
  <c r="AH486" i="39"/>
  <c r="J215" i="39"/>
  <c r="K215" i="39"/>
  <c r="X198" i="39"/>
  <c r="Y198" i="39"/>
  <c r="AA198" i="39"/>
  <c r="AG198" i="39"/>
  <c r="AD486" i="39"/>
  <c r="AC486" i="39"/>
  <c r="AA486" i="39"/>
  <c r="AB486" i="39"/>
  <c r="Z485" i="39"/>
  <c r="AH485" i="39"/>
  <c r="J214" i="39"/>
  <c r="K214" i="39"/>
  <c r="X197" i="39"/>
  <c r="Y197" i="39"/>
  <c r="AA197" i="39"/>
  <c r="AG197" i="39"/>
  <c r="AD485" i="39"/>
  <c r="AC485" i="39"/>
  <c r="AA485" i="39"/>
  <c r="AB485" i="39"/>
  <c r="Z484" i="39"/>
  <c r="AH484" i="39"/>
  <c r="J213" i="39"/>
  <c r="K213" i="39"/>
  <c r="X196" i="39"/>
  <c r="Y196" i="39"/>
  <c r="AA196" i="39"/>
  <c r="AG196" i="39"/>
  <c r="AD484" i="39"/>
  <c r="AC484" i="39"/>
  <c r="AA484" i="39"/>
  <c r="AB484" i="39"/>
  <c r="Z483" i="39"/>
  <c r="AH483" i="39"/>
  <c r="J212" i="39"/>
  <c r="K212" i="39"/>
  <c r="X195" i="39"/>
  <c r="Y195" i="39"/>
  <c r="AA195" i="39"/>
  <c r="AG195" i="39"/>
  <c r="AD483" i="39"/>
  <c r="AC483" i="39"/>
  <c r="AA483" i="39"/>
  <c r="AB483" i="39"/>
  <c r="Z482" i="39"/>
  <c r="AH482" i="39"/>
  <c r="J211" i="39"/>
  <c r="K211" i="39"/>
  <c r="X194" i="39"/>
  <c r="Y194" i="39"/>
  <c r="AA194" i="39"/>
  <c r="AG194" i="39"/>
  <c r="AD482" i="39"/>
  <c r="AC482" i="39"/>
  <c r="AA482" i="39"/>
  <c r="AB482" i="39"/>
  <c r="Z481" i="39"/>
  <c r="AH481" i="39"/>
  <c r="J210" i="39"/>
  <c r="K210" i="39"/>
  <c r="X193" i="39"/>
  <c r="Y193" i="39"/>
  <c r="AA193" i="39"/>
  <c r="AG193" i="39"/>
  <c r="AD481" i="39"/>
  <c r="AC481" i="39"/>
  <c r="AA481" i="39"/>
  <c r="AB481" i="39"/>
  <c r="Z480" i="39"/>
  <c r="AH480" i="39"/>
  <c r="J209" i="39"/>
  <c r="K209" i="39"/>
  <c r="X192" i="39"/>
  <c r="Y192" i="39"/>
  <c r="AA192" i="39"/>
  <c r="AG192" i="39"/>
  <c r="AD480" i="39"/>
  <c r="AC480" i="39"/>
  <c r="AA480" i="39"/>
  <c r="AB480" i="39"/>
  <c r="Z479" i="39"/>
  <c r="AH479" i="39"/>
  <c r="J208" i="39"/>
  <c r="K208" i="39"/>
  <c r="X191" i="39"/>
  <c r="Y191" i="39"/>
  <c r="AA191" i="39"/>
  <c r="AG191" i="39"/>
  <c r="AD479" i="39"/>
  <c r="AC479" i="39"/>
  <c r="AA479" i="39"/>
  <c r="AB479" i="39"/>
  <c r="Z478" i="39"/>
  <c r="AH478" i="39"/>
  <c r="J207" i="39"/>
  <c r="K207" i="39"/>
  <c r="X190" i="39"/>
  <c r="Y190" i="39"/>
  <c r="AA190" i="39"/>
  <c r="AG190" i="39"/>
  <c r="AD478" i="39"/>
  <c r="AC478" i="39"/>
  <c r="AA478" i="39"/>
  <c r="AB478" i="39"/>
  <c r="Z477" i="39"/>
  <c r="AH477" i="39"/>
  <c r="J206" i="39"/>
  <c r="K206" i="39"/>
  <c r="X189" i="39"/>
  <c r="Y189" i="39"/>
  <c r="AA189" i="39"/>
  <c r="AG189" i="39"/>
  <c r="AD477" i="39"/>
  <c r="AC477" i="39"/>
  <c r="AA477" i="39"/>
  <c r="AB477" i="39"/>
  <c r="Z476" i="39"/>
  <c r="AH476" i="39"/>
  <c r="J205" i="39"/>
  <c r="K205" i="39"/>
  <c r="X188" i="39"/>
  <c r="Y188" i="39"/>
  <c r="AA188" i="39"/>
  <c r="AG188" i="39"/>
  <c r="AD476" i="39"/>
  <c r="AC476" i="39"/>
  <c r="AA476" i="39"/>
  <c r="AB476" i="39"/>
  <c r="Z475" i="39"/>
  <c r="AH475" i="39"/>
  <c r="J204" i="39"/>
  <c r="K204" i="39"/>
  <c r="X187" i="39"/>
  <c r="Y187" i="39"/>
  <c r="AA187" i="39"/>
  <c r="AG187" i="39"/>
  <c r="AD475" i="39"/>
  <c r="AC475" i="39"/>
  <c r="AA475" i="39"/>
  <c r="AB475" i="39"/>
  <c r="Z474" i="39"/>
  <c r="AH474" i="39"/>
  <c r="J203" i="39"/>
  <c r="K203" i="39"/>
  <c r="X186" i="39"/>
  <c r="Y186" i="39"/>
  <c r="AA186" i="39"/>
  <c r="AG186" i="39"/>
  <c r="AD474" i="39"/>
  <c r="AC474" i="39"/>
  <c r="AA474" i="39"/>
  <c r="AB474" i="39"/>
  <c r="Z473" i="39"/>
  <c r="AH473" i="39"/>
  <c r="J202" i="39"/>
  <c r="K202" i="39"/>
  <c r="X185" i="39"/>
  <c r="Y185" i="39"/>
  <c r="AA185" i="39"/>
  <c r="AG185" i="39"/>
  <c r="AD473" i="39"/>
  <c r="AC473" i="39"/>
  <c r="AA473" i="39"/>
  <c r="AB473" i="39"/>
  <c r="Z472" i="39"/>
  <c r="AH472" i="39"/>
  <c r="J201" i="39"/>
  <c r="K201" i="39"/>
  <c r="X184" i="39"/>
  <c r="Y184" i="39"/>
  <c r="AA184" i="39"/>
  <c r="AG184" i="39"/>
  <c r="AD472" i="39"/>
  <c r="AC472" i="39"/>
  <c r="AA472" i="39"/>
  <c r="AB472" i="39"/>
  <c r="Z471" i="39"/>
  <c r="AH471" i="39"/>
  <c r="J200" i="39"/>
  <c r="K200" i="39"/>
  <c r="X183" i="39"/>
  <c r="Y183" i="39"/>
  <c r="AA183" i="39"/>
  <c r="AG183" i="39"/>
  <c r="AD471" i="39"/>
  <c r="AC471" i="39"/>
  <c r="AA471" i="39"/>
  <c r="AB471" i="39"/>
  <c r="Z470" i="39"/>
  <c r="AH470" i="39"/>
  <c r="J199" i="39"/>
  <c r="K199" i="39"/>
  <c r="X182" i="39"/>
  <c r="Y182" i="39"/>
  <c r="AA182" i="39"/>
  <c r="AG182" i="39"/>
  <c r="AD470" i="39"/>
  <c r="AC470" i="39"/>
  <c r="AA470" i="39"/>
  <c r="AB470" i="39"/>
  <c r="Z469" i="39"/>
  <c r="AH469" i="39"/>
  <c r="J198" i="39"/>
  <c r="K198" i="39"/>
  <c r="X181" i="39"/>
  <c r="Y181" i="39"/>
  <c r="AA181" i="39"/>
  <c r="AG181" i="39"/>
  <c r="AD469" i="39"/>
  <c r="AC469" i="39"/>
  <c r="AA469" i="39"/>
  <c r="AB469" i="39"/>
  <c r="Z468" i="39"/>
  <c r="AH468" i="39"/>
  <c r="J197" i="39"/>
  <c r="K197" i="39"/>
  <c r="X180" i="39"/>
  <c r="Y180" i="39"/>
  <c r="AA180" i="39"/>
  <c r="AG180" i="39"/>
  <c r="AD468" i="39"/>
  <c r="AC468" i="39"/>
  <c r="AA468" i="39"/>
  <c r="AB468" i="39"/>
  <c r="Z467" i="39"/>
  <c r="AH467" i="39"/>
  <c r="J196" i="39"/>
  <c r="K196" i="39"/>
  <c r="X179" i="39"/>
  <c r="Y179" i="39"/>
  <c r="AA179" i="39"/>
  <c r="AG179" i="39"/>
  <c r="AD467" i="39"/>
  <c r="AC467" i="39"/>
  <c r="AA467" i="39"/>
  <c r="AB467" i="39"/>
  <c r="Z466" i="39"/>
  <c r="AH466" i="39"/>
  <c r="J195" i="39"/>
  <c r="K195" i="39"/>
  <c r="X178" i="39"/>
  <c r="Y178" i="39"/>
  <c r="AA178" i="39"/>
  <c r="AG178" i="39"/>
  <c r="AD466" i="39"/>
  <c r="AC466" i="39"/>
  <c r="AA466" i="39"/>
  <c r="AB466" i="39"/>
  <c r="Z465" i="39"/>
  <c r="AH465" i="39"/>
  <c r="J194" i="39"/>
  <c r="K194" i="39"/>
  <c r="X177" i="39"/>
  <c r="Y177" i="39"/>
  <c r="AA177" i="39"/>
  <c r="AG177" i="39"/>
  <c r="AD465" i="39"/>
  <c r="AC465" i="39"/>
  <c r="AA465" i="39"/>
  <c r="AB465" i="39"/>
  <c r="Z464" i="39"/>
  <c r="AH464" i="39"/>
  <c r="J193" i="39"/>
  <c r="K193" i="39"/>
  <c r="X176" i="39"/>
  <c r="Y176" i="39"/>
  <c r="AA176" i="39"/>
  <c r="AG176" i="39"/>
  <c r="AD464" i="39"/>
  <c r="AC464" i="39"/>
  <c r="AA464" i="39"/>
  <c r="AB464" i="39"/>
  <c r="Z463" i="39"/>
  <c r="AH463" i="39"/>
  <c r="J192" i="39"/>
  <c r="K192" i="39"/>
  <c r="X175" i="39"/>
  <c r="Y175" i="39"/>
  <c r="AA175" i="39"/>
  <c r="AG175" i="39"/>
  <c r="AD463" i="39"/>
  <c r="AC463" i="39"/>
  <c r="AA463" i="39"/>
  <c r="AB463" i="39"/>
  <c r="Z462" i="39"/>
  <c r="AH462" i="39"/>
  <c r="J191" i="39"/>
  <c r="K191" i="39"/>
  <c r="X174" i="39"/>
  <c r="Y174" i="39"/>
  <c r="AA174" i="39"/>
  <c r="AG174" i="39"/>
  <c r="AD462" i="39"/>
  <c r="AC462" i="39"/>
  <c r="AA462" i="39"/>
  <c r="AB462" i="39"/>
  <c r="Z461" i="39"/>
  <c r="AH461" i="39"/>
  <c r="J190" i="39"/>
  <c r="K190" i="39"/>
  <c r="X173" i="39"/>
  <c r="Y173" i="39"/>
  <c r="AA173" i="39"/>
  <c r="AG173" i="39"/>
  <c r="AD461" i="39"/>
  <c r="AC461" i="39"/>
  <c r="AA461" i="39"/>
  <c r="AB461" i="39"/>
  <c r="Z460" i="39"/>
  <c r="AH460" i="39"/>
  <c r="J189" i="39"/>
  <c r="K189" i="39"/>
  <c r="X172" i="39"/>
  <c r="Y172" i="39"/>
  <c r="AA172" i="39"/>
  <c r="AG172" i="39"/>
  <c r="AD460" i="39"/>
  <c r="AC460" i="39"/>
  <c r="AA460" i="39"/>
  <c r="AB460" i="39"/>
  <c r="Z459" i="39"/>
  <c r="AH459" i="39"/>
  <c r="J188" i="39"/>
  <c r="K188" i="39"/>
  <c r="X171" i="39"/>
  <c r="Y171" i="39"/>
  <c r="AA171" i="39"/>
  <c r="AG171" i="39"/>
  <c r="AD459" i="39"/>
  <c r="AC459" i="39"/>
  <c r="AA459" i="39"/>
  <c r="AB459" i="39"/>
  <c r="Z458" i="39"/>
  <c r="AH458" i="39"/>
  <c r="J187" i="39"/>
  <c r="K187" i="39"/>
  <c r="X170" i="39"/>
  <c r="Y170" i="39"/>
  <c r="AA170" i="39"/>
  <c r="AG170" i="39"/>
  <c r="AD458" i="39"/>
  <c r="AC458" i="39"/>
  <c r="AA458" i="39"/>
  <c r="AB458" i="39"/>
  <c r="Z457" i="39"/>
  <c r="AH457" i="39"/>
  <c r="J186" i="39"/>
  <c r="K186" i="39"/>
  <c r="X169" i="39"/>
  <c r="Y169" i="39"/>
  <c r="AA169" i="39"/>
  <c r="AG169" i="39"/>
  <c r="AD457" i="39"/>
  <c r="AC457" i="39"/>
  <c r="AA457" i="39"/>
  <c r="AB457" i="39"/>
  <c r="Z456" i="39"/>
  <c r="AH456" i="39"/>
  <c r="J185" i="39"/>
  <c r="K185" i="39"/>
  <c r="X168" i="39"/>
  <c r="Y168" i="39"/>
  <c r="AA168" i="39"/>
  <c r="AG168" i="39"/>
  <c r="AD456" i="39"/>
  <c r="AC456" i="39"/>
  <c r="AA456" i="39"/>
  <c r="AB456" i="39"/>
  <c r="Z455" i="39"/>
  <c r="AH455" i="39"/>
  <c r="J184" i="39"/>
  <c r="K184" i="39"/>
  <c r="X167" i="39"/>
  <c r="Y167" i="39"/>
  <c r="AA167" i="39"/>
  <c r="AG167" i="39"/>
  <c r="AD455" i="39"/>
  <c r="AC455" i="39"/>
  <c r="AA455" i="39"/>
  <c r="AB455" i="39"/>
  <c r="Z454" i="39"/>
  <c r="AH454" i="39"/>
  <c r="J183" i="39"/>
  <c r="K183" i="39"/>
  <c r="X166" i="39"/>
  <c r="Y166" i="39"/>
  <c r="AA166" i="39"/>
  <c r="AG166" i="39"/>
  <c r="AD454" i="39"/>
  <c r="AC454" i="39"/>
  <c r="AA454" i="39"/>
  <c r="AB454" i="39"/>
  <c r="Z453" i="39"/>
  <c r="AH453" i="39"/>
  <c r="J182" i="39"/>
  <c r="K182" i="39"/>
  <c r="X165" i="39"/>
  <c r="Y165" i="39"/>
  <c r="AA165" i="39"/>
  <c r="AG165" i="39"/>
  <c r="AD453" i="39"/>
  <c r="AC453" i="39"/>
  <c r="AA453" i="39"/>
  <c r="AB453" i="39"/>
  <c r="Z452" i="39"/>
  <c r="AH452" i="39"/>
  <c r="J181" i="39"/>
  <c r="K181" i="39"/>
  <c r="X164" i="39"/>
  <c r="Y164" i="39"/>
  <c r="AA164" i="39"/>
  <c r="AG164" i="39"/>
  <c r="AD452" i="39"/>
  <c r="AC452" i="39"/>
  <c r="AA452" i="39"/>
  <c r="AB452" i="39"/>
  <c r="Z451" i="39"/>
  <c r="AH451" i="39"/>
  <c r="J180" i="39"/>
  <c r="K180" i="39"/>
  <c r="X163" i="39"/>
  <c r="Y163" i="39"/>
  <c r="AA163" i="39"/>
  <c r="AG163" i="39"/>
  <c r="AD451" i="39"/>
  <c r="AC451" i="39"/>
  <c r="AA451" i="39"/>
  <c r="AB451" i="39"/>
  <c r="Z450" i="39"/>
  <c r="AH450" i="39"/>
  <c r="J179" i="39"/>
  <c r="K179" i="39"/>
  <c r="X162" i="39"/>
  <c r="Y162" i="39"/>
  <c r="AA162" i="39"/>
  <c r="AG162" i="39"/>
  <c r="AD450" i="39"/>
  <c r="AC450" i="39"/>
  <c r="AA450" i="39"/>
  <c r="AB450" i="39"/>
  <c r="Z449" i="39"/>
  <c r="AH449" i="39"/>
  <c r="J178" i="39"/>
  <c r="K178" i="39"/>
  <c r="X161" i="39"/>
  <c r="Y161" i="39"/>
  <c r="AA161" i="39"/>
  <c r="AG161" i="39"/>
  <c r="AD449" i="39"/>
  <c r="AC449" i="39"/>
  <c r="AA449" i="39"/>
  <c r="AB449" i="39"/>
  <c r="Z448" i="39"/>
  <c r="AH448" i="39"/>
  <c r="J177" i="39"/>
  <c r="K177" i="39"/>
  <c r="X160" i="39"/>
  <c r="Y160" i="39"/>
  <c r="AA160" i="39"/>
  <c r="AG160" i="39"/>
  <c r="AD448" i="39"/>
  <c r="AC448" i="39"/>
  <c r="AA448" i="39"/>
  <c r="AB448" i="39"/>
  <c r="Z447" i="39"/>
  <c r="AH447" i="39"/>
  <c r="J176" i="39"/>
  <c r="K176" i="39"/>
  <c r="X159" i="39"/>
  <c r="Y159" i="39"/>
  <c r="AA159" i="39"/>
  <c r="AG159" i="39"/>
  <c r="AD447" i="39"/>
  <c r="AC447" i="39"/>
  <c r="AA447" i="39"/>
  <c r="AB447" i="39"/>
  <c r="Z446" i="39"/>
  <c r="AH446" i="39"/>
  <c r="J175" i="39"/>
  <c r="K175" i="39"/>
  <c r="X158" i="39"/>
  <c r="Y158" i="39"/>
  <c r="AA158" i="39"/>
  <c r="AG158" i="39"/>
  <c r="AD446" i="39"/>
  <c r="AC446" i="39"/>
  <c r="AA446" i="39"/>
  <c r="AB446" i="39"/>
  <c r="Z445" i="39"/>
  <c r="AH445" i="39"/>
  <c r="J174" i="39"/>
  <c r="K174" i="39"/>
  <c r="X157" i="39"/>
  <c r="Y157" i="39"/>
  <c r="AA157" i="39"/>
  <c r="AG157" i="39"/>
  <c r="AD445" i="39"/>
  <c r="AC445" i="39"/>
  <c r="AA445" i="39"/>
  <c r="AB445" i="39"/>
  <c r="Z444" i="39"/>
  <c r="AH444" i="39"/>
  <c r="J173" i="39"/>
  <c r="K173" i="39"/>
  <c r="X156" i="39"/>
  <c r="Y156" i="39"/>
  <c r="AA156" i="39"/>
  <c r="AG156" i="39"/>
  <c r="AD444" i="39"/>
  <c r="AC444" i="39"/>
  <c r="AA444" i="39"/>
  <c r="AB444" i="39"/>
  <c r="Z443" i="39"/>
  <c r="AH443" i="39"/>
  <c r="J172" i="39"/>
  <c r="K172" i="39"/>
  <c r="X155" i="39"/>
  <c r="Y155" i="39"/>
  <c r="AA155" i="39"/>
  <c r="AG155" i="39"/>
  <c r="AD443" i="39"/>
  <c r="AC443" i="39"/>
  <c r="AA443" i="39"/>
  <c r="AB443" i="39"/>
  <c r="Z442" i="39"/>
  <c r="AH442" i="39"/>
  <c r="J171" i="39"/>
  <c r="K171" i="39"/>
  <c r="X154" i="39"/>
  <c r="Y154" i="39"/>
  <c r="AA154" i="39"/>
  <c r="AG154" i="39"/>
  <c r="AD442" i="39"/>
  <c r="AC442" i="39"/>
  <c r="AA442" i="39"/>
  <c r="AB442" i="39"/>
  <c r="Z441" i="39"/>
  <c r="AH441" i="39"/>
  <c r="J170" i="39"/>
  <c r="K170" i="39"/>
  <c r="X153" i="39"/>
  <c r="Y153" i="39"/>
  <c r="AA153" i="39"/>
  <c r="AG153" i="39"/>
  <c r="AD441" i="39"/>
  <c r="AC441" i="39"/>
  <c r="AA441" i="39"/>
  <c r="AB441" i="39"/>
  <c r="Z440" i="39"/>
  <c r="AH440" i="39"/>
  <c r="J169" i="39"/>
  <c r="K169" i="39"/>
  <c r="X152" i="39"/>
  <c r="Y152" i="39"/>
  <c r="AA152" i="39"/>
  <c r="AG152" i="39"/>
  <c r="AD440" i="39"/>
  <c r="AC440" i="39"/>
  <c r="AA440" i="39"/>
  <c r="AB440" i="39"/>
  <c r="Z439" i="39"/>
  <c r="AH439" i="39"/>
  <c r="J168" i="39"/>
  <c r="K168" i="39"/>
  <c r="X151" i="39"/>
  <c r="Y151" i="39"/>
  <c r="AA151" i="39"/>
  <c r="AG151" i="39"/>
  <c r="AD439" i="39"/>
  <c r="AC439" i="39"/>
  <c r="AA439" i="39"/>
  <c r="AB439" i="39"/>
  <c r="Z438" i="39"/>
  <c r="AH438" i="39"/>
  <c r="J167" i="39"/>
  <c r="K167" i="39"/>
  <c r="X150" i="39"/>
  <c r="Y150" i="39"/>
  <c r="AA150" i="39"/>
  <c r="AG150" i="39"/>
  <c r="AD438" i="39"/>
  <c r="AC438" i="39"/>
  <c r="AA438" i="39"/>
  <c r="AB438" i="39"/>
  <c r="Z437" i="39"/>
  <c r="AH437" i="39"/>
  <c r="J166" i="39"/>
  <c r="K166" i="39"/>
  <c r="X149" i="39"/>
  <c r="Y149" i="39"/>
  <c r="AA149" i="39"/>
  <c r="AG149" i="39"/>
  <c r="AD437" i="39"/>
  <c r="AC437" i="39"/>
  <c r="AA437" i="39"/>
  <c r="AB437" i="39"/>
  <c r="Z436" i="39"/>
  <c r="AH436" i="39"/>
  <c r="J165" i="39"/>
  <c r="K165" i="39"/>
  <c r="X148" i="39"/>
  <c r="Y148" i="39"/>
  <c r="AA148" i="39"/>
  <c r="AG148" i="39"/>
  <c r="AD436" i="39"/>
  <c r="AC436" i="39"/>
  <c r="AA436" i="39"/>
  <c r="AB436" i="39"/>
  <c r="Z435" i="39"/>
  <c r="AH435" i="39"/>
  <c r="J164" i="39"/>
  <c r="K164" i="39"/>
  <c r="X147" i="39"/>
  <c r="Y147" i="39"/>
  <c r="AA147" i="39"/>
  <c r="AG147" i="39"/>
  <c r="AD435" i="39"/>
  <c r="AC435" i="39"/>
  <c r="AA435" i="39"/>
  <c r="AB435" i="39"/>
  <c r="Z434" i="39"/>
  <c r="AH434" i="39"/>
  <c r="J163" i="39"/>
  <c r="K163" i="39"/>
  <c r="X146" i="39"/>
  <c r="Y146" i="39"/>
  <c r="AA146" i="39"/>
  <c r="AG146" i="39"/>
  <c r="AD434" i="39"/>
  <c r="AC434" i="39"/>
  <c r="AA434" i="39"/>
  <c r="AB434" i="39"/>
  <c r="R64" i="39"/>
  <c r="F4" i="39"/>
  <c r="J81" i="39"/>
  <c r="K81" i="39"/>
  <c r="X64" i="39"/>
  <c r="Y64" i="39"/>
  <c r="J82" i="39"/>
  <c r="K82" i="39"/>
  <c r="X65" i="39"/>
  <c r="J83" i="39"/>
  <c r="K83" i="39"/>
  <c r="X66" i="39"/>
  <c r="J84" i="39"/>
  <c r="K84" i="39"/>
  <c r="X67" i="39"/>
  <c r="J85" i="39"/>
  <c r="K85" i="39"/>
  <c r="X68" i="39"/>
  <c r="J86" i="39"/>
  <c r="K86" i="39"/>
  <c r="X69" i="39"/>
  <c r="J87" i="39"/>
  <c r="K87" i="39"/>
  <c r="X70" i="39"/>
  <c r="J88" i="39"/>
  <c r="K88" i="39"/>
  <c r="X71" i="39"/>
  <c r="J89" i="39"/>
  <c r="K89" i="39"/>
  <c r="X72" i="39"/>
  <c r="J90" i="39"/>
  <c r="K90" i="39"/>
  <c r="X73" i="39"/>
  <c r="J91" i="39"/>
  <c r="K91" i="39"/>
  <c r="X74" i="39"/>
  <c r="J92" i="39"/>
  <c r="K92" i="39"/>
  <c r="X75" i="39"/>
  <c r="J93" i="39"/>
  <c r="K93" i="39"/>
  <c r="X76" i="39"/>
  <c r="J94" i="39"/>
  <c r="K94" i="39"/>
  <c r="X77" i="39"/>
  <c r="J95" i="39"/>
  <c r="K95" i="39"/>
  <c r="X78" i="39"/>
  <c r="J96" i="39"/>
  <c r="K96" i="39"/>
  <c r="X79" i="39"/>
  <c r="J97" i="39"/>
  <c r="K97" i="39"/>
  <c r="X80" i="39"/>
  <c r="J98" i="39"/>
  <c r="K98" i="39"/>
  <c r="X81" i="39"/>
  <c r="J99" i="39"/>
  <c r="K99" i="39"/>
  <c r="X82" i="39"/>
  <c r="J100" i="39"/>
  <c r="K100" i="39"/>
  <c r="X83" i="39"/>
  <c r="J101" i="39"/>
  <c r="K101" i="39"/>
  <c r="X84" i="39"/>
  <c r="J102" i="39"/>
  <c r="K102" i="39"/>
  <c r="X85" i="39"/>
  <c r="J103" i="39"/>
  <c r="K103" i="39"/>
  <c r="X86" i="39"/>
  <c r="J104" i="39"/>
  <c r="K104" i="39"/>
  <c r="X87" i="39"/>
  <c r="J105" i="39"/>
  <c r="K105" i="39"/>
  <c r="X88" i="39"/>
  <c r="J106" i="39"/>
  <c r="K106" i="39"/>
  <c r="X89" i="39"/>
  <c r="J107" i="39"/>
  <c r="K107" i="39"/>
  <c r="X90" i="39"/>
  <c r="J108" i="39"/>
  <c r="K108" i="39"/>
  <c r="X91" i="39"/>
  <c r="J109" i="39"/>
  <c r="K109" i="39"/>
  <c r="X92" i="39"/>
  <c r="J110" i="39"/>
  <c r="K110" i="39"/>
  <c r="X93" i="39"/>
  <c r="J111" i="39"/>
  <c r="K111" i="39"/>
  <c r="X94" i="39"/>
  <c r="J112" i="39"/>
  <c r="K112" i="39"/>
  <c r="X95" i="39"/>
  <c r="J113" i="39"/>
  <c r="K113" i="39"/>
  <c r="X96" i="39"/>
  <c r="J114" i="39"/>
  <c r="K114" i="39"/>
  <c r="X97" i="39"/>
  <c r="J115" i="39"/>
  <c r="K115" i="39"/>
  <c r="X98" i="39"/>
  <c r="J116" i="39"/>
  <c r="K116" i="39"/>
  <c r="X99" i="39"/>
  <c r="J117" i="39"/>
  <c r="K117" i="39"/>
  <c r="X100" i="39"/>
  <c r="J118" i="39"/>
  <c r="K118" i="39"/>
  <c r="X101" i="39"/>
  <c r="J119" i="39"/>
  <c r="K119" i="39"/>
  <c r="X102" i="39"/>
  <c r="J120" i="39"/>
  <c r="K120" i="39"/>
  <c r="X103" i="39"/>
  <c r="J121" i="39"/>
  <c r="K121" i="39"/>
  <c r="X104" i="39"/>
  <c r="J122" i="39"/>
  <c r="K122" i="39"/>
  <c r="X105" i="39"/>
  <c r="J123" i="39"/>
  <c r="K123" i="39"/>
  <c r="X106" i="39"/>
  <c r="J124" i="39"/>
  <c r="K124" i="39"/>
  <c r="X107" i="39"/>
  <c r="J125" i="39"/>
  <c r="K125" i="39"/>
  <c r="X108" i="39"/>
  <c r="J126" i="39"/>
  <c r="K126" i="39"/>
  <c r="X109" i="39"/>
  <c r="J127" i="39"/>
  <c r="K127" i="39"/>
  <c r="X110" i="39"/>
  <c r="J128" i="39"/>
  <c r="K128" i="39"/>
  <c r="X111" i="39"/>
  <c r="J129" i="39"/>
  <c r="K129" i="39"/>
  <c r="X112" i="39"/>
  <c r="J130" i="39"/>
  <c r="K130" i="39"/>
  <c r="X113" i="39"/>
  <c r="J131" i="39"/>
  <c r="K131" i="39"/>
  <c r="X114" i="39"/>
  <c r="J132" i="39"/>
  <c r="K132" i="39"/>
  <c r="X115" i="39"/>
  <c r="J133" i="39"/>
  <c r="K133" i="39"/>
  <c r="X116" i="39"/>
  <c r="J134" i="39"/>
  <c r="K134" i="39"/>
  <c r="X117" i="39"/>
  <c r="J135" i="39"/>
  <c r="K135" i="39"/>
  <c r="X118" i="39"/>
  <c r="J136" i="39"/>
  <c r="K136" i="39"/>
  <c r="X119" i="39"/>
  <c r="J137" i="39"/>
  <c r="K137" i="39"/>
  <c r="X120" i="39"/>
  <c r="J138" i="39"/>
  <c r="K138" i="39"/>
  <c r="X121" i="39"/>
  <c r="J139" i="39"/>
  <c r="K139" i="39"/>
  <c r="X122" i="39"/>
  <c r="J140" i="39"/>
  <c r="K140" i="39"/>
  <c r="X123" i="39"/>
  <c r="J141" i="39"/>
  <c r="K141" i="39"/>
  <c r="X124" i="39"/>
  <c r="J142" i="39"/>
  <c r="K142" i="39"/>
  <c r="X125" i="39"/>
  <c r="J143" i="39"/>
  <c r="K143" i="39"/>
  <c r="X126" i="39"/>
  <c r="J144" i="39"/>
  <c r="K144" i="39"/>
  <c r="X127" i="39"/>
  <c r="J145" i="39"/>
  <c r="K145" i="39"/>
  <c r="X128" i="39"/>
  <c r="J146" i="39"/>
  <c r="K146" i="39"/>
  <c r="X129" i="39"/>
  <c r="J147" i="39"/>
  <c r="K147" i="39"/>
  <c r="X130" i="39"/>
  <c r="J148" i="39"/>
  <c r="K148" i="39"/>
  <c r="X131" i="39"/>
  <c r="J149" i="39"/>
  <c r="K149" i="39"/>
  <c r="X132" i="39"/>
  <c r="J150" i="39"/>
  <c r="K150" i="39"/>
  <c r="X133" i="39"/>
  <c r="J151" i="39"/>
  <c r="K151" i="39"/>
  <c r="X134" i="39"/>
  <c r="J152" i="39"/>
  <c r="K152" i="39"/>
  <c r="X135" i="39"/>
  <c r="J153" i="39"/>
  <c r="K153" i="39"/>
  <c r="X136" i="39"/>
  <c r="J154" i="39"/>
  <c r="K154" i="39"/>
  <c r="X137" i="39"/>
  <c r="J155" i="39"/>
  <c r="K155" i="39"/>
  <c r="X138" i="39"/>
  <c r="J156" i="39"/>
  <c r="K156" i="39"/>
  <c r="X139" i="39"/>
  <c r="J157" i="39"/>
  <c r="K157" i="39"/>
  <c r="X140" i="39"/>
  <c r="J158" i="39"/>
  <c r="K158" i="39"/>
  <c r="X141" i="39"/>
  <c r="J159" i="39"/>
  <c r="K159" i="39"/>
  <c r="X142" i="39"/>
  <c r="J160" i="39"/>
  <c r="K160" i="39"/>
  <c r="X143" i="39"/>
  <c r="J161" i="39"/>
  <c r="K161" i="39"/>
  <c r="X144" i="39"/>
  <c r="J162" i="39"/>
  <c r="K162" i="39"/>
  <c r="X145" i="39"/>
  <c r="Y65" i="39"/>
  <c r="Y66" i="39"/>
  <c r="Y67" i="39"/>
  <c r="Y68" i="39"/>
  <c r="Y69" i="39"/>
  <c r="Y70" i="39"/>
  <c r="Y71" i="39"/>
  <c r="Y72" i="39"/>
  <c r="Y73" i="39"/>
  <c r="Y74" i="39"/>
  <c r="Y75" i="39"/>
  <c r="Y76" i="39"/>
  <c r="Y77" i="39"/>
  <c r="Y78" i="39"/>
  <c r="Y79" i="39"/>
  <c r="Y80" i="39"/>
  <c r="Y81" i="39"/>
  <c r="Y82" i="39"/>
  <c r="Y83" i="39"/>
  <c r="Y84" i="39"/>
  <c r="Y85" i="39"/>
  <c r="Y86" i="39"/>
  <c r="Y87" i="39"/>
  <c r="Y88" i="39"/>
  <c r="Y89" i="39"/>
  <c r="Y90" i="39"/>
  <c r="Y91" i="39"/>
  <c r="Y92" i="39"/>
  <c r="Y93" i="39"/>
  <c r="Y94" i="39"/>
  <c r="Y95" i="39"/>
  <c r="Y96" i="39"/>
  <c r="Y97" i="39"/>
  <c r="Y98" i="39"/>
  <c r="Y99" i="39"/>
  <c r="Y100" i="39"/>
  <c r="Y101" i="39"/>
  <c r="Y102" i="39"/>
  <c r="Y103" i="39"/>
  <c r="Y104" i="39"/>
  <c r="Y105" i="39"/>
  <c r="Y106" i="39"/>
  <c r="Y107" i="39"/>
  <c r="Y108" i="39"/>
  <c r="Y109" i="39"/>
  <c r="Y110" i="39"/>
  <c r="Y111" i="39"/>
  <c r="Y112" i="39"/>
  <c r="Y113" i="39"/>
  <c r="Y114" i="39"/>
  <c r="Y115" i="39"/>
  <c r="Y116" i="39"/>
  <c r="Y117" i="39"/>
  <c r="Y118" i="39"/>
  <c r="Y119" i="39"/>
  <c r="Y120" i="39"/>
  <c r="Y121" i="39"/>
  <c r="Y122" i="39"/>
  <c r="Y123" i="39"/>
  <c r="Y124" i="39"/>
  <c r="Y125" i="39"/>
  <c r="Y126" i="39"/>
  <c r="Y127" i="39"/>
  <c r="Y128" i="39"/>
  <c r="Y129" i="39"/>
  <c r="Y130" i="39"/>
  <c r="Y131" i="39"/>
  <c r="Y132" i="39"/>
  <c r="Y133" i="39"/>
  <c r="Y134" i="39"/>
  <c r="Y135" i="39"/>
  <c r="Y136" i="39"/>
  <c r="Y137" i="39"/>
  <c r="Y138" i="39"/>
  <c r="Y139" i="39"/>
  <c r="Y140" i="39"/>
  <c r="Y141" i="39"/>
  <c r="Y142" i="39"/>
  <c r="Y143" i="39"/>
  <c r="Y144" i="39"/>
  <c r="Y145" i="39"/>
  <c r="L4" i="39"/>
  <c r="M4" i="39"/>
  <c r="N4" i="39"/>
  <c r="K4" i="39"/>
  <c r="R65" i="39"/>
  <c r="F5" i="39"/>
  <c r="L5" i="39"/>
  <c r="M5" i="39"/>
  <c r="N5" i="39"/>
  <c r="K5" i="39"/>
  <c r="R66" i="39"/>
  <c r="F6" i="39"/>
  <c r="L6" i="39"/>
  <c r="M6" i="39"/>
  <c r="N6" i="39"/>
  <c r="K6" i="39"/>
  <c r="R67" i="39"/>
  <c r="F7" i="39"/>
  <c r="L7" i="39"/>
  <c r="M7" i="39"/>
  <c r="N7" i="39"/>
  <c r="K7" i="39"/>
  <c r="R68" i="39"/>
  <c r="F8" i="39"/>
  <c r="L8" i="39"/>
  <c r="M8" i="39"/>
  <c r="N8" i="39"/>
  <c r="K8" i="39"/>
  <c r="R69" i="39"/>
  <c r="F9" i="39"/>
  <c r="L9" i="39"/>
  <c r="M9" i="39"/>
  <c r="N9" i="39"/>
  <c r="K9" i="39"/>
  <c r="R70" i="39"/>
  <c r="F10" i="39"/>
  <c r="L10" i="39"/>
  <c r="M10" i="39"/>
  <c r="N10" i="39"/>
  <c r="K10" i="39"/>
  <c r="R71" i="39"/>
  <c r="F11" i="39"/>
  <c r="L11" i="39"/>
  <c r="M11" i="39"/>
  <c r="N11" i="39"/>
  <c r="K11" i="39"/>
  <c r="R72" i="39"/>
  <c r="F12" i="39"/>
  <c r="L12" i="39"/>
  <c r="M12" i="39"/>
  <c r="N12" i="39"/>
  <c r="K12" i="39"/>
  <c r="K13" i="39"/>
  <c r="AI15" i="39"/>
  <c r="G4" i="39"/>
  <c r="H4" i="39"/>
  <c r="I4" i="39"/>
  <c r="J17" i="39"/>
  <c r="H17" i="39"/>
  <c r="G5" i="39"/>
  <c r="H5" i="39"/>
  <c r="I5" i="39"/>
  <c r="J18" i="39"/>
  <c r="H18" i="39"/>
  <c r="G6" i="39"/>
  <c r="H6" i="39"/>
  <c r="I6" i="39"/>
  <c r="J19" i="39"/>
  <c r="H19" i="39"/>
  <c r="G7" i="39"/>
  <c r="H7" i="39"/>
  <c r="I7" i="39"/>
  <c r="J20" i="39"/>
  <c r="H20" i="39"/>
  <c r="G8" i="39"/>
  <c r="H8" i="39"/>
  <c r="I8" i="39"/>
  <c r="J21" i="39"/>
  <c r="H21" i="39"/>
  <c r="G9" i="39"/>
  <c r="H9" i="39"/>
  <c r="I9" i="39"/>
  <c r="J22" i="39"/>
  <c r="H22" i="39"/>
  <c r="G10" i="39"/>
  <c r="H10" i="39"/>
  <c r="I10" i="39"/>
  <c r="J23" i="39"/>
  <c r="H23" i="39"/>
  <c r="G11" i="39"/>
  <c r="H11" i="39"/>
  <c r="I11" i="39"/>
  <c r="J24" i="39"/>
  <c r="H24" i="39"/>
  <c r="G12" i="39"/>
  <c r="H12" i="39"/>
  <c r="I12" i="39"/>
  <c r="J25" i="39"/>
  <c r="H25" i="39"/>
  <c r="O3" i="39"/>
  <c r="P3" i="39"/>
  <c r="Q3" i="39"/>
  <c r="R3" i="39"/>
  <c r="S3" i="39"/>
  <c r="T3" i="39"/>
  <c r="U3" i="39"/>
  <c r="V3" i="39"/>
  <c r="R4" i="39"/>
  <c r="AL3" i="39"/>
  <c r="AL4" i="39"/>
  <c r="AN4" i="39"/>
  <c r="AL5" i="39"/>
  <c r="AN5" i="39"/>
  <c r="AL6" i="39"/>
  <c r="AN6" i="39"/>
  <c r="AL7" i="39"/>
  <c r="AN7" i="39"/>
  <c r="AL8" i="39"/>
  <c r="AN8" i="39"/>
  <c r="AL9" i="39"/>
  <c r="AN9" i="39"/>
  <c r="AL10" i="39"/>
  <c r="AN10" i="39"/>
  <c r="AL11" i="39"/>
  <c r="AN11" i="39"/>
  <c r="AL12" i="39"/>
  <c r="AN12" i="39"/>
  <c r="AO4" i="39"/>
  <c r="AO5" i="39"/>
  <c r="AO6" i="39"/>
  <c r="AO7" i="39"/>
  <c r="AO8" i="39"/>
  <c r="AO9" i="39"/>
  <c r="AO10" i="39"/>
  <c r="AO11" i="39"/>
  <c r="AO12" i="39"/>
  <c r="AP4" i="39"/>
  <c r="AP5" i="39"/>
  <c r="AP6" i="39"/>
  <c r="AP7" i="39"/>
  <c r="AP8" i="39"/>
  <c r="AP9" i="39"/>
  <c r="AP10" i="39"/>
  <c r="AP11" i="39"/>
  <c r="AP12" i="39"/>
  <c r="AM9" i="39"/>
  <c r="C434" i="39"/>
  <c r="T434" i="39"/>
  <c r="S434" i="39"/>
  <c r="AM8" i="39"/>
  <c r="C433" i="39"/>
  <c r="L428" i="39"/>
  <c r="Z352" i="39"/>
  <c r="AH352" i="39"/>
  <c r="AG64" i="39"/>
  <c r="AC64" i="39"/>
  <c r="AA64" i="39"/>
  <c r="AD64" i="39"/>
  <c r="R434" i="39"/>
  <c r="AM7" i="39"/>
  <c r="C432" i="39"/>
  <c r="K428" i="39"/>
  <c r="Q434" i="39"/>
  <c r="AM6" i="39"/>
  <c r="C431" i="39"/>
  <c r="J428" i="39"/>
  <c r="P434" i="39"/>
  <c r="AM5" i="39"/>
  <c r="C430" i="39"/>
  <c r="I428" i="39"/>
  <c r="O434" i="39"/>
  <c r="AM4" i="39"/>
  <c r="C429" i="39"/>
  <c r="H428" i="39"/>
  <c r="N434" i="39"/>
  <c r="M434" i="39"/>
  <c r="Z64" i="39"/>
  <c r="Z353" i="39"/>
  <c r="AH353" i="39"/>
  <c r="AG65" i="39"/>
  <c r="Z65" i="39"/>
  <c r="Z354" i="39"/>
  <c r="AH354" i="39"/>
  <c r="AG66" i="39"/>
  <c r="Z66" i="39"/>
  <c r="Z355" i="39"/>
  <c r="AH355" i="39"/>
  <c r="AG67" i="39"/>
  <c r="Z67" i="39"/>
  <c r="AB64" i="39"/>
  <c r="AA65" i="39"/>
  <c r="AB65" i="39"/>
  <c r="AA66" i="39"/>
  <c r="AB66" i="39"/>
  <c r="AA67" i="39"/>
  <c r="AB67" i="39"/>
  <c r="Z356" i="39"/>
  <c r="AH356" i="39"/>
  <c r="AG68" i="39"/>
  <c r="Z68" i="39"/>
  <c r="AA68" i="39"/>
  <c r="AB68" i="39"/>
  <c r="Z357" i="39"/>
  <c r="AH357" i="39"/>
  <c r="AG69" i="39"/>
  <c r="Z69" i="39"/>
  <c r="AA69" i="39"/>
  <c r="AB69" i="39"/>
  <c r="Z358" i="39"/>
  <c r="AH358" i="39"/>
  <c r="AG70" i="39"/>
  <c r="Z70" i="39"/>
  <c r="AA70" i="39"/>
  <c r="AB70" i="39"/>
  <c r="Z359" i="39"/>
  <c r="AH359" i="39"/>
  <c r="AG71" i="39"/>
  <c r="Z71" i="39"/>
  <c r="AA71" i="39"/>
  <c r="AB71" i="39"/>
  <c r="Z360" i="39"/>
  <c r="AH360" i="39"/>
  <c r="AG72" i="39"/>
  <c r="Z72" i="39"/>
  <c r="AA72" i="39"/>
  <c r="AB72" i="39"/>
  <c r="Z361" i="39"/>
  <c r="AH361" i="39"/>
  <c r="AG73" i="39"/>
  <c r="Z73" i="39"/>
  <c r="AA73" i="39"/>
  <c r="AB73" i="39"/>
  <c r="Z362" i="39"/>
  <c r="AH362" i="39"/>
  <c r="AG74" i="39"/>
  <c r="Z74" i="39"/>
  <c r="AA74" i="39"/>
  <c r="AB74" i="39"/>
  <c r="Z363" i="39"/>
  <c r="AH363" i="39"/>
  <c r="AG75" i="39"/>
  <c r="Z75" i="39"/>
  <c r="AA75" i="39"/>
  <c r="AB75" i="39"/>
  <c r="Z364" i="39"/>
  <c r="AH364" i="39"/>
  <c r="AG76" i="39"/>
  <c r="Z76" i="39"/>
  <c r="AA76" i="39"/>
  <c r="AB76" i="39"/>
  <c r="Z365" i="39"/>
  <c r="AH365" i="39"/>
  <c r="AG77" i="39"/>
  <c r="Z77" i="39"/>
  <c r="AA77" i="39"/>
  <c r="AB77" i="39"/>
  <c r="Z366" i="39"/>
  <c r="AH366" i="39"/>
  <c r="AG78" i="39"/>
  <c r="Z78" i="39"/>
  <c r="AA78" i="39"/>
  <c r="AB78" i="39"/>
  <c r="Z367" i="39"/>
  <c r="AH367" i="39"/>
  <c r="AG79" i="39"/>
  <c r="Z79" i="39"/>
  <c r="AA79" i="39"/>
  <c r="AB79" i="39"/>
  <c r="Z368" i="39"/>
  <c r="AH368" i="39"/>
  <c r="AG80" i="39"/>
  <c r="Z80" i="39"/>
  <c r="AA80" i="39"/>
  <c r="AB80" i="39"/>
  <c r="Z369" i="39"/>
  <c r="AH369" i="39"/>
  <c r="AG81" i="39"/>
  <c r="Z81" i="39"/>
  <c r="AA81" i="39"/>
  <c r="AB81" i="39"/>
  <c r="Z370" i="39"/>
  <c r="AH370" i="39"/>
  <c r="AG82" i="39"/>
  <c r="Z82" i="39"/>
  <c r="AA82" i="39"/>
  <c r="AB82" i="39"/>
  <c r="Z371" i="39"/>
  <c r="AH371" i="39"/>
  <c r="AG83" i="39"/>
  <c r="Z83" i="39"/>
  <c r="AA83" i="39"/>
  <c r="AB83" i="39"/>
  <c r="Z372" i="39"/>
  <c r="AH372" i="39"/>
  <c r="AG84" i="39"/>
  <c r="Z84" i="39"/>
  <c r="AA84" i="39"/>
  <c r="AB84" i="39"/>
  <c r="Z373" i="39"/>
  <c r="AH373" i="39"/>
  <c r="AG85" i="39"/>
  <c r="Z85" i="39"/>
  <c r="AA85" i="39"/>
  <c r="AB85" i="39"/>
  <c r="Z374" i="39"/>
  <c r="AH374" i="39"/>
  <c r="AG86" i="39"/>
  <c r="Z86" i="39"/>
  <c r="AA86" i="39"/>
  <c r="AB86" i="39"/>
  <c r="Z375" i="39"/>
  <c r="AH375" i="39"/>
  <c r="AG87" i="39"/>
  <c r="Z87" i="39"/>
  <c r="AA87" i="39"/>
  <c r="AB87" i="39"/>
  <c r="Z376" i="39"/>
  <c r="AH376" i="39"/>
  <c r="AG88" i="39"/>
  <c r="Z88" i="39"/>
  <c r="AA88" i="39"/>
  <c r="AB88" i="39"/>
  <c r="Z377" i="39"/>
  <c r="AH377" i="39"/>
  <c r="AG89" i="39"/>
  <c r="Z89" i="39"/>
  <c r="AA89" i="39"/>
  <c r="AB89" i="39"/>
  <c r="Z378" i="39"/>
  <c r="AH378" i="39"/>
  <c r="AG90" i="39"/>
  <c r="Z90" i="39"/>
  <c r="AA90" i="39"/>
  <c r="AB90" i="39"/>
  <c r="Z379" i="39"/>
  <c r="AH379" i="39"/>
  <c r="AG91" i="39"/>
  <c r="Z91" i="39"/>
  <c r="AA91" i="39"/>
  <c r="AB91" i="39"/>
  <c r="Z380" i="39"/>
  <c r="AH380" i="39"/>
  <c r="AG92" i="39"/>
  <c r="Z92" i="39"/>
  <c r="AA92" i="39"/>
  <c r="AB92" i="39"/>
  <c r="Z381" i="39"/>
  <c r="AH381" i="39"/>
  <c r="AG93" i="39"/>
  <c r="Z93" i="39"/>
  <c r="AA93" i="39"/>
  <c r="AB93" i="39"/>
  <c r="Z382" i="39"/>
  <c r="AH382" i="39"/>
  <c r="AG94" i="39"/>
  <c r="Z94" i="39"/>
  <c r="AA94" i="39"/>
  <c r="AB94" i="39"/>
  <c r="Z383" i="39"/>
  <c r="AH383" i="39"/>
  <c r="AG95" i="39"/>
  <c r="Z95" i="39"/>
  <c r="AA95" i="39"/>
  <c r="AB95" i="39"/>
  <c r="Z384" i="39"/>
  <c r="AH384" i="39"/>
  <c r="AG96" i="39"/>
  <c r="Z96" i="39"/>
  <c r="AA96" i="39"/>
  <c r="AB96" i="39"/>
  <c r="Z385" i="39"/>
  <c r="AH385" i="39"/>
  <c r="AG97" i="39"/>
  <c r="Z97" i="39"/>
  <c r="AA97" i="39"/>
  <c r="AB97" i="39"/>
  <c r="Z386" i="39"/>
  <c r="AH386" i="39"/>
  <c r="AG98" i="39"/>
  <c r="Z98" i="39"/>
  <c r="AA98" i="39"/>
  <c r="AB98" i="39"/>
  <c r="Z387" i="39"/>
  <c r="AH387" i="39"/>
  <c r="AG99" i="39"/>
  <c r="Z99" i="39"/>
  <c r="AA99" i="39"/>
  <c r="AB99" i="39"/>
  <c r="Z388" i="39"/>
  <c r="AH388" i="39"/>
  <c r="AG100" i="39"/>
  <c r="Z100" i="39"/>
  <c r="AA100" i="39"/>
  <c r="AB100" i="39"/>
  <c r="Z389" i="39"/>
  <c r="AH389" i="39"/>
  <c r="AG101" i="39"/>
  <c r="Z101" i="39"/>
  <c r="AA101" i="39"/>
  <c r="AB101" i="39"/>
  <c r="Z390" i="39"/>
  <c r="AH390" i="39"/>
  <c r="AG102" i="39"/>
  <c r="Z102" i="39"/>
  <c r="AA102" i="39"/>
  <c r="AB102" i="39"/>
  <c r="Z391" i="39"/>
  <c r="AH391" i="39"/>
  <c r="AG103" i="39"/>
  <c r="Z103" i="39"/>
  <c r="AA103" i="39"/>
  <c r="AB103" i="39"/>
  <c r="Z392" i="39"/>
  <c r="AH392" i="39"/>
  <c r="AG104" i="39"/>
  <c r="Z104" i="39"/>
  <c r="AA104" i="39"/>
  <c r="AB104" i="39"/>
  <c r="Z393" i="39"/>
  <c r="AH393" i="39"/>
  <c r="AG105" i="39"/>
  <c r="Z105" i="39"/>
  <c r="AA105" i="39"/>
  <c r="AB105" i="39"/>
  <c r="Z394" i="39"/>
  <c r="AH394" i="39"/>
  <c r="AG106" i="39"/>
  <c r="Z106" i="39"/>
  <c r="AA106" i="39"/>
  <c r="AB106" i="39"/>
  <c r="Z395" i="39"/>
  <c r="AH395" i="39"/>
  <c r="AG107" i="39"/>
  <c r="Z107" i="39"/>
  <c r="AA107" i="39"/>
  <c r="AB107" i="39"/>
  <c r="Z396" i="39"/>
  <c r="AH396" i="39"/>
  <c r="AG108" i="39"/>
  <c r="Z108" i="39"/>
  <c r="AA108" i="39"/>
  <c r="AB108" i="39"/>
  <c r="Z397" i="39"/>
  <c r="AH397" i="39"/>
  <c r="AG109" i="39"/>
  <c r="Z109" i="39"/>
  <c r="AA109" i="39"/>
  <c r="AB109" i="39"/>
  <c r="Z398" i="39"/>
  <c r="AH398" i="39"/>
  <c r="AG110" i="39"/>
  <c r="Z110" i="39"/>
  <c r="AA110" i="39"/>
  <c r="AB110" i="39"/>
  <c r="Z399" i="39"/>
  <c r="AH399" i="39"/>
  <c r="AG111" i="39"/>
  <c r="Z111" i="39"/>
  <c r="AA111" i="39"/>
  <c r="AB111" i="39"/>
  <c r="Z400" i="39"/>
  <c r="AH400" i="39"/>
  <c r="AG112" i="39"/>
  <c r="Z112" i="39"/>
  <c r="AA112" i="39"/>
  <c r="AB112" i="39"/>
  <c r="Z401" i="39"/>
  <c r="AH401" i="39"/>
  <c r="AG113" i="39"/>
  <c r="Z113" i="39"/>
  <c r="AA113" i="39"/>
  <c r="AB113" i="39"/>
  <c r="Z402" i="39"/>
  <c r="AH402" i="39"/>
  <c r="AG114" i="39"/>
  <c r="Z114" i="39"/>
  <c r="AA114" i="39"/>
  <c r="AB114" i="39"/>
  <c r="Z403" i="39"/>
  <c r="AH403" i="39"/>
  <c r="AG115" i="39"/>
  <c r="Z115" i="39"/>
  <c r="AA115" i="39"/>
  <c r="AB115" i="39"/>
  <c r="Z404" i="39"/>
  <c r="AH404" i="39"/>
  <c r="AG116" i="39"/>
  <c r="Z116" i="39"/>
  <c r="AA116" i="39"/>
  <c r="AB116" i="39"/>
  <c r="Z405" i="39"/>
  <c r="AH405" i="39"/>
  <c r="AG117" i="39"/>
  <c r="Z117" i="39"/>
  <c r="AA117" i="39"/>
  <c r="AB117" i="39"/>
  <c r="Z406" i="39"/>
  <c r="AH406" i="39"/>
  <c r="AG118" i="39"/>
  <c r="Z118" i="39"/>
  <c r="AA118" i="39"/>
  <c r="AB118" i="39"/>
  <c r="Z407" i="39"/>
  <c r="AH407" i="39"/>
  <c r="AG119" i="39"/>
  <c r="Z119" i="39"/>
  <c r="AA119" i="39"/>
  <c r="AB119" i="39"/>
  <c r="Z408" i="39"/>
  <c r="AH408" i="39"/>
  <c r="AG120" i="39"/>
  <c r="Z120" i="39"/>
  <c r="AA120" i="39"/>
  <c r="AB120" i="39"/>
  <c r="Z409" i="39"/>
  <c r="AH409" i="39"/>
  <c r="AG121" i="39"/>
  <c r="Z121" i="39"/>
  <c r="AA121" i="39"/>
  <c r="AB121" i="39"/>
  <c r="Z410" i="39"/>
  <c r="AH410" i="39"/>
  <c r="AG122" i="39"/>
  <c r="Z122" i="39"/>
  <c r="AA122" i="39"/>
  <c r="AB122" i="39"/>
  <c r="Z411" i="39"/>
  <c r="AH411" i="39"/>
  <c r="AG123" i="39"/>
  <c r="Z123" i="39"/>
  <c r="AA123" i="39"/>
  <c r="AB123" i="39"/>
  <c r="Z412" i="39"/>
  <c r="AH412" i="39"/>
  <c r="AG124" i="39"/>
  <c r="Z124" i="39"/>
  <c r="AA124" i="39"/>
  <c r="AB124" i="39"/>
  <c r="Z413" i="39"/>
  <c r="AH413" i="39"/>
  <c r="AG125" i="39"/>
  <c r="Z125" i="39"/>
  <c r="AA125" i="39"/>
  <c r="AB125" i="39"/>
  <c r="Z414" i="39"/>
  <c r="AH414" i="39"/>
  <c r="AG126" i="39"/>
  <c r="Z126" i="39"/>
  <c r="AA126" i="39"/>
  <c r="AB126" i="39"/>
  <c r="Z415" i="39"/>
  <c r="AH415" i="39"/>
  <c r="AG127" i="39"/>
  <c r="Z127" i="39"/>
  <c r="AA127" i="39"/>
  <c r="AB127" i="39"/>
  <c r="Z416" i="39"/>
  <c r="AH416" i="39"/>
  <c r="AG128" i="39"/>
  <c r="Z128" i="39"/>
  <c r="AA128" i="39"/>
  <c r="AB128" i="39"/>
  <c r="Z417" i="39"/>
  <c r="AH417" i="39"/>
  <c r="AG129" i="39"/>
  <c r="Z129" i="39"/>
  <c r="AA129" i="39"/>
  <c r="AB129" i="39"/>
  <c r="Z418" i="39"/>
  <c r="AH418" i="39"/>
  <c r="AG130" i="39"/>
  <c r="Z130" i="39"/>
  <c r="AA130" i="39"/>
  <c r="AB130" i="39"/>
  <c r="Z419" i="39"/>
  <c r="AH419" i="39"/>
  <c r="AG131" i="39"/>
  <c r="Z131" i="39"/>
  <c r="AA131" i="39"/>
  <c r="AB131" i="39"/>
  <c r="Z420" i="39"/>
  <c r="AH420" i="39"/>
  <c r="AG132" i="39"/>
  <c r="Z132" i="39"/>
  <c r="AA132" i="39"/>
  <c r="AB132" i="39"/>
  <c r="Z421" i="39"/>
  <c r="AH421" i="39"/>
  <c r="AG133" i="39"/>
  <c r="Z133" i="39"/>
  <c r="AA133" i="39"/>
  <c r="AB133" i="39"/>
  <c r="Z422" i="39"/>
  <c r="AH422" i="39"/>
  <c r="AG134" i="39"/>
  <c r="Z134" i="39"/>
  <c r="AA134" i="39"/>
  <c r="AB134" i="39"/>
  <c r="Z423" i="39"/>
  <c r="AH423" i="39"/>
  <c r="AG135" i="39"/>
  <c r="Z135" i="39"/>
  <c r="AA135" i="39"/>
  <c r="AB135" i="39"/>
  <c r="Z424" i="39"/>
  <c r="AH424" i="39"/>
  <c r="AG136" i="39"/>
  <c r="Z136" i="39"/>
  <c r="AA136" i="39"/>
  <c r="AB136" i="39"/>
  <c r="Z425" i="39"/>
  <c r="AH425" i="39"/>
  <c r="AG137" i="39"/>
  <c r="Z137" i="39"/>
  <c r="AA137" i="39"/>
  <c r="AB137" i="39"/>
  <c r="Z426" i="39"/>
  <c r="AH426" i="39"/>
  <c r="AG138" i="39"/>
  <c r="Z138" i="39"/>
  <c r="AA138" i="39"/>
  <c r="AB138" i="39"/>
  <c r="Z427" i="39"/>
  <c r="AH427" i="39"/>
  <c r="AG139" i="39"/>
  <c r="Z139" i="39"/>
  <c r="AA139" i="39"/>
  <c r="AB139" i="39"/>
  <c r="Z428" i="39"/>
  <c r="AH428" i="39"/>
  <c r="AG140" i="39"/>
  <c r="Z140" i="39"/>
  <c r="AA140" i="39"/>
  <c r="AB140" i="39"/>
  <c r="Z429" i="39"/>
  <c r="AH429" i="39"/>
  <c r="AG141" i="39"/>
  <c r="Z141" i="39"/>
  <c r="AA141" i="39"/>
  <c r="AB141" i="39"/>
  <c r="Z430" i="39"/>
  <c r="AH430" i="39"/>
  <c r="AG142" i="39"/>
  <c r="Z142" i="39"/>
  <c r="AA142" i="39"/>
  <c r="AB142" i="39"/>
  <c r="Z431" i="39"/>
  <c r="AH431" i="39"/>
  <c r="AG143" i="39"/>
  <c r="Z143" i="39"/>
  <c r="AA143" i="39"/>
  <c r="AB143" i="39"/>
  <c r="Z432" i="39"/>
  <c r="AH432" i="39"/>
  <c r="AG144" i="39"/>
  <c r="Z144" i="39"/>
  <c r="AA144" i="39"/>
  <c r="AB144" i="39"/>
  <c r="Z433" i="39"/>
  <c r="AH433" i="39"/>
  <c r="AG145" i="39"/>
  <c r="Z145" i="39"/>
  <c r="AA145" i="39"/>
  <c r="AB145" i="39"/>
  <c r="Z146" i="39"/>
  <c r="AB146" i="39"/>
  <c r="Z147" i="39"/>
  <c r="AB147" i="39"/>
  <c r="Z148" i="39"/>
  <c r="AB148" i="39"/>
  <c r="Z149" i="39"/>
  <c r="AB149" i="39"/>
  <c r="Z150" i="39"/>
  <c r="AB150" i="39"/>
  <c r="Z151" i="39"/>
  <c r="AB151" i="39"/>
  <c r="Z152" i="39"/>
  <c r="AB152" i="39"/>
  <c r="Z153" i="39"/>
  <c r="AB153" i="39"/>
  <c r="Z154" i="39"/>
  <c r="AB154" i="39"/>
  <c r="Z155" i="39"/>
  <c r="AB155" i="39"/>
  <c r="Z156" i="39"/>
  <c r="AB156" i="39"/>
  <c r="Z157" i="39"/>
  <c r="AB157" i="39"/>
  <c r="Z158" i="39"/>
  <c r="AB158" i="39"/>
  <c r="Z159" i="39"/>
  <c r="AB159" i="39"/>
  <c r="Z160" i="39"/>
  <c r="AB160" i="39"/>
  <c r="Z161" i="39"/>
  <c r="AB161" i="39"/>
  <c r="Z162" i="39"/>
  <c r="AB162" i="39"/>
  <c r="Z163" i="39"/>
  <c r="AB163" i="39"/>
  <c r="Z164" i="39"/>
  <c r="AB164" i="39"/>
  <c r="Z165" i="39"/>
  <c r="AB165" i="39"/>
  <c r="Z166" i="39"/>
  <c r="AB166" i="39"/>
  <c r="Z167" i="39"/>
  <c r="AB167" i="39"/>
  <c r="Z168" i="39"/>
  <c r="AB168" i="39"/>
  <c r="Z169" i="39"/>
  <c r="AB169" i="39"/>
  <c r="Z170" i="39"/>
  <c r="AB170" i="39"/>
  <c r="Z171" i="39"/>
  <c r="AB171" i="39"/>
  <c r="Z172" i="39"/>
  <c r="AB172" i="39"/>
  <c r="Z173" i="39"/>
  <c r="AB173" i="39"/>
  <c r="Z174" i="39"/>
  <c r="AB174" i="39"/>
  <c r="Z175" i="39"/>
  <c r="AB175" i="39"/>
  <c r="Z176" i="39"/>
  <c r="AB176" i="39"/>
  <c r="Z177" i="39"/>
  <c r="AB177" i="39"/>
  <c r="Z178" i="39"/>
  <c r="AB178" i="39"/>
  <c r="Z179" i="39"/>
  <c r="AB179" i="39"/>
  <c r="Z180" i="39"/>
  <c r="AB180" i="39"/>
  <c r="Z181" i="39"/>
  <c r="AB181" i="39"/>
  <c r="Z182" i="39"/>
  <c r="AB182" i="39"/>
  <c r="Z183" i="39"/>
  <c r="AB183" i="39"/>
  <c r="Z184" i="39"/>
  <c r="AB184" i="39"/>
  <c r="Z185" i="39"/>
  <c r="AB185" i="39"/>
  <c r="Z186" i="39"/>
  <c r="AB186" i="39"/>
  <c r="Z187" i="39"/>
  <c r="AB187" i="39"/>
  <c r="Z188" i="39"/>
  <c r="AB188" i="39"/>
  <c r="Z189" i="39"/>
  <c r="AB189" i="39"/>
  <c r="Z190" i="39"/>
  <c r="AB190" i="39"/>
  <c r="Z191" i="39"/>
  <c r="AB191" i="39"/>
  <c r="Z192" i="39"/>
  <c r="AB192" i="39"/>
  <c r="Z193" i="39"/>
  <c r="AB193" i="39"/>
  <c r="Z194" i="39"/>
  <c r="AB194" i="39"/>
  <c r="Z195" i="39"/>
  <c r="AB195" i="39"/>
  <c r="Z196" i="39"/>
  <c r="AB196" i="39"/>
  <c r="Z197" i="39"/>
  <c r="AB197" i="39"/>
  <c r="Z198" i="39"/>
  <c r="AB198" i="39"/>
  <c r="Z199" i="39"/>
  <c r="AB199" i="39"/>
  <c r="Z200" i="39"/>
  <c r="AB200" i="39"/>
  <c r="Z201" i="39"/>
  <c r="AB201" i="39"/>
  <c r="Z202" i="39"/>
  <c r="AB202" i="39"/>
  <c r="Z203" i="39"/>
  <c r="AB203" i="39"/>
  <c r="Z204" i="39"/>
  <c r="AB204" i="39"/>
  <c r="Z205" i="39"/>
  <c r="AB205" i="39"/>
  <c r="Z206" i="39"/>
  <c r="AB206" i="39"/>
  <c r="Z207" i="39"/>
  <c r="AB207" i="39"/>
  <c r="Z208" i="39"/>
  <c r="AB208" i="39"/>
  <c r="Z209" i="39"/>
  <c r="AB209" i="39"/>
  <c r="Z210" i="39"/>
  <c r="AB210" i="39"/>
  <c r="Z211" i="39"/>
  <c r="AB211" i="39"/>
  <c r="Z212" i="39"/>
  <c r="AB212" i="39"/>
  <c r="Z213" i="39"/>
  <c r="AB213" i="39"/>
  <c r="Z214" i="39"/>
  <c r="AB214" i="39"/>
  <c r="Z215" i="39"/>
  <c r="AB215" i="39"/>
  <c r="Z216" i="39"/>
  <c r="AB216" i="39"/>
  <c r="Z217" i="39"/>
  <c r="AB217" i="39"/>
  <c r="Z218" i="39"/>
  <c r="AB218" i="39"/>
  <c r="Z219" i="39"/>
  <c r="AB219" i="39"/>
  <c r="Z220" i="39"/>
  <c r="AB220" i="39"/>
  <c r="Z221" i="39"/>
  <c r="AB221" i="39"/>
  <c r="Z222" i="39"/>
  <c r="AB222" i="39"/>
  <c r="Z223" i="39"/>
  <c r="AB223" i="39"/>
  <c r="Z224" i="39"/>
  <c r="AB224" i="39"/>
  <c r="Z225" i="39"/>
  <c r="AB225" i="39"/>
  <c r="Z226" i="39"/>
  <c r="AB226" i="39"/>
  <c r="Z227" i="39"/>
  <c r="AB227" i="39"/>
  <c r="Z228" i="39"/>
  <c r="AB228" i="39"/>
  <c r="Z229" i="39"/>
  <c r="AB229" i="39"/>
  <c r="Z230" i="39"/>
  <c r="AB230" i="39"/>
  <c r="Z231" i="39"/>
  <c r="AB231" i="39"/>
  <c r="Z232" i="39"/>
  <c r="AB232" i="39"/>
  <c r="Z233" i="39"/>
  <c r="AB233" i="39"/>
  <c r="Z234" i="39"/>
  <c r="AB234" i="39"/>
  <c r="Z235" i="39"/>
  <c r="AB235" i="39"/>
  <c r="Z236" i="39"/>
  <c r="AB236" i="39"/>
  <c r="Z237" i="39"/>
  <c r="AB237" i="39"/>
  <c r="Z238" i="39"/>
  <c r="AB238" i="39"/>
  <c r="Z239" i="39"/>
  <c r="AB239" i="39"/>
  <c r="Z240" i="39"/>
  <c r="AB240" i="39"/>
  <c r="Z241" i="39"/>
  <c r="AB241" i="39"/>
  <c r="Z242" i="39"/>
  <c r="AB242" i="39"/>
  <c r="Z243" i="39"/>
  <c r="AB243" i="39"/>
  <c r="Z244" i="39"/>
  <c r="AB244" i="39"/>
  <c r="Z245" i="39"/>
  <c r="AB245" i="39"/>
  <c r="Z246" i="39"/>
  <c r="AB246" i="39"/>
  <c r="Z247" i="39"/>
  <c r="AB247" i="39"/>
  <c r="Z248" i="39"/>
  <c r="AB248" i="39"/>
  <c r="Z249" i="39"/>
  <c r="AB249" i="39"/>
  <c r="Z250" i="39"/>
  <c r="AB250" i="39"/>
  <c r="Z251" i="39"/>
  <c r="AB251" i="39"/>
  <c r="Z252" i="39"/>
  <c r="AB252" i="39"/>
  <c r="Z253" i="39"/>
  <c r="AB253" i="39"/>
  <c r="Z254" i="39"/>
  <c r="AB254" i="39"/>
  <c r="Z255" i="39"/>
  <c r="AB255" i="39"/>
  <c r="Z256" i="39"/>
  <c r="AB256" i="39"/>
  <c r="Z257" i="39"/>
  <c r="AB257" i="39"/>
  <c r="Z258" i="39"/>
  <c r="AB258" i="39"/>
  <c r="Z259" i="39"/>
  <c r="AB259" i="39"/>
  <c r="Z260" i="39"/>
  <c r="AB260" i="39"/>
  <c r="Z261" i="39"/>
  <c r="AB261" i="39"/>
  <c r="Z262" i="39"/>
  <c r="AB262" i="39"/>
  <c r="Z263" i="39"/>
  <c r="AB263" i="39"/>
  <c r="Z264" i="39"/>
  <c r="AB264" i="39"/>
  <c r="Z265" i="39"/>
  <c r="AB265" i="39"/>
  <c r="Z266" i="39"/>
  <c r="AB266" i="39"/>
  <c r="Z267" i="39"/>
  <c r="AB267" i="39"/>
  <c r="Z268" i="39"/>
  <c r="AB268" i="39"/>
  <c r="Z269" i="39"/>
  <c r="AB269" i="39"/>
  <c r="Z270" i="39"/>
  <c r="AB270" i="39"/>
  <c r="Z271" i="39"/>
  <c r="AB271" i="39"/>
  <c r="Z272" i="39"/>
  <c r="AB272" i="39"/>
  <c r="Z273" i="39"/>
  <c r="AB273" i="39"/>
  <c r="Z274" i="39"/>
  <c r="AB274" i="39"/>
  <c r="Z275" i="39"/>
  <c r="AB275" i="39"/>
  <c r="Z276" i="39"/>
  <c r="AB276" i="39"/>
  <c r="Z277" i="39"/>
  <c r="AB277" i="39"/>
  <c r="Z278" i="39"/>
  <c r="AB278" i="39"/>
  <c r="Z279" i="39"/>
  <c r="AB279" i="39"/>
  <c r="Z280" i="39"/>
  <c r="AB280" i="39"/>
  <c r="Z281" i="39"/>
  <c r="AB281" i="39"/>
  <c r="Z282" i="39"/>
  <c r="AB282" i="39"/>
  <c r="Z283" i="39"/>
  <c r="AB283" i="39"/>
  <c r="Z284" i="39"/>
  <c r="AB284" i="39"/>
  <c r="Z285" i="39"/>
  <c r="AB285" i="39"/>
  <c r="Z286" i="39"/>
  <c r="AB286" i="39"/>
  <c r="Z287" i="39"/>
  <c r="AB287" i="39"/>
  <c r="Z288" i="39"/>
  <c r="AB288" i="39"/>
  <c r="Z289" i="39"/>
  <c r="AB289" i="39"/>
  <c r="Z290" i="39"/>
  <c r="AB290" i="39"/>
  <c r="Z291" i="39"/>
  <c r="AB291" i="39"/>
  <c r="Z292" i="39"/>
  <c r="AB292" i="39"/>
  <c r="Z293" i="39"/>
  <c r="AB293" i="39"/>
  <c r="Z294" i="39"/>
  <c r="AB294" i="39"/>
  <c r="Z295" i="39"/>
  <c r="AB295" i="39"/>
  <c r="Z296" i="39"/>
  <c r="AB296" i="39"/>
  <c r="Z297" i="39"/>
  <c r="AB297" i="39"/>
  <c r="Z298" i="39"/>
  <c r="AB298" i="39"/>
  <c r="Z299" i="39"/>
  <c r="AB299" i="39"/>
  <c r="Z300" i="39"/>
  <c r="AB300" i="39"/>
  <c r="Z301" i="39"/>
  <c r="AB301" i="39"/>
  <c r="Z302" i="39"/>
  <c r="AB302" i="39"/>
  <c r="Z303" i="39"/>
  <c r="AB303" i="39"/>
  <c r="Z304" i="39"/>
  <c r="AB304" i="39"/>
  <c r="Z305" i="39"/>
  <c r="AB305" i="39"/>
  <c r="Z306" i="39"/>
  <c r="AB306" i="39"/>
  <c r="Z307" i="39"/>
  <c r="AB307" i="39"/>
  <c r="Z308" i="39"/>
  <c r="AB308" i="39"/>
  <c r="Z309" i="39"/>
  <c r="AB309" i="39"/>
  <c r="Z310" i="39"/>
  <c r="AB310" i="39"/>
  <c r="Z311" i="39"/>
  <c r="AB311" i="39"/>
  <c r="Z312" i="39"/>
  <c r="AB312" i="39"/>
  <c r="Z313" i="39"/>
  <c r="AB313" i="39"/>
  <c r="Z314" i="39"/>
  <c r="AB314" i="39"/>
  <c r="Z315" i="39"/>
  <c r="AB315" i="39"/>
  <c r="Z316" i="39"/>
  <c r="AB316" i="39"/>
  <c r="Z317" i="39"/>
  <c r="AB317" i="39"/>
  <c r="Z318" i="39"/>
  <c r="AB318" i="39"/>
  <c r="Z319" i="39"/>
  <c r="AB319" i="39"/>
  <c r="Z320" i="39"/>
  <c r="AB320" i="39"/>
  <c r="Z321" i="39"/>
  <c r="AB321" i="39"/>
  <c r="Z322" i="39"/>
  <c r="AB322" i="39"/>
  <c r="Z323" i="39"/>
  <c r="AB323" i="39"/>
  <c r="Z324" i="39"/>
  <c r="AB324" i="39"/>
  <c r="Z325" i="39"/>
  <c r="AB325" i="39"/>
  <c r="Z326" i="39"/>
  <c r="AB326" i="39"/>
  <c r="Z327" i="39"/>
  <c r="AB327" i="39"/>
  <c r="Z328" i="39"/>
  <c r="AB328" i="39"/>
  <c r="Z329" i="39"/>
  <c r="AB329" i="39"/>
  <c r="Z330" i="39"/>
  <c r="AB330" i="39"/>
  <c r="Z331" i="39"/>
  <c r="AB331" i="39"/>
  <c r="Z332" i="39"/>
  <c r="AB332" i="39"/>
  <c r="Z333" i="39"/>
  <c r="AB333" i="39"/>
  <c r="Z334" i="39"/>
  <c r="AB334" i="39"/>
  <c r="Z335" i="39"/>
  <c r="AB335" i="39"/>
  <c r="Z336" i="39"/>
  <c r="AB336" i="39"/>
  <c r="Z337" i="39"/>
  <c r="AB337" i="39"/>
  <c r="Z338" i="39"/>
  <c r="AB338" i="39"/>
  <c r="Z339" i="39"/>
  <c r="AB339" i="39"/>
  <c r="Z340" i="39"/>
  <c r="AB340" i="39"/>
  <c r="Z341" i="39"/>
  <c r="AB341" i="39"/>
  <c r="Z342" i="39"/>
  <c r="AB342" i="39"/>
  <c r="Z343" i="39"/>
  <c r="AB343" i="39"/>
  <c r="Z344" i="39"/>
  <c r="AB344" i="39"/>
  <c r="Z345" i="39"/>
  <c r="AB345" i="39"/>
  <c r="Z346" i="39"/>
  <c r="AB346" i="39"/>
  <c r="Z347" i="39"/>
  <c r="AB347" i="39"/>
  <c r="Z348" i="39"/>
  <c r="AB348" i="39"/>
  <c r="Z349" i="39"/>
  <c r="AB349" i="39"/>
  <c r="Z350" i="39"/>
  <c r="AB350" i="39"/>
  <c r="Z351" i="39"/>
  <c r="AB351" i="39"/>
  <c r="AA352" i="39"/>
  <c r="AB352" i="39"/>
  <c r="AA353" i="39"/>
  <c r="AB353" i="39"/>
  <c r="AA354" i="39"/>
  <c r="AB354" i="39"/>
  <c r="AA355" i="39"/>
  <c r="AB355" i="39"/>
  <c r="AA356" i="39"/>
  <c r="AB356" i="39"/>
  <c r="AA357" i="39"/>
  <c r="AB357" i="39"/>
  <c r="AA358" i="39"/>
  <c r="AB358" i="39"/>
  <c r="AA359" i="39"/>
  <c r="AB359" i="39"/>
  <c r="AA360" i="39"/>
  <c r="AB360" i="39"/>
  <c r="AA361" i="39"/>
  <c r="AB361" i="39"/>
  <c r="AA362" i="39"/>
  <c r="AB362" i="39"/>
  <c r="AA363" i="39"/>
  <c r="AB363" i="39"/>
  <c r="AA364" i="39"/>
  <c r="AB364" i="39"/>
  <c r="AA365" i="39"/>
  <c r="AB365" i="39"/>
  <c r="AA366" i="39"/>
  <c r="AB366" i="39"/>
  <c r="AA367" i="39"/>
  <c r="AB367" i="39"/>
  <c r="AA368" i="39"/>
  <c r="AB368" i="39"/>
  <c r="AA369" i="39"/>
  <c r="AB369" i="39"/>
  <c r="AA370" i="39"/>
  <c r="AB370" i="39"/>
  <c r="AA371" i="39"/>
  <c r="AB371" i="39"/>
  <c r="AA372" i="39"/>
  <c r="AB372" i="39"/>
  <c r="AA373" i="39"/>
  <c r="AB373" i="39"/>
  <c r="AA374" i="39"/>
  <c r="AB374" i="39"/>
  <c r="AA375" i="39"/>
  <c r="AB375" i="39"/>
  <c r="AA376" i="39"/>
  <c r="AB376" i="39"/>
  <c r="AA377" i="39"/>
  <c r="AB377" i="39"/>
  <c r="AA378" i="39"/>
  <c r="AB378" i="39"/>
  <c r="AA379" i="39"/>
  <c r="AB379" i="39"/>
  <c r="AA380" i="39"/>
  <c r="AB380" i="39"/>
  <c r="AA381" i="39"/>
  <c r="AB381" i="39"/>
  <c r="AA382" i="39"/>
  <c r="AB382" i="39"/>
  <c r="AA383" i="39"/>
  <c r="AB383" i="39"/>
  <c r="AA384" i="39"/>
  <c r="AB384" i="39"/>
  <c r="AA385" i="39"/>
  <c r="AB385" i="39"/>
  <c r="AA386" i="39"/>
  <c r="AB386" i="39"/>
  <c r="AA387" i="39"/>
  <c r="AB387" i="39"/>
  <c r="AA388" i="39"/>
  <c r="AB388" i="39"/>
  <c r="AA389" i="39"/>
  <c r="AB389" i="39"/>
  <c r="AA390" i="39"/>
  <c r="AB390" i="39"/>
  <c r="AA391" i="39"/>
  <c r="AB391" i="39"/>
  <c r="AA392" i="39"/>
  <c r="AB392" i="39"/>
  <c r="AA393" i="39"/>
  <c r="AB393" i="39"/>
  <c r="AA394" i="39"/>
  <c r="AB394" i="39"/>
  <c r="AA395" i="39"/>
  <c r="AB395" i="39"/>
  <c r="AA396" i="39"/>
  <c r="AB396" i="39"/>
  <c r="AA397" i="39"/>
  <c r="AB397" i="39"/>
  <c r="AA398" i="39"/>
  <c r="AB398" i="39"/>
  <c r="AA399" i="39"/>
  <c r="AB399" i="39"/>
  <c r="AA400" i="39"/>
  <c r="AB400" i="39"/>
  <c r="AA401" i="39"/>
  <c r="AB401" i="39"/>
  <c r="AA402" i="39"/>
  <c r="AB402" i="39"/>
  <c r="AA403" i="39"/>
  <c r="AB403" i="39"/>
  <c r="AA404" i="39"/>
  <c r="AB404" i="39"/>
  <c r="AA405" i="39"/>
  <c r="AB405" i="39"/>
  <c r="AA406" i="39"/>
  <c r="AB406" i="39"/>
  <c r="AA407" i="39"/>
  <c r="AB407" i="39"/>
  <c r="AA408" i="39"/>
  <c r="AB408" i="39"/>
  <c r="AA409" i="39"/>
  <c r="AB409" i="39"/>
  <c r="AA410" i="39"/>
  <c r="AB410" i="39"/>
  <c r="AA411" i="39"/>
  <c r="AB411" i="39"/>
  <c r="AA412" i="39"/>
  <c r="AB412" i="39"/>
  <c r="AA413" i="39"/>
  <c r="AB413" i="39"/>
  <c r="AA414" i="39"/>
  <c r="AB414" i="39"/>
  <c r="AA415" i="39"/>
  <c r="AB415" i="39"/>
  <c r="AA416" i="39"/>
  <c r="AB416" i="39"/>
  <c r="AA417" i="39"/>
  <c r="AB417" i="39"/>
  <c r="AA418" i="39"/>
  <c r="AB418" i="39"/>
  <c r="AA419" i="39"/>
  <c r="AB419" i="39"/>
  <c r="AA420" i="39"/>
  <c r="AB420" i="39"/>
  <c r="AA421" i="39"/>
  <c r="AB421" i="39"/>
  <c r="AA422" i="39"/>
  <c r="AB422" i="39"/>
  <c r="AA423" i="39"/>
  <c r="AB423" i="39"/>
  <c r="AA424" i="39"/>
  <c r="AB424" i="39"/>
  <c r="AA425" i="39"/>
  <c r="AB425" i="39"/>
  <c r="AA426" i="39"/>
  <c r="AB426" i="39"/>
  <c r="AA427" i="39"/>
  <c r="AB427" i="39"/>
  <c r="AA428" i="39"/>
  <c r="AB428" i="39"/>
  <c r="AA429" i="39"/>
  <c r="AB429" i="39"/>
  <c r="AA430" i="39"/>
  <c r="AB430" i="39"/>
  <c r="AA431" i="39"/>
  <c r="AB431" i="39"/>
  <c r="AA432" i="39"/>
  <c r="AB432" i="39"/>
  <c r="AA433" i="39"/>
  <c r="AB433" i="39"/>
  <c r="L434" i="39"/>
  <c r="K434" i="39"/>
  <c r="J434" i="39"/>
  <c r="I434" i="39"/>
  <c r="H434" i="39"/>
  <c r="G434" i="39"/>
  <c r="F434" i="39"/>
  <c r="E434" i="39"/>
  <c r="D434" i="39"/>
  <c r="B434" i="39"/>
  <c r="AD433" i="39"/>
  <c r="AC433" i="39"/>
  <c r="T433" i="39"/>
  <c r="M428" i="39"/>
  <c r="S433" i="39"/>
  <c r="R433" i="39"/>
  <c r="Q433" i="39"/>
  <c r="P433" i="39"/>
  <c r="O433" i="39"/>
  <c r="N433" i="39"/>
  <c r="M433" i="39"/>
  <c r="L433" i="39"/>
  <c r="K433" i="39"/>
  <c r="J433" i="39"/>
  <c r="I433" i="39"/>
  <c r="H433" i="39"/>
  <c r="G433" i="39"/>
  <c r="F433" i="39"/>
  <c r="E433" i="39"/>
  <c r="D433" i="39"/>
  <c r="B433" i="39"/>
  <c r="AD432" i="39"/>
  <c r="AC432" i="39"/>
  <c r="T432" i="39"/>
  <c r="S432" i="39"/>
  <c r="R432" i="39"/>
  <c r="Q432" i="39"/>
  <c r="P432" i="39"/>
  <c r="O432" i="39"/>
  <c r="N432" i="39"/>
  <c r="M432" i="39"/>
  <c r="L432" i="39"/>
  <c r="K432" i="39"/>
  <c r="J432" i="39"/>
  <c r="I432" i="39"/>
  <c r="H432" i="39"/>
  <c r="G432" i="39"/>
  <c r="F432" i="39"/>
  <c r="E432" i="39"/>
  <c r="D432" i="39"/>
  <c r="B432" i="39"/>
  <c r="AD431" i="39"/>
  <c r="AC431" i="39"/>
  <c r="T431" i="39"/>
  <c r="S431" i="39"/>
  <c r="R431" i="39"/>
  <c r="Q431" i="39"/>
  <c r="P431" i="39"/>
  <c r="O431" i="39"/>
  <c r="N431" i="39"/>
  <c r="M431" i="39"/>
  <c r="L431" i="39"/>
  <c r="K431" i="39"/>
  <c r="J431" i="39"/>
  <c r="I431" i="39"/>
  <c r="H431" i="39"/>
  <c r="G431" i="39"/>
  <c r="F431" i="39"/>
  <c r="E431" i="39"/>
  <c r="D431" i="39"/>
  <c r="B431" i="39"/>
  <c r="AD430" i="39"/>
  <c r="AC430" i="39"/>
  <c r="T430" i="39"/>
  <c r="S430" i="39"/>
  <c r="R430" i="39"/>
  <c r="Q430" i="39"/>
  <c r="P430" i="39"/>
  <c r="O430" i="39"/>
  <c r="N430" i="39"/>
  <c r="M430" i="39"/>
  <c r="L430" i="39"/>
  <c r="K430" i="39"/>
  <c r="J430" i="39"/>
  <c r="I430" i="39"/>
  <c r="H430" i="39"/>
  <c r="G430" i="39"/>
  <c r="F430" i="39"/>
  <c r="E430" i="39"/>
  <c r="D430" i="39"/>
  <c r="B430" i="39"/>
  <c r="AD429" i="39"/>
  <c r="AC429" i="39"/>
  <c r="T429" i="39"/>
  <c r="S429" i="39"/>
  <c r="R429" i="39"/>
  <c r="Q429" i="39"/>
  <c r="P429" i="39"/>
  <c r="O429" i="39"/>
  <c r="N429" i="39"/>
  <c r="M429" i="39"/>
  <c r="L429" i="39"/>
  <c r="K429" i="39"/>
  <c r="J429" i="39"/>
  <c r="I429" i="39"/>
  <c r="H429" i="39"/>
  <c r="G429" i="39"/>
  <c r="F429" i="39"/>
  <c r="E429" i="39"/>
  <c r="D429" i="39"/>
  <c r="B429" i="39"/>
  <c r="AD428" i="39"/>
  <c r="AC428" i="39"/>
  <c r="T428" i="39"/>
  <c r="S428" i="39"/>
  <c r="R428" i="39"/>
  <c r="Q428" i="39"/>
  <c r="P428" i="39"/>
  <c r="O428" i="39"/>
  <c r="N428" i="39"/>
  <c r="B428" i="39"/>
  <c r="AD427" i="39"/>
  <c r="AC427" i="39"/>
  <c r="T427" i="39"/>
  <c r="M427" i="39"/>
  <c r="S427" i="39"/>
  <c r="L427" i="39"/>
  <c r="R427" i="39"/>
  <c r="K427" i="39"/>
  <c r="Q427" i="39"/>
  <c r="J427" i="39"/>
  <c r="P427" i="39"/>
  <c r="I427" i="39"/>
  <c r="O427" i="39"/>
  <c r="H427" i="39"/>
  <c r="N427" i="39"/>
  <c r="G427" i="39"/>
  <c r="F427" i="39"/>
  <c r="E427" i="39"/>
  <c r="D427" i="39"/>
  <c r="C427" i="39"/>
  <c r="B427" i="39"/>
  <c r="AD426" i="39"/>
  <c r="AC426" i="39"/>
  <c r="T426" i="39"/>
  <c r="S426" i="39"/>
  <c r="R426" i="39"/>
  <c r="Q426" i="39"/>
  <c r="P426" i="39"/>
  <c r="O426" i="39"/>
  <c r="N426" i="39"/>
  <c r="M426" i="39"/>
  <c r="L426" i="39"/>
  <c r="K426" i="39"/>
  <c r="J426" i="39"/>
  <c r="I426" i="39"/>
  <c r="H426" i="39"/>
  <c r="G426" i="39"/>
  <c r="F426" i="39"/>
  <c r="E426" i="39"/>
  <c r="D426" i="39"/>
  <c r="C426" i="39"/>
  <c r="B426" i="39"/>
  <c r="AD425" i="39"/>
  <c r="AC425" i="39"/>
  <c r="Q4" i="39"/>
  <c r="AG3" i="39"/>
  <c r="AG4" i="39"/>
  <c r="AI4" i="39"/>
  <c r="AG5" i="39"/>
  <c r="AI5" i="39"/>
  <c r="AG6" i="39"/>
  <c r="AI6" i="39"/>
  <c r="AG7" i="39"/>
  <c r="AI7" i="39"/>
  <c r="AG8" i="39"/>
  <c r="AI8" i="39"/>
  <c r="AG9" i="39"/>
  <c r="AI9" i="39"/>
  <c r="AG10" i="39"/>
  <c r="AI10" i="39"/>
  <c r="AG11" i="39"/>
  <c r="AI11" i="39"/>
  <c r="AG12" i="39"/>
  <c r="AI12" i="39"/>
  <c r="AJ4" i="39"/>
  <c r="AJ5" i="39"/>
  <c r="AJ6" i="39"/>
  <c r="AJ7" i="39"/>
  <c r="AJ8" i="39"/>
  <c r="AJ9" i="39"/>
  <c r="AJ10" i="39"/>
  <c r="AJ11" i="39"/>
  <c r="AJ12" i="39"/>
  <c r="AK4" i="39"/>
  <c r="AK5" i="39"/>
  <c r="AK6" i="39"/>
  <c r="AK7" i="39"/>
  <c r="AK8" i="39"/>
  <c r="AK9" i="39"/>
  <c r="AK10" i="39"/>
  <c r="AK11" i="39"/>
  <c r="AK12" i="39"/>
  <c r="AH9" i="39"/>
  <c r="C425" i="39"/>
  <c r="T425" i="39"/>
  <c r="S425" i="39"/>
  <c r="AH8" i="39"/>
  <c r="C424" i="39"/>
  <c r="L419" i="39"/>
  <c r="R425" i="39"/>
  <c r="AH7" i="39"/>
  <c r="C423" i="39"/>
  <c r="K419" i="39"/>
  <c r="Q425" i="39"/>
  <c r="AH6" i="39"/>
  <c r="C422" i="39"/>
  <c r="J419" i="39"/>
  <c r="P425" i="39"/>
  <c r="AH5" i="39"/>
  <c r="C421" i="39"/>
  <c r="I419" i="39"/>
  <c r="O425" i="39"/>
  <c r="AH4" i="39"/>
  <c r="C420" i="39"/>
  <c r="H419" i="39"/>
  <c r="N425" i="39"/>
  <c r="M425" i="39"/>
  <c r="L425" i="39"/>
  <c r="K425" i="39"/>
  <c r="J425" i="39"/>
  <c r="I425" i="39"/>
  <c r="H425" i="39"/>
  <c r="G425" i="39"/>
  <c r="F425" i="39"/>
  <c r="E425" i="39"/>
  <c r="D425" i="39"/>
  <c r="B425" i="39"/>
  <c r="AD424" i="39"/>
  <c r="AC424" i="39"/>
  <c r="T424" i="39"/>
  <c r="M419" i="39"/>
  <c r="S424" i="39"/>
  <c r="R424" i="39"/>
  <c r="Q424" i="39"/>
  <c r="P424" i="39"/>
  <c r="O424" i="39"/>
  <c r="N424" i="39"/>
  <c r="M424" i="39"/>
  <c r="L424" i="39"/>
  <c r="K424" i="39"/>
  <c r="J424" i="39"/>
  <c r="I424" i="39"/>
  <c r="H424" i="39"/>
  <c r="G424" i="39"/>
  <c r="F424" i="39"/>
  <c r="E424" i="39"/>
  <c r="D424" i="39"/>
  <c r="B424" i="39"/>
  <c r="AD423" i="39"/>
  <c r="AC423" i="39"/>
  <c r="T423" i="39"/>
  <c r="S423" i="39"/>
  <c r="R423" i="39"/>
  <c r="Q423" i="39"/>
  <c r="P423" i="39"/>
  <c r="O423" i="39"/>
  <c r="N423" i="39"/>
  <c r="M423" i="39"/>
  <c r="L423" i="39"/>
  <c r="K423" i="39"/>
  <c r="J423" i="39"/>
  <c r="I423" i="39"/>
  <c r="H423" i="39"/>
  <c r="G423" i="39"/>
  <c r="F423" i="39"/>
  <c r="E423" i="39"/>
  <c r="D423" i="39"/>
  <c r="B423" i="39"/>
  <c r="AD422" i="39"/>
  <c r="AC422" i="39"/>
  <c r="T422" i="39"/>
  <c r="S422" i="39"/>
  <c r="R422" i="39"/>
  <c r="Q422" i="39"/>
  <c r="P422" i="39"/>
  <c r="O422" i="39"/>
  <c r="N422" i="39"/>
  <c r="M422" i="39"/>
  <c r="L422" i="39"/>
  <c r="K422" i="39"/>
  <c r="J422" i="39"/>
  <c r="I422" i="39"/>
  <c r="H422" i="39"/>
  <c r="G422" i="39"/>
  <c r="F422" i="39"/>
  <c r="E422" i="39"/>
  <c r="D422" i="39"/>
  <c r="B422" i="39"/>
  <c r="AD421" i="39"/>
  <c r="AC421" i="39"/>
  <c r="T421" i="39"/>
  <c r="S421" i="39"/>
  <c r="R421" i="39"/>
  <c r="Q421" i="39"/>
  <c r="P421" i="39"/>
  <c r="O421" i="39"/>
  <c r="N421" i="39"/>
  <c r="M421" i="39"/>
  <c r="L421" i="39"/>
  <c r="K421" i="39"/>
  <c r="J421" i="39"/>
  <c r="I421" i="39"/>
  <c r="H421" i="39"/>
  <c r="G421" i="39"/>
  <c r="F421" i="39"/>
  <c r="E421" i="39"/>
  <c r="D421" i="39"/>
  <c r="B421" i="39"/>
  <c r="AD420" i="39"/>
  <c r="AC420" i="39"/>
  <c r="T420" i="39"/>
  <c r="S420" i="39"/>
  <c r="R420" i="39"/>
  <c r="Q420" i="39"/>
  <c r="P420" i="39"/>
  <c r="O420" i="39"/>
  <c r="N420" i="39"/>
  <c r="M420" i="39"/>
  <c r="L420" i="39"/>
  <c r="K420" i="39"/>
  <c r="J420" i="39"/>
  <c r="I420" i="39"/>
  <c r="H420" i="39"/>
  <c r="G420" i="39"/>
  <c r="F420" i="39"/>
  <c r="E420" i="39"/>
  <c r="D420" i="39"/>
  <c r="B420" i="39"/>
  <c r="AD419" i="39"/>
  <c r="AC419" i="39"/>
  <c r="T419" i="39"/>
  <c r="S419" i="39"/>
  <c r="R419" i="39"/>
  <c r="Q419" i="39"/>
  <c r="P419" i="39"/>
  <c r="O419" i="39"/>
  <c r="N419" i="39"/>
  <c r="B419" i="39"/>
  <c r="AD418" i="39"/>
  <c r="AC418" i="39"/>
  <c r="T418" i="39"/>
  <c r="M418" i="39"/>
  <c r="S418" i="39"/>
  <c r="L418" i="39"/>
  <c r="R418" i="39"/>
  <c r="K418" i="39"/>
  <c r="Q418" i="39"/>
  <c r="J418" i="39"/>
  <c r="P418" i="39"/>
  <c r="I418" i="39"/>
  <c r="O418" i="39"/>
  <c r="H418" i="39"/>
  <c r="N418" i="39"/>
  <c r="G418" i="39"/>
  <c r="F418" i="39"/>
  <c r="E418" i="39"/>
  <c r="D418" i="39"/>
  <c r="C418" i="39"/>
  <c r="B418" i="39"/>
  <c r="AD417" i="39"/>
  <c r="AC417" i="39"/>
  <c r="T417" i="39"/>
  <c r="S417" i="39"/>
  <c r="R417" i="39"/>
  <c r="Q417" i="39"/>
  <c r="P417" i="39"/>
  <c r="O417" i="39"/>
  <c r="N417" i="39"/>
  <c r="M417" i="39"/>
  <c r="L417" i="39"/>
  <c r="K417" i="39"/>
  <c r="J417" i="39"/>
  <c r="I417" i="39"/>
  <c r="H417" i="39"/>
  <c r="G417" i="39"/>
  <c r="F417" i="39"/>
  <c r="E417" i="39"/>
  <c r="D417" i="39"/>
  <c r="C417" i="39"/>
  <c r="B417" i="39"/>
  <c r="AD416" i="39"/>
  <c r="AC416" i="39"/>
  <c r="P4" i="39"/>
  <c r="AB3" i="39"/>
  <c r="AB4" i="39"/>
  <c r="AD4" i="39"/>
  <c r="AB5" i="39"/>
  <c r="AD5" i="39"/>
  <c r="AB6" i="39"/>
  <c r="AD6" i="39"/>
  <c r="AB7" i="39"/>
  <c r="AD7" i="39"/>
  <c r="AB8" i="39"/>
  <c r="AD8" i="39"/>
  <c r="AB9" i="39"/>
  <c r="AD9" i="39"/>
  <c r="AB10" i="39"/>
  <c r="AD10" i="39"/>
  <c r="AB11" i="39"/>
  <c r="AD11" i="39"/>
  <c r="AB12" i="39"/>
  <c r="AD12" i="39"/>
  <c r="AE4" i="39"/>
  <c r="AE5" i="39"/>
  <c r="AE6" i="39"/>
  <c r="AE7" i="39"/>
  <c r="AE8" i="39"/>
  <c r="AE9" i="39"/>
  <c r="AE10" i="39"/>
  <c r="AE11" i="39"/>
  <c r="AE12" i="39"/>
  <c r="AF4" i="39"/>
  <c r="AF5" i="39"/>
  <c r="AF6" i="39"/>
  <c r="AF7" i="39"/>
  <c r="AF8" i="39"/>
  <c r="AF9" i="39"/>
  <c r="AF10" i="39"/>
  <c r="AF11" i="39"/>
  <c r="AF12" i="39"/>
  <c r="AC9" i="39"/>
  <c r="C416" i="39"/>
  <c r="T416" i="39"/>
  <c r="S416" i="39"/>
  <c r="AC8" i="39"/>
  <c r="C415" i="39"/>
  <c r="L410" i="39"/>
  <c r="R416" i="39"/>
  <c r="AC7" i="39"/>
  <c r="C414" i="39"/>
  <c r="K410" i="39"/>
  <c r="Q416" i="39"/>
  <c r="AC6" i="39"/>
  <c r="C413" i="39"/>
  <c r="J410" i="39"/>
  <c r="P416" i="39"/>
  <c r="AC5" i="39"/>
  <c r="C412" i="39"/>
  <c r="I410" i="39"/>
  <c r="O416" i="39"/>
  <c r="AC4" i="39"/>
  <c r="C411" i="39"/>
  <c r="H410" i="39"/>
  <c r="N416" i="39"/>
  <c r="M416" i="39"/>
  <c r="L416" i="39"/>
  <c r="K416" i="39"/>
  <c r="J416" i="39"/>
  <c r="I416" i="39"/>
  <c r="H416" i="39"/>
  <c r="G416" i="39"/>
  <c r="F416" i="39"/>
  <c r="E416" i="39"/>
  <c r="D416" i="39"/>
  <c r="B416" i="39"/>
  <c r="AD415" i="39"/>
  <c r="AC415" i="39"/>
  <c r="T415" i="39"/>
  <c r="M410" i="39"/>
  <c r="S415" i="39"/>
  <c r="R415" i="39"/>
  <c r="Q415" i="39"/>
  <c r="P415" i="39"/>
  <c r="O415" i="39"/>
  <c r="N415" i="39"/>
  <c r="M415" i="39"/>
  <c r="L415" i="39"/>
  <c r="K415" i="39"/>
  <c r="J415" i="39"/>
  <c r="I415" i="39"/>
  <c r="H415" i="39"/>
  <c r="G415" i="39"/>
  <c r="F415" i="39"/>
  <c r="E415" i="39"/>
  <c r="D415" i="39"/>
  <c r="B415" i="39"/>
  <c r="AD414" i="39"/>
  <c r="AC414" i="39"/>
  <c r="T414" i="39"/>
  <c r="S414" i="39"/>
  <c r="R414" i="39"/>
  <c r="Q414" i="39"/>
  <c r="P414" i="39"/>
  <c r="O414" i="39"/>
  <c r="N414" i="39"/>
  <c r="M414" i="39"/>
  <c r="L414" i="39"/>
  <c r="K414" i="39"/>
  <c r="J414" i="39"/>
  <c r="I414" i="39"/>
  <c r="H414" i="39"/>
  <c r="G414" i="39"/>
  <c r="F414" i="39"/>
  <c r="E414" i="39"/>
  <c r="D414" i="39"/>
  <c r="B414" i="39"/>
  <c r="AD413" i="39"/>
  <c r="AC413" i="39"/>
  <c r="T413" i="39"/>
  <c r="S413" i="39"/>
  <c r="R413" i="39"/>
  <c r="Q413" i="39"/>
  <c r="P413" i="39"/>
  <c r="O413" i="39"/>
  <c r="N413" i="39"/>
  <c r="M413" i="39"/>
  <c r="L413" i="39"/>
  <c r="K413" i="39"/>
  <c r="J413" i="39"/>
  <c r="I413" i="39"/>
  <c r="H413" i="39"/>
  <c r="G413" i="39"/>
  <c r="F413" i="39"/>
  <c r="E413" i="39"/>
  <c r="D413" i="39"/>
  <c r="B413" i="39"/>
  <c r="AD412" i="39"/>
  <c r="AC412" i="39"/>
  <c r="T412" i="39"/>
  <c r="S412" i="39"/>
  <c r="R412" i="39"/>
  <c r="Q412" i="39"/>
  <c r="P412" i="39"/>
  <c r="O412" i="39"/>
  <c r="N412" i="39"/>
  <c r="M412" i="39"/>
  <c r="L412" i="39"/>
  <c r="K412" i="39"/>
  <c r="J412" i="39"/>
  <c r="I412" i="39"/>
  <c r="H412" i="39"/>
  <c r="G412" i="39"/>
  <c r="F412" i="39"/>
  <c r="E412" i="39"/>
  <c r="D412" i="39"/>
  <c r="B412" i="39"/>
  <c r="AD411" i="39"/>
  <c r="AC411" i="39"/>
  <c r="T411" i="39"/>
  <c r="S411" i="39"/>
  <c r="R411" i="39"/>
  <c r="Q411" i="39"/>
  <c r="P411" i="39"/>
  <c r="O411" i="39"/>
  <c r="N411" i="39"/>
  <c r="M411" i="39"/>
  <c r="L411" i="39"/>
  <c r="K411" i="39"/>
  <c r="J411" i="39"/>
  <c r="I411" i="39"/>
  <c r="H411" i="39"/>
  <c r="G411" i="39"/>
  <c r="F411" i="39"/>
  <c r="E411" i="39"/>
  <c r="D411" i="39"/>
  <c r="B411" i="39"/>
  <c r="AD410" i="39"/>
  <c r="AC410" i="39"/>
  <c r="T410" i="39"/>
  <c r="S410" i="39"/>
  <c r="R410" i="39"/>
  <c r="Q410" i="39"/>
  <c r="P410" i="39"/>
  <c r="O410" i="39"/>
  <c r="N410" i="39"/>
  <c r="B410" i="39"/>
  <c r="AD409" i="39"/>
  <c r="AC409" i="39"/>
  <c r="T409" i="39"/>
  <c r="M409" i="39"/>
  <c r="S409" i="39"/>
  <c r="L409" i="39"/>
  <c r="R409" i="39"/>
  <c r="K409" i="39"/>
  <c r="Q409" i="39"/>
  <c r="J409" i="39"/>
  <c r="P409" i="39"/>
  <c r="I409" i="39"/>
  <c r="O409" i="39"/>
  <c r="H409" i="39"/>
  <c r="N409" i="39"/>
  <c r="G409" i="39"/>
  <c r="F409" i="39"/>
  <c r="E409" i="39"/>
  <c r="D409" i="39"/>
  <c r="C409" i="39"/>
  <c r="B409" i="39"/>
  <c r="AD408" i="39"/>
  <c r="AC408" i="39"/>
  <c r="T408" i="39"/>
  <c r="S408" i="39"/>
  <c r="R408" i="39"/>
  <c r="Q408" i="39"/>
  <c r="P408" i="39"/>
  <c r="O408" i="39"/>
  <c r="N408" i="39"/>
  <c r="M408" i="39"/>
  <c r="L408" i="39"/>
  <c r="K408" i="39"/>
  <c r="J408" i="39"/>
  <c r="I408" i="39"/>
  <c r="H408" i="39"/>
  <c r="G408" i="39"/>
  <c r="F408" i="39"/>
  <c r="E408" i="39"/>
  <c r="D408" i="39"/>
  <c r="C408" i="39"/>
  <c r="B408" i="39"/>
  <c r="AD407" i="39"/>
  <c r="AC407" i="39"/>
  <c r="O4" i="39"/>
  <c r="W3" i="39"/>
  <c r="W4" i="39"/>
  <c r="Y4" i="39"/>
  <c r="W5" i="39"/>
  <c r="Y5" i="39"/>
  <c r="W6" i="39"/>
  <c r="Y6" i="39"/>
  <c r="W7" i="39"/>
  <c r="Y7" i="39"/>
  <c r="W8" i="39"/>
  <c r="Y8" i="39"/>
  <c r="W9" i="39"/>
  <c r="Y9" i="39"/>
  <c r="W10" i="39"/>
  <c r="Y10" i="39"/>
  <c r="W11" i="39"/>
  <c r="Y11" i="39"/>
  <c r="W12" i="39"/>
  <c r="Y12" i="39"/>
  <c r="Z4" i="39"/>
  <c r="Z5" i="39"/>
  <c r="Z6" i="39"/>
  <c r="Z7" i="39"/>
  <c r="Z8" i="39"/>
  <c r="Z9" i="39"/>
  <c r="Z10" i="39"/>
  <c r="Z11" i="39"/>
  <c r="Z12" i="39"/>
  <c r="AA4" i="39"/>
  <c r="AA5" i="39"/>
  <c r="AA6" i="39"/>
  <c r="AA7" i="39"/>
  <c r="AA8" i="39"/>
  <c r="AA9" i="39"/>
  <c r="AA10" i="39"/>
  <c r="AA11" i="39"/>
  <c r="AA12" i="39"/>
  <c r="X9" i="39"/>
  <c r="C407" i="39"/>
  <c r="T407" i="39"/>
  <c r="S407" i="39"/>
  <c r="X8" i="39"/>
  <c r="C406" i="39"/>
  <c r="L401" i="39"/>
  <c r="R407" i="39"/>
  <c r="X7" i="39"/>
  <c r="C405" i="39"/>
  <c r="K401" i="39"/>
  <c r="Q407" i="39"/>
  <c r="X6" i="39"/>
  <c r="C404" i="39"/>
  <c r="J401" i="39"/>
  <c r="P407" i="39"/>
  <c r="X5" i="39"/>
  <c r="C403" i="39"/>
  <c r="I401" i="39"/>
  <c r="O407" i="39"/>
  <c r="X4" i="39"/>
  <c r="C402" i="39"/>
  <c r="H401" i="39"/>
  <c r="N407" i="39"/>
  <c r="M407" i="39"/>
  <c r="L407" i="39"/>
  <c r="K407" i="39"/>
  <c r="J407" i="39"/>
  <c r="I407" i="39"/>
  <c r="H407" i="39"/>
  <c r="G407" i="39"/>
  <c r="F407" i="39"/>
  <c r="E407" i="39"/>
  <c r="D407" i="39"/>
  <c r="B407" i="39"/>
  <c r="AD406" i="39"/>
  <c r="AC406" i="39"/>
  <c r="T406" i="39"/>
  <c r="M401" i="39"/>
  <c r="S406" i="39"/>
  <c r="R406" i="39"/>
  <c r="Q406" i="39"/>
  <c r="P406" i="39"/>
  <c r="O406" i="39"/>
  <c r="N406" i="39"/>
  <c r="M406" i="39"/>
  <c r="L406" i="39"/>
  <c r="K406" i="39"/>
  <c r="J406" i="39"/>
  <c r="I406" i="39"/>
  <c r="H406" i="39"/>
  <c r="G406" i="39"/>
  <c r="F406" i="39"/>
  <c r="E406" i="39"/>
  <c r="D406" i="39"/>
  <c r="B406" i="39"/>
  <c r="AD405" i="39"/>
  <c r="AC405" i="39"/>
  <c r="T405" i="39"/>
  <c r="S405" i="39"/>
  <c r="R405" i="39"/>
  <c r="Q405" i="39"/>
  <c r="P405" i="39"/>
  <c r="O405" i="39"/>
  <c r="N405" i="39"/>
  <c r="M405" i="39"/>
  <c r="L405" i="39"/>
  <c r="K405" i="39"/>
  <c r="J405" i="39"/>
  <c r="I405" i="39"/>
  <c r="H405" i="39"/>
  <c r="G405" i="39"/>
  <c r="F405" i="39"/>
  <c r="E405" i="39"/>
  <c r="D405" i="39"/>
  <c r="B405" i="39"/>
  <c r="AD404" i="39"/>
  <c r="AC404" i="39"/>
  <c r="T404" i="39"/>
  <c r="S404" i="39"/>
  <c r="R404" i="39"/>
  <c r="Q404" i="39"/>
  <c r="P404" i="39"/>
  <c r="O404" i="39"/>
  <c r="N404" i="39"/>
  <c r="M404" i="39"/>
  <c r="L404" i="39"/>
  <c r="K404" i="39"/>
  <c r="J404" i="39"/>
  <c r="I404" i="39"/>
  <c r="H404" i="39"/>
  <c r="G404" i="39"/>
  <c r="F404" i="39"/>
  <c r="E404" i="39"/>
  <c r="D404" i="39"/>
  <c r="B404" i="39"/>
  <c r="AD403" i="39"/>
  <c r="AC403" i="39"/>
  <c r="T403" i="39"/>
  <c r="S403" i="39"/>
  <c r="R403" i="39"/>
  <c r="Q403" i="39"/>
  <c r="P403" i="39"/>
  <c r="O403" i="39"/>
  <c r="N403" i="39"/>
  <c r="M403" i="39"/>
  <c r="L403" i="39"/>
  <c r="K403" i="39"/>
  <c r="J403" i="39"/>
  <c r="I403" i="39"/>
  <c r="H403" i="39"/>
  <c r="G403" i="39"/>
  <c r="F403" i="39"/>
  <c r="E403" i="39"/>
  <c r="D403" i="39"/>
  <c r="B403" i="39"/>
  <c r="AD402" i="39"/>
  <c r="AC402" i="39"/>
  <c r="T402" i="39"/>
  <c r="S402" i="39"/>
  <c r="R402" i="39"/>
  <c r="Q402" i="39"/>
  <c r="P402" i="39"/>
  <c r="O402" i="39"/>
  <c r="N402" i="39"/>
  <c r="M402" i="39"/>
  <c r="L402" i="39"/>
  <c r="K402" i="39"/>
  <c r="J402" i="39"/>
  <c r="I402" i="39"/>
  <c r="H402" i="39"/>
  <c r="G402" i="39"/>
  <c r="F402" i="39"/>
  <c r="E402" i="39"/>
  <c r="D402" i="39"/>
  <c r="B402" i="39"/>
  <c r="AD401" i="39"/>
  <c r="AC401" i="39"/>
  <c r="T401" i="39"/>
  <c r="S401" i="39"/>
  <c r="R401" i="39"/>
  <c r="Q401" i="39"/>
  <c r="P401" i="39"/>
  <c r="O401" i="39"/>
  <c r="N401" i="39"/>
  <c r="B401" i="39"/>
  <c r="AD400" i="39"/>
  <c r="AC400" i="39"/>
  <c r="T400" i="39"/>
  <c r="M400" i="39"/>
  <c r="S400" i="39"/>
  <c r="L400" i="39"/>
  <c r="R400" i="39"/>
  <c r="K400" i="39"/>
  <c r="Q400" i="39"/>
  <c r="J400" i="39"/>
  <c r="P400" i="39"/>
  <c r="I400" i="39"/>
  <c r="O400" i="39"/>
  <c r="H400" i="39"/>
  <c r="N400" i="39"/>
  <c r="G400" i="39"/>
  <c r="F400" i="39"/>
  <c r="E400" i="39"/>
  <c r="D400" i="39"/>
  <c r="C400" i="39"/>
  <c r="B400" i="39"/>
  <c r="AD399" i="39"/>
  <c r="AC399" i="39"/>
  <c r="AD398" i="39"/>
  <c r="AC398" i="39"/>
  <c r="AD397" i="39"/>
  <c r="AC397" i="39"/>
  <c r="AD396" i="39"/>
  <c r="AC396" i="39"/>
  <c r="S396" i="39"/>
  <c r="F13" i="39"/>
  <c r="C17" i="39"/>
  <c r="C18" i="39"/>
  <c r="C19" i="39"/>
  <c r="C20" i="39"/>
  <c r="C21" i="39"/>
  <c r="C22" i="39"/>
  <c r="C23" i="39"/>
  <c r="C24" i="39"/>
  <c r="C25" i="39"/>
  <c r="Y17" i="39"/>
  <c r="Y18" i="39"/>
  <c r="Y19" i="39"/>
  <c r="Y20" i="39"/>
  <c r="Y21" i="39"/>
  <c r="Y22" i="39"/>
  <c r="Y23" i="39"/>
  <c r="Y24" i="39"/>
  <c r="Y25" i="39"/>
  <c r="AC65" i="39"/>
  <c r="AC66" i="39"/>
  <c r="AD65" i="39"/>
  <c r="AD66" i="39"/>
  <c r="AC67" i="39"/>
  <c r="AD67" i="39"/>
  <c r="AC68" i="39"/>
  <c r="AD68" i="39"/>
  <c r="AC69" i="39"/>
  <c r="AD69" i="39"/>
  <c r="AC70" i="39"/>
  <c r="AD70" i="39"/>
  <c r="AC71" i="39"/>
  <c r="AD71" i="39"/>
  <c r="AC72" i="39"/>
  <c r="AD72" i="39"/>
  <c r="AC73" i="39"/>
  <c r="AD73" i="39"/>
  <c r="AC74" i="39"/>
  <c r="AD74" i="39"/>
  <c r="AC75" i="39"/>
  <c r="AD75" i="39"/>
  <c r="AC76" i="39"/>
  <c r="AD76" i="39"/>
  <c r="AC77" i="39"/>
  <c r="AD77" i="39"/>
  <c r="AC78" i="39"/>
  <c r="AD78" i="39"/>
  <c r="AC79" i="39"/>
  <c r="AD79" i="39"/>
  <c r="AC80" i="39"/>
  <c r="AD80" i="39"/>
  <c r="AC81" i="39"/>
  <c r="AD81" i="39"/>
  <c r="AC82" i="39"/>
  <c r="AD82" i="39"/>
  <c r="AC83" i="39"/>
  <c r="AD83" i="39"/>
  <c r="AC84" i="39"/>
  <c r="AD84" i="39"/>
  <c r="AC85" i="39"/>
  <c r="AD85" i="39"/>
  <c r="AC86" i="39"/>
  <c r="AD86" i="39"/>
  <c r="AC87" i="39"/>
  <c r="AD87" i="39"/>
  <c r="AC88" i="39"/>
  <c r="AD88" i="39"/>
  <c r="AC89" i="39"/>
  <c r="AD89" i="39"/>
  <c r="AC90" i="39"/>
  <c r="AD90" i="39"/>
  <c r="AC91" i="39"/>
  <c r="AD91" i="39"/>
  <c r="AC92" i="39"/>
  <c r="AD92" i="39"/>
  <c r="AC93" i="39"/>
  <c r="AD93" i="39"/>
  <c r="AC94" i="39"/>
  <c r="AD94" i="39"/>
  <c r="AC95" i="39"/>
  <c r="AD95" i="39"/>
  <c r="AC96" i="39"/>
  <c r="AD96" i="39"/>
  <c r="AC97" i="39"/>
  <c r="AD97" i="39"/>
  <c r="AC98" i="39"/>
  <c r="AD98" i="39"/>
  <c r="AC99" i="39"/>
  <c r="AD99" i="39"/>
  <c r="AC100" i="39"/>
  <c r="AD100" i="39"/>
  <c r="AC101" i="39"/>
  <c r="AD101" i="39"/>
  <c r="AC102" i="39"/>
  <c r="AD102" i="39"/>
  <c r="AC103" i="39"/>
  <c r="AD103" i="39"/>
  <c r="AC104" i="39"/>
  <c r="AD104" i="39"/>
  <c r="AC105" i="39"/>
  <c r="AD105" i="39"/>
  <c r="AC106" i="39"/>
  <c r="AD106" i="39"/>
  <c r="AC107" i="39"/>
  <c r="AD107" i="39"/>
  <c r="AC108" i="39"/>
  <c r="AD108" i="39"/>
  <c r="AC109" i="39"/>
  <c r="AD109" i="39"/>
  <c r="AC110" i="39"/>
  <c r="AD110" i="39"/>
  <c r="AC111" i="39"/>
  <c r="AD111" i="39"/>
  <c r="AC112" i="39"/>
  <c r="AD112" i="39"/>
  <c r="AC113" i="39"/>
  <c r="AD113" i="39"/>
  <c r="AC114" i="39"/>
  <c r="AD114" i="39"/>
  <c r="AC115" i="39"/>
  <c r="AD115" i="39"/>
  <c r="AC116" i="39"/>
  <c r="AD116" i="39"/>
  <c r="AC117" i="39"/>
  <c r="AD117" i="39"/>
  <c r="AC118" i="39"/>
  <c r="AD118" i="39"/>
  <c r="AC119" i="39"/>
  <c r="AD119" i="39"/>
  <c r="AC120" i="39"/>
  <c r="AD120" i="39"/>
  <c r="AC121" i="39"/>
  <c r="AD121" i="39"/>
  <c r="AC122" i="39"/>
  <c r="AD122" i="39"/>
  <c r="AC123" i="39"/>
  <c r="AD123" i="39"/>
  <c r="AC124" i="39"/>
  <c r="AD124" i="39"/>
  <c r="AC125" i="39"/>
  <c r="AD125" i="39"/>
  <c r="AC126" i="39"/>
  <c r="AD126" i="39"/>
  <c r="AC127" i="39"/>
  <c r="AD127" i="39"/>
  <c r="AC128" i="39"/>
  <c r="AD128" i="39"/>
  <c r="AC129" i="39"/>
  <c r="AD129" i="39"/>
  <c r="AC130" i="39"/>
  <c r="AD130" i="39"/>
  <c r="AC131" i="39"/>
  <c r="AD131" i="39"/>
  <c r="AC132" i="39"/>
  <c r="AD132" i="39"/>
  <c r="AC133" i="39"/>
  <c r="AD133" i="39"/>
  <c r="AC134" i="39"/>
  <c r="AD134" i="39"/>
  <c r="AC135" i="39"/>
  <c r="AD135" i="39"/>
  <c r="AC136" i="39"/>
  <c r="AD136" i="39"/>
  <c r="AC137" i="39"/>
  <c r="AD137" i="39"/>
  <c r="AC138" i="39"/>
  <c r="AD138" i="39"/>
  <c r="AC139" i="39"/>
  <c r="AD139" i="39"/>
  <c r="AC140" i="39"/>
  <c r="AD140" i="39"/>
  <c r="AC141" i="39"/>
  <c r="AD141" i="39"/>
  <c r="AC142" i="39"/>
  <c r="AD142" i="39"/>
  <c r="AC143" i="39"/>
  <c r="AD143" i="39"/>
  <c r="AC144" i="39"/>
  <c r="AD144" i="39"/>
  <c r="AC145" i="39"/>
  <c r="AD145" i="39"/>
  <c r="AC146" i="39"/>
  <c r="AD146" i="39"/>
  <c r="AC147" i="39"/>
  <c r="AD147" i="39"/>
  <c r="AC148" i="39"/>
  <c r="AD148" i="39"/>
  <c r="AC149" i="39"/>
  <c r="AD149" i="39"/>
  <c r="AC150" i="39"/>
  <c r="AD150" i="39"/>
  <c r="AC151" i="39"/>
  <c r="AD151" i="39"/>
  <c r="AC152" i="39"/>
  <c r="AD152" i="39"/>
  <c r="AC153" i="39"/>
  <c r="AD153" i="39"/>
  <c r="AC154" i="39"/>
  <c r="AD154" i="39"/>
  <c r="AC155" i="39"/>
  <c r="AD155" i="39"/>
  <c r="AC156" i="39"/>
  <c r="AD156" i="39"/>
  <c r="AC157" i="39"/>
  <c r="AD157" i="39"/>
  <c r="AC158" i="39"/>
  <c r="AD158" i="39"/>
  <c r="AC159" i="39"/>
  <c r="AD159" i="39"/>
  <c r="AC160" i="39"/>
  <c r="AD160" i="39"/>
  <c r="AC161" i="39"/>
  <c r="AD161" i="39"/>
  <c r="AC162" i="39"/>
  <c r="AD162" i="39"/>
  <c r="AC163" i="39"/>
  <c r="AD163" i="39"/>
  <c r="AC164" i="39"/>
  <c r="AD164" i="39"/>
  <c r="AC165" i="39"/>
  <c r="AD165" i="39"/>
  <c r="AC166" i="39"/>
  <c r="AD166" i="39"/>
  <c r="AC167" i="39"/>
  <c r="AD167" i="39"/>
  <c r="AC168" i="39"/>
  <c r="AD168" i="39"/>
  <c r="AC169" i="39"/>
  <c r="AD169" i="39"/>
  <c r="AC170" i="39"/>
  <c r="AD170" i="39"/>
  <c r="AC171" i="39"/>
  <c r="AD171" i="39"/>
  <c r="AC172" i="39"/>
  <c r="AD172" i="39"/>
  <c r="AC173" i="39"/>
  <c r="AD173" i="39"/>
  <c r="AC174" i="39"/>
  <c r="AD174" i="39"/>
  <c r="AC175" i="39"/>
  <c r="AD175" i="39"/>
  <c r="AC176" i="39"/>
  <c r="AD176" i="39"/>
  <c r="AC177" i="39"/>
  <c r="AD177" i="39"/>
  <c r="AC178" i="39"/>
  <c r="AD178" i="39"/>
  <c r="AC179" i="39"/>
  <c r="AD179" i="39"/>
  <c r="AC180" i="39"/>
  <c r="AD180" i="39"/>
  <c r="AC181" i="39"/>
  <c r="AD181" i="39"/>
  <c r="AC182" i="39"/>
  <c r="AD182" i="39"/>
  <c r="AC183" i="39"/>
  <c r="AD183" i="39"/>
  <c r="AC184" i="39"/>
  <c r="AD184" i="39"/>
  <c r="AC185" i="39"/>
  <c r="AD185" i="39"/>
  <c r="AC186" i="39"/>
  <c r="AD186" i="39"/>
  <c r="AC187" i="39"/>
  <c r="AD187" i="39"/>
  <c r="AC188" i="39"/>
  <c r="AD188" i="39"/>
  <c r="AC189" i="39"/>
  <c r="AD189" i="39"/>
  <c r="AC190" i="39"/>
  <c r="AD190" i="39"/>
  <c r="AC191" i="39"/>
  <c r="AD191" i="39"/>
  <c r="AC192" i="39"/>
  <c r="AD192" i="39"/>
  <c r="AC193" i="39"/>
  <c r="AD193" i="39"/>
  <c r="AC194" i="39"/>
  <c r="AD194" i="39"/>
  <c r="AC195" i="39"/>
  <c r="AD195" i="39"/>
  <c r="AC196" i="39"/>
  <c r="AD196" i="39"/>
  <c r="AC197" i="39"/>
  <c r="AD197" i="39"/>
  <c r="AC198" i="39"/>
  <c r="AD198" i="39"/>
  <c r="AC199" i="39"/>
  <c r="AD199" i="39"/>
  <c r="AC200" i="39"/>
  <c r="AD200" i="39"/>
  <c r="AC201" i="39"/>
  <c r="AD201" i="39"/>
  <c r="AC202" i="39"/>
  <c r="AD202" i="39"/>
  <c r="AC203" i="39"/>
  <c r="AD203" i="39"/>
  <c r="AC204" i="39"/>
  <c r="AD204" i="39"/>
  <c r="AC205" i="39"/>
  <c r="AD205" i="39"/>
  <c r="AC206" i="39"/>
  <c r="AD206" i="39"/>
  <c r="AC207" i="39"/>
  <c r="AD207" i="39"/>
  <c r="AC208" i="39"/>
  <c r="AD208" i="39"/>
  <c r="AC209" i="39"/>
  <c r="AD209" i="39"/>
  <c r="AC210" i="39"/>
  <c r="AD210" i="39"/>
  <c r="AC211" i="39"/>
  <c r="AD211" i="39"/>
  <c r="AC212" i="39"/>
  <c r="AD212" i="39"/>
  <c r="AC213" i="39"/>
  <c r="AD213" i="39"/>
  <c r="AC214" i="39"/>
  <c r="AD214" i="39"/>
  <c r="AC215" i="39"/>
  <c r="AD215" i="39"/>
  <c r="AC216" i="39"/>
  <c r="AD216" i="39"/>
  <c r="AC217" i="39"/>
  <c r="AD217" i="39"/>
  <c r="AC218" i="39"/>
  <c r="AD218" i="39"/>
  <c r="AC219" i="39"/>
  <c r="AD219" i="39"/>
  <c r="AC220" i="39"/>
  <c r="AD220" i="39"/>
  <c r="AC221" i="39"/>
  <c r="AD221" i="39"/>
  <c r="AC222" i="39"/>
  <c r="AD222" i="39"/>
  <c r="AC223" i="39"/>
  <c r="AD223" i="39"/>
  <c r="AC224" i="39"/>
  <c r="AD224" i="39"/>
  <c r="AC225" i="39"/>
  <c r="AD225" i="39"/>
  <c r="AC226" i="39"/>
  <c r="AD226" i="39"/>
  <c r="AC227" i="39"/>
  <c r="AD227" i="39"/>
  <c r="AC228" i="39"/>
  <c r="AD228" i="39"/>
  <c r="AC229" i="39"/>
  <c r="AD229" i="39"/>
  <c r="AC230" i="39"/>
  <c r="AD230" i="39"/>
  <c r="AC231" i="39"/>
  <c r="AD231" i="39"/>
  <c r="AC232" i="39"/>
  <c r="AD232" i="39"/>
  <c r="AC233" i="39"/>
  <c r="AD233" i="39"/>
  <c r="AC234" i="39"/>
  <c r="AD234" i="39"/>
  <c r="AC235" i="39"/>
  <c r="AD235" i="39"/>
  <c r="AC236" i="39"/>
  <c r="AD236" i="39"/>
  <c r="AC237" i="39"/>
  <c r="AD237" i="39"/>
  <c r="AC238" i="39"/>
  <c r="AD238" i="39"/>
  <c r="AC239" i="39"/>
  <c r="AD239" i="39"/>
  <c r="AC240" i="39"/>
  <c r="AD240" i="39"/>
  <c r="AC241" i="39"/>
  <c r="AD241" i="39"/>
  <c r="AC242" i="39"/>
  <c r="AD242" i="39"/>
  <c r="AC243" i="39"/>
  <c r="AD243" i="39"/>
  <c r="AC244" i="39"/>
  <c r="AD244" i="39"/>
  <c r="AC245" i="39"/>
  <c r="AD245" i="39"/>
  <c r="AC246" i="39"/>
  <c r="AD246" i="39"/>
  <c r="AC247" i="39"/>
  <c r="AD247" i="39"/>
  <c r="AC248" i="39"/>
  <c r="AD248" i="39"/>
  <c r="AC249" i="39"/>
  <c r="AD249" i="39"/>
  <c r="AC250" i="39"/>
  <c r="AD250" i="39"/>
  <c r="AC251" i="39"/>
  <c r="AD251" i="39"/>
  <c r="AC252" i="39"/>
  <c r="AD252" i="39"/>
  <c r="AC253" i="39"/>
  <c r="AD253" i="39"/>
  <c r="AC254" i="39"/>
  <c r="AD254" i="39"/>
  <c r="AC255" i="39"/>
  <c r="AD255" i="39"/>
  <c r="AC256" i="39"/>
  <c r="AD256" i="39"/>
  <c r="AC257" i="39"/>
  <c r="AD257" i="39"/>
  <c r="AC258" i="39"/>
  <c r="AD258" i="39"/>
  <c r="AC259" i="39"/>
  <c r="AD259" i="39"/>
  <c r="AC260" i="39"/>
  <c r="AD260" i="39"/>
  <c r="AC261" i="39"/>
  <c r="AD261" i="39"/>
  <c r="AC262" i="39"/>
  <c r="AD262" i="39"/>
  <c r="AC263" i="39"/>
  <c r="AD263" i="39"/>
  <c r="AC264" i="39"/>
  <c r="AD264" i="39"/>
  <c r="AC265" i="39"/>
  <c r="AD265" i="39"/>
  <c r="AC266" i="39"/>
  <c r="AD266" i="39"/>
  <c r="AC267" i="39"/>
  <c r="AD267" i="39"/>
  <c r="AC268" i="39"/>
  <c r="AD268" i="39"/>
  <c r="AC269" i="39"/>
  <c r="AD269" i="39"/>
  <c r="AC270" i="39"/>
  <c r="AD270" i="39"/>
  <c r="AC271" i="39"/>
  <c r="AD271" i="39"/>
  <c r="AC272" i="39"/>
  <c r="AD272" i="39"/>
  <c r="AC273" i="39"/>
  <c r="AD273" i="39"/>
  <c r="AC274" i="39"/>
  <c r="AD274" i="39"/>
  <c r="AC275" i="39"/>
  <c r="AD275" i="39"/>
  <c r="AC276" i="39"/>
  <c r="AD276" i="39"/>
  <c r="AC277" i="39"/>
  <c r="AD277" i="39"/>
  <c r="AC278" i="39"/>
  <c r="AD278" i="39"/>
  <c r="AC279" i="39"/>
  <c r="AD279" i="39"/>
  <c r="AC280" i="39"/>
  <c r="AD280" i="39"/>
  <c r="AC281" i="39"/>
  <c r="AD281" i="39"/>
  <c r="AC282" i="39"/>
  <c r="AD282" i="39"/>
  <c r="AC283" i="39"/>
  <c r="AD283" i="39"/>
  <c r="AC284" i="39"/>
  <c r="AD284" i="39"/>
  <c r="AC285" i="39"/>
  <c r="AD285" i="39"/>
  <c r="AC286" i="39"/>
  <c r="AD286" i="39"/>
  <c r="AC287" i="39"/>
  <c r="AD287" i="39"/>
  <c r="AC288" i="39"/>
  <c r="AD288" i="39"/>
  <c r="AC289" i="39"/>
  <c r="AD289" i="39"/>
  <c r="AC290" i="39"/>
  <c r="AD290" i="39"/>
  <c r="AC291" i="39"/>
  <c r="AD291" i="39"/>
  <c r="AC292" i="39"/>
  <c r="AD292" i="39"/>
  <c r="AC293" i="39"/>
  <c r="AD293" i="39"/>
  <c r="AC294" i="39"/>
  <c r="AD294" i="39"/>
  <c r="AC295" i="39"/>
  <c r="AD295" i="39"/>
  <c r="AC296" i="39"/>
  <c r="AD296" i="39"/>
  <c r="AC297" i="39"/>
  <c r="AD297" i="39"/>
  <c r="AC298" i="39"/>
  <c r="AD298" i="39"/>
  <c r="AC299" i="39"/>
  <c r="AD299" i="39"/>
  <c r="AC300" i="39"/>
  <c r="AD300" i="39"/>
  <c r="AC301" i="39"/>
  <c r="AD301" i="39"/>
  <c r="AC302" i="39"/>
  <c r="AD302" i="39"/>
  <c r="AC303" i="39"/>
  <c r="AD303" i="39"/>
  <c r="AC304" i="39"/>
  <c r="AD304" i="39"/>
  <c r="AC305" i="39"/>
  <c r="AD305" i="39"/>
  <c r="AC306" i="39"/>
  <c r="AD306" i="39"/>
  <c r="AC307" i="39"/>
  <c r="AD307" i="39"/>
  <c r="AC308" i="39"/>
  <c r="AD308" i="39"/>
  <c r="AC309" i="39"/>
  <c r="AD309" i="39"/>
  <c r="AC310" i="39"/>
  <c r="AD310" i="39"/>
  <c r="AC311" i="39"/>
  <c r="AD311" i="39"/>
  <c r="AC312" i="39"/>
  <c r="AD312" i="39"/>
  <c r="AC313" i="39"/>
  <c r="AD313" i="39"/>
  <c r="AC314" i="39"/>
  <c r="AD314" i="39"/>
  <c r="AC315" i="39"/>
  <c r="AD315" i="39"/>
  <c r="AC316" i="39"/>
  <c r="AD316" i="39"/>
  <c r="AC317" i="39"/>
  <c r="AD317" i="39"/>
  <c r="AC318" i="39"/>
  <c r="AD318" i="39"/>
  <c r="AC319" i="39"/>
  <c r="AD319" i="39"/>
  <c r="AC320" i="39"/>
  <c r="AD320" i="39"/>
  <c r="AC321" i="39"/>
  <c r="AD321" i="39"/>
  <c r="AC322" i="39"/>
  <c r="AD322" i="39"/>
  <c r="AC323" i="39"/>
  <c r="AD323" i="39"/>
  <c r="AC324" i="39"/>
  <c r="AD324" i="39"/>
  <c r="AC325" i="39"/>
  <c r="AD325" i="39"/>
  <c r="AC326" i="39"/>
  <c r="AD326" i="39"/>
  <c r="AC327" i="39"/>
  <c r="AD327" i="39"/>
  <c r="AC328" i="39"/>
  <c r="AD328" i="39"/>
  <c r="AC329" i="39"/>
  <c r="AD329" i="39"/>
  <c r="AC330" i="39"/>
  <c r="AD330" i="39"/>
  <c r="AC331" i="39"/>
  <c r="AD331" i="39"/>
  <c r="AC332" i="39"/>
  <c r="AD332" i="39"/>
  <c r="AC333" i="39"/>
  <c r="AD333" i="39"/>
  <c r="AC334" i="39"/>
  <c r="AD334" i="39"/>
  <c r="AC335" i="39"/>
  <c r="AD335" i="39"/>
  <c r="AC336" i="39"/>
  <c r="AD336" i="39"/>
  <c r="AC337" i="39"/>
  <c r="AD337" i="39"/>
  <c r="AC338" i="39"/>
  <c r="AD338" i="39"/>
  <c r="AC339" i="39"/>
  <c r="AD339" i="39"/>
  <c r="AC340" i="39"/>
  <c r="AD340" i="39"/>
  <c r="AC341" i="39"/>
  <c r="AD341" i="39"/>
  <c r="AC342" i="39"/>
  <c r="AD342" i="39"/>
  <c r="AC343" i="39"/>
  <c r="AD343" i="39"/>
  <c r="AC344" i="39"/>
  <c r="AD344" i="39"/>
  <c r="AC345" i="39"/>
  <c r="AD345" i="39"/>
  <c r="AC346" i="39"/>
  <c r="AD346" i="39"/>
  <c r="AC347" i="39"/>
  <c r="AD347" i="39"/>
  <c r="AC348" i="39"/>
  <c r="AD348" i="39"/>
  <c r="AC349" i="39"/>
  <c r="AD349" i="39"/>
  <c r="AC350" i="39"/>
  <c r="AD350" i="39"/>
  <c r="AC351" i="39"/>
  <c r="AD351" i="39"/>
  <c r="AC352" i="39"/>
  <c r="AD352" i="39"/>
  <c r="AC353" i="39"/>
  <c r="AD353" i="39"/>
  <c r="AC354" i="39"/>
  <c r="AD354" i="39"/>
  <c r="AC355" i="39"/>
  <c r="AD355" i="39"/>
  <c r="AC356" i="39"/>
  <c r="AD356" i="39"/>
  <c r="AC357" i="39"/>
  <c r="AD357" i="39"/>
  <c r="AC358" i="39"/>
  <c r="AD358" i="39"/>
  <c r="AC359" i="39"/>
  <c r="AD359" i="39"/>
  <c r="AC360" i="39"/>
  <c r="AD360" i="39"/>
  <c r="AC361" i="39"/>
  <c r="AD361" i="39"/>
  <c r="AC362" i="39"/>
  <c r="AD362" i="39"/>
  <c r="AC363" i="39"/>
  <c r="AD363" i="39"/>
  <c r="AC364" i="39"/>
  <c r="AD364" i="39"/>
  <c r="AC365" i="39"/>
  <c r="AD365" i="39"/>
  <c r="AC366" i="39"/>
  <c r="AD366" i="39"/>
  <c r="AC367" i="39"/>
  <c r="AD367" i="39"/>
  <c r="AC368" i="39"/>
  <c r="AD368" i="39"/>
  <c r="AC369" i="39"/>
  <c r="AD369" i="39"/>
  <c r="AC370" i="39"/>
  <c r="AD370" i="39"/>
  <c r="AC371" i="39"/>
  <c r="AD371" i="39"/>
  <c r="AC372" i="39"/>
  <c r="AD372" i="39"/>
  <c r="AC373" i="39"/>
  <c r="AD373" i="39"/>
  <c r="AC374" i="39"/>
  <c r="AD374" i="39"/>
  <c r="AC375" i="39"/>
  <c r="AD375" i="39"/>
  <c r="AC376" i="39"/>
  <c r="AD376" i="39"/>
  <c r="AC377" i="39"/>
  <c r="AD377" i="39"/>
  <c r="AC378" i="39"/>
  <c r="AD378" i="39"/>
  <c r="AC379" i="39"/>
  <c r="AD379" i="39"/>
  <c r="AC380" i="39"/>
  <c r="AD380" i="39"/>
  <c r="AC381" i="39"/>
  <c r="AD381" i="39"/>
  <c r="AC382" i="39"/>
  <c r="AD382" i="39"/>
  <c r="AC383" i="39"/>
  <c r="AD383" i="39"/>
  <c r="AC384" i="39"/>
  <c r="AD384" i="39"/>
  <c r="AC385" i="39"/>
  <c r="AD385" i="39"/>
  <c r="AC386" i="39"/>
  <c r="AD386" i="39"/>
  <c r="AC387" i="39"/>
  <c r="AD387" i="39"/>
  <c r="AC388" i="39"/>
  <c r="AD388" i="39"/>
  <c r="AC389" i="39"/>
  <c r="AD389" i="39"/>
  <c r="AC390" i="39"/>
  <c r="AD390" i="39"/>
  <c r="AC391" i="39"/>
  <c r="AD391" i="39"/>
  <c r="AC392" i="39"/>
  <c r="AD392" i="39"/>
  <c r="AC393" i="39"/>
  <c r="AD393" i="39"/>
  <c r="AC394" i="39"/>
  <c r="AD394" i="39"/>
  <c r="AC395" i="39"/>
  <c r="AD395" i="39"/>
  <c r="J396" i="39"/>
  <c r="R395" i="39"/>
  <c r="I395" i="39"/>
  <c r="Q394" i="39"/>
  <c r="H394" i="39"/>
  <c r="P393" i="39"/>
  <c r="G393" i="39"/>
  <c r="O392" i="39"/>
  <c r="F392" i="39"/>
  <c r="N391" i="39"/>
  <c r="E391" i="39"/>
  <c r="M390" i="39"/>
  <c r="D390" i="39"/>
  <c r="L389" i="39"/>
  <c r="C389" i="39"/>
  <c r="K388" i="39"/>
  <c r="B388" i="39"/>
  <c r="AF351" i="39"/>
  <c r="AE351" i="39"/>
  <c r="AF350" i="39"/>
  <c r="AE350" i="39"/>
  <c r="AF349" i="39"/>
  <c r="AE349" i="39"/>
  <c r="AF348" i="39"/>
  <c r="AE348" i="39"/>
  <c r="AF347" i="39"/>
  <c r="AE347" i="39"/>
  <c r="AF346" i="39"/>
  <c r="AE346" i="39"/>
  <c r="AF345" i="39"/>
  <c r="AE345" i="39"/>
  <c r="AF344" i="39"/>
  <c r="AE344" i="39"/>
  <c r="AF343" i="39"/>
  <c r="AE343" i="39"/>
  <c r="AF342" i="39"/>
  <c r="AE342" i="39"/>
  <c r="AF341" i="39"/>
  <c r="AE341" i="39"/>
  <c r="AF340" i="39"/>
  <c r="AE340" i="39"/>
  <c r="AF339" i="39"/>
  <c r="AE339" i="39"/>
  <c r="AF338" i="39"/>
  <c r="AE338" i="39"/>
  <c r="AF337" i="39"/>
  <c r="AE337" i="39"/>
  <c r="AF336" i="39"/>
  <c r="AE336" i="39"/>
  <c r="AF335" i="39"/>
  <c r="AE335" i="39"/>
  <c r="AF334" i="39"/>
  <c r="AE334" i="39"/>
  <c r="AF333" i="39"/>
  <c r="AE333" i="39"/>
  <c r="AF332" i="39"/>
  <c r="AE332" i="39"/>
  <c r="AF331" i="39"/>
  <c r="AE331" i="39"/>
  <c r="AF330" i="39"/>
  <c r="AE330" i="39"/>
  <c r="AF329" i="39"/>
  <c r="AE329" i="39"/>
  <c r="AF328" i="39"/>
  <c r="AE328" i="39"/>
  <c r="AF327" i="39"/>
  <c r="AE327" i="39"/>
  <c r="AF326" i="39"/>
  <c r="AE326" i="39"/>
  <c r="AF325" i="39"/>
  <c r="AE325" i="39"/>
  <c r="AF324" i="39"/>
  <c r="AE324" i="39"/>
  <c r="AF323" i="39"/>
  <c r="AE323" i="39"/>
  <c r="AF322" i="39"/>
  <c r="AE322" i="39"/>
  <c r="AF321" i="39"/>
  <c r="AE321" i="39"/>
  <c r="AF320" i="39"/>
  <c r="AE320" i="39"/>
  <c r="AF319" i="39"/>
  <c r="AE319" i="39"/>
  <c r="AF318" i="39"/>
  <c r="AE318" i="39"/>
  <c r="AF317" i="39"/>
  <c r="AE317" i="39"/>
  <c r="AF316" i="39"/>
  <c r="AE316" i="39"/>
  <c r="AF315" i="39"/>
  <c r="AE315" i="39"/>
  <c r="AF314" i="39"/>
  <c r="AE314" i="39"/>
  <c r="AF313" i="39"/>
  <c r="AE313" i="39"/>
  <c r="AF312" i="39"/>
  <c r="AE312" i="39"/>
  <c r="AF311" i="39"/>
  <c r="AE311" i="39"/>
  <c r="AF310" i="39"/>
  <c r="AE310" i="39"/>
  <c r="AF309" i="39"/>
  <c r="AE309" i="39"/>
  <c r="AF308" i="39"/>
  <c r="AE308" i="39"/>
  <c r="AF307" i="39"/>
  <c r="AE307" i="39"/>
  <c r="AF306" i="39"/>
  <c r="AE306" i="39"/>
  <c r="AF305" i="39"/>
  <c r="AE305" i="39"/>
  <c r="AF304" i="39"/>
  <c r="AE304" i="39"/>
  <c r="AF303" i="39"/>
  <c r="AE303" i="39"/>
  <c r="AF302" i="39"/>
  <c r="AE302" i="39"/>
  <c r="AF301" i="39"/>
  <c r="AE301" i="39"/>
  <c r="AF300" i="39"/>
  <c r="AE300" i="39"/>
  <c r="AF299" i="39"/>
  <c r="AE299" i="39"/>
  <c r="AF298" i="39"/>
  <c r="AE298" i="39"/>
  <c r="AF297" i="39"/>
  <c r="AE297" i="39"/>
  <c r="AF296" i="39"/>
  <c r="AE296" i="39"/>
  <c r="AF295" i="39"/>
  <c r="AE295" i="39"/>
  <c r="AF294" i="39"/>
  <c r="AE294" i="39"/>
  <c r="AF293" i="39"/>
  <c r="AE293" i="39"/>
  <c r="AF292" i="39"/>
  <c r="AE292" i="39"/>
  <c r="AF291" i="39"/>
  <c r="AE291" i="39"/>
  <c r="AF290" i="39"/>
  <c r="AE290" i="39"/>
  <c r="AF289" i="39"/>
  <c r="AE289" i="39"/>
  <c r="AF288" i="39"/>
  <c r="AE288" i="39"/>
  <c r="AF287" i="39"/>
  <c r="AE287" i="39"/>
  <c r="AF286" i="39"/>
  <c r="AE286" i="39"/>
  <c r="AF285" i="39"/>
  <c r="AE285" i="39"/>
  <c r="AF284" i="39"/>
  <c r="AE284" i="39"/>
  <c r="AF283" i="39"/>
  <c r="AE283" i="39"/>
  <c r="AF282" i="39"/>
  <c r="AE282" i="39"/>
  <c r="AF281" i="39"/>
  <c r="AE281" i="39"/>
  <c r="AF280" i="39"/>
  <c r="AE280" i="39"/>
  <c r="AF279" i="39"/>
  <c r="AE279" i="39"/>
  <c r="AF278" i="39"/>
  <c r="AE278" i="39"/>
  <c r="AF277" i="39"/>
  <c r="AE277" i="39"/>
  <c r="AF276" i="39"/>
  <c r="AE276" i="39"/>
  <c r="AF275" i="39"/>
  <c r="AE275" i="39"/>
  <c r="AF274" i="39"/>
  <c r="AE274" i="39"/>
  <c r="AF273" i="39"/>
  <c r="AE273" i="39"/>
  <c r="AF272" i="39"/>
  <c r="AE272" i="39"/>
  <c r="AF271" i="39"/>
  <c r="AE271" i="39"/>
  <c r="AF270" i="39"/>
  <c r="AE270" i="39"/>
  <c r="AF269" i="39"/>
  <c r="AE269" i="39"/>
  <c r="AF268" i="39"/>
  <c r="AE268" i="39"/>
  <c r="AF267" i="39"/>
  <c r="AE267" i="39"/>
  <c r="AF266" i="39"/>
  <c r="AE266" i="39"/>
  <c r="AF265" i="39"/>
  <c r="AE265" i="39"/>
  <c r="AF264" i="39"/>
  <c r="AE264" i="39"/>
  <c r="AF263" i="39"/>
  <c r="AE263" i="39"/>
  <c r="AF262" i="39"/>
  <c r="AE262" i="39"/>
  <c r="AF261" i="39"/>
  <c r="AE261" i="39"/>
  <c r="AF260" i="39"/>
  <c r="AE260" i="39"/>
  <c r="AF259" i="39"/>
  <c r="AE259" i="39"/>
  <c r="AF258" i="39"/>
  <c r="AE258" i="39"/>
  <c r="AF257" i="39"/>
  <c r="AE257" i="39"/>
  <c r="AF256" i="39"/>
  <c r="AE256" i="39"/>
  <c r="AF255" i="39"/>
  <c r="AE255" i="39"/>
  <c r="AF254" i="39"/>
  <c r="AE254" i="39"/>
  <c r="AF253" i="39"/>
  <c r="AE253" i="39"/>
  <c r="AF252" i="39"/>
  <c r="AE252" i="39"/>
  <c r="AF251" i="39"/>
  <c r="AE251" i="39"/>
  <c r="AF250" i="39"/>
  <c r="AE250" i="39"/>
  <c r="AF249" i="39"/>
  <c r="AE249" i="39"/>
  <c r="AF248" i="39"/>
  <c r="AE248" i="39"/>
  <c r="AF247" i="39"/>
  <c r="AE247" i="39"/>
  <c r="AF246" i="39"/>
  <c r="AE246" i="39"/>
  <c r="AF245" i="39"/>
  <c r="AE245" i="39"/>
  <c r="AF244" i="39"/>
  <c r="AE244" i="39"/>
  <c r="AF243" i="39"/>
  <c r="AE243" i="39"/>
  <c r="AF242" i="39"/>
  <c r="AE242" i="39"/>
  <c r="AF241" i="39"/>
  <c r="AE241" i="39"/>
  <c r="AF240" i="39"/>
  <c r="AE240" i="39"/>
  <c r="AF239" i="39"/>
  <c r="AE239" i="39"/>
  <c r="AF238" i="39"/>
  <c r="AE238" i="39"/>
  <c r="AF237" i="39"/>
  <c r="AE237" i="39"/>
  <c r="AF236" i="39"/>
  <c r="AE236" i="39"/>
  <c r="AF235" i="39"/>
  <c r="AE235" i="39"/>
  <c r="AF234" i="39"/>
  <c r="AE234" i="39"/>
  <c r="AF233" i="39"/>
  <c r="AE233" i="39"/>
  <c r="AF232" i="39"/>
  <c r="AE232" i="39"/>
  <c r="AF231" i="39"/>
  <c r="AE231" i="39"/>
  <c r="AF230" i="39"/>
  <c r="AE230" i="39"/>
  <c r="AF229" i="39"/>
  <c r="AE229" i="39"/>
  <c r="AF228" i="39"/>
  <c r="AE228" i="39"/>
  <c r="AF227" i="39"/>
  <c r="AE227" i="39"/>
  <c r="AF226" i="39"/>
  <c r="AE226" i="39"/>
  <c r="AF225" i="39"/>
  <c r="AE225" i="39"/>
  <c r="AF224" i="39"/>
  <c r="AE224" i="39"/>
  <c r="T224" i="39"/>
  <c r="S224" i="39"/>
  <c r="R224" i="39"/>
  <c r="Q224" i="39"/>
  <c r="P224" i="39"/>
  <c r="O224" i="39"/>
  <c r="N224" i="39"/>
  <c r="AF223" i="39"/>
  <c r="AE223" i="39"/>
  <c r="AF222" i="39"/>
  <c r="AE222" i="39"/>
  <c r="AF221" i="39"/>
  <c r="AE221" i="39"/>
  <c r="AF220" i="39"/>
  <c r="AE220" i="39"/>
  <c r="AF219" i="39"/>
  <c r="AE219" i="39"/>
  <c r="AF218" i="39"/>
  <c r="AE218" i="39"/>
  <c r="AF217" i="39"/>
  <c r="AE217" i="39"/>
  <c r="AF216" i="39"/>
  <c r="AE216" i="39"/>
  <c r="AF215" i="39"/>
  <c r="AE215" i="39"/>
  <c r="AF214" i="39"/>
  <c r="AE214" i="39"/>
  <c r="AF213" i="39"/>
  <c r="AE213" i="39"/>
  <c r="AF212" i="39"/>
  <c r="AE212" i="39"/>
  <c r="AF211" i="39"/>
  <c r="AE211" i="39"/>
  <c r="AF210" i="39"/>
  <c r="AE210" i="39"/>
  <c r="AF209" i="39"/>
  <c r="AE209" i="39"/>
  <c r="AF208" i="39"/>
  <c r="AE208" i="39"/>
  <c r="AF207" i="39"/>
  <c r="AE207" i="39"/>
  <c r="AF206" i="39"/>
  <c r="AE206" i="39"/>
  <c r="AF205" i="39"/>
  <c r="AE205" i="39"/>
  <c r="AF204" i="39"/>
  <c r="AE204" i="39"/>
  <c r="AF203" i="39"/>
  <c r="AE203" i="39"/>
  <c r="AF202" i="39"/>
  <c r="AE202" i="39"/>
  <c r="AF201" i="39"/>
  <c r="AE201" i="39"/>
  <c r="AF200" i="39"/>
  <c r="AE200" i="39"/>
  <c r="AF199" i="39"/>
  <c r="AE199" i="39"/>
  <c r="AF198" i="39"/>
  <c r="AE198" i="39"/>
  <c r="AF197" i="39"/>
  <c r="AE197" i="39"/>
  <c r="AF196" i="39"/>
  <c r="AE196" i="39"/>
  <c r="AF195" i="39"/>
  <c r="AE195" i="39"/>
  <c r="AF194" i="39"/>
  <c r="AE194" i="39"/>
  <c r="AF193" i="39"/>
  <c r="AE193" i="39"/>
  <c r="AF192" i="39"/>
  <c r="AE192" i="39"/>
  <c r="AF191" i="39"/>
  <c r="AE191" i="39"/>
  <c r="AF190" i="39"/>
  <c r="AE190" i="39"/>
  <c r="AF189" i="39"/>
  <c r="AE189" i="39"/>
  <c r="AF188" i="39"/>
  <c r="AE188" i="39"/>
  <c r="AF187" i="39"/>
  <c r="AE187" i="39"/>
  <c r="AF186" i="39"/>
  <c r="AE186" i="39"/>
  <c r="AF185" i="39"/>
  <c r="AE185" i="39"/>
  <c r="AF184" i="39"/>
  <c r="AE184" i="39"/>
  <c r="AF183" i="39"/>
  <c r="AE183" i="39"/>
  <c r="AF182" i="39"/>
  <c r="AE182" i="39"/>
  <c r="AF181" i="39"/>
  <c r="AE181" i="39"/>
  <c r="AF180" i="39"/>
  <c r="AE180" i="39"/>
  <c r="AF179" i="39"/>
  <c r="AE179" i="39"/>
  <c r="AF178" i="39"/>
  <c r="AE178" i="39"/>
  <c r="AF177" i="39"/>
  <c r="AE177" i="39"/>
  <c r="AF176" i="39"/>
  <c r="AE176" i="39"/>
  <c r="AF175" i="39"/>
  <c r="AE175" i="39"/>
  <c r="AF174" i="39"/>
  <c r="AE174" i="39"/>
  <c r="AF173" i="39"/>
  <c r="AE173" i="39"/>
  <c r="AF172" i="39"/>
  <c r="AE172" i="39"/>
  <c r="AF171" i="39"/>
  <c r="AE171" i="39"/>
  <c r="AF170" i="39"/>
  <c r="AE170" i="39"/>
  <c r="AF169" i="39"/>
  <c r="AE169" i="39"/>
  <c r="AF168" i="39"/>
  <c r="AE168" i="39"/>
  <c r="AF167" i="39"/>
  <c r="AE167" i="39"/>
  <c r="AF166" i="39"/>
  <c r="AE166" i="39"/>
  <c r="AF165" i="39"/>
  <c r="AE165" i="39"/>
  <c r="AF164" i="39"/>
  <c r="AE164" i="39"/>
  <c r="AF163" i="39"/>
  <c r="AE163" i="39"/>
  <c r="AF162" i="39"/>
  <c r="AE162" i="39"/>
  <c r="AF161" i="39"/>
  <c r="AE161" i="39"/>
  <c r="AF160" i="39"/>
  <c r="AE160" i="39"/>
  <c r="AF159" i="39"/>
  <c r="AE159" i="39"/>
  <c r="AF158" i="39"/>
  <c r="AE158" i="39"/>
  <c r="AF157" i="39"/>
  <c r="AE157" i="39"/>
  <c r="AF156" i="39"/>
  <c r="AE156" i="39"/>
  <c r="AF155" i="39"/>
  <c r="AE155" i="39"/>
  <c r="AF154" i="39"/>
  <c r="AE154" i="39"/>
  <c r="AF153" i="39"/>
  <c r="AE153" i="39"/>
  <c r="AF152" i="39"/>
  <c r="AE152" i="39"/>
  <c r="AF151" i="39"/>
  <c r="AE151" i="39"/>
  <c r="AF150" i="39"/>
  <c r="AE150" i="39"/>
  <c r="AF149" i="39"/>
  <c r="AE149" i="39"/>
  <c r="AF148" i="39"/>
  <c r="AE148" i="39"/>
  <c r="AF147" i="39"/>
  <c r="AE147" i="39"/>
  <c r="AF146" i="39"/>
  <c r="AE146" i="39"/>
  <c r="AF145" i="39"/>
  <c r="AE145" i="39"/>
  <c r="AF144" i="39"/>
  <c r="AE144" i="39"/>
  <c r="AF143" i="39"/>
  <c r="AE143" i="39"/>
  <c r="AF142" i="39"/>
  <c r="AE142" i="39"/>
  <c r="AF141" i="39"/>
  <c r="AE141" i="39"/>
  <c r="AF140" i="39"/>
  <c r="AE140" i="39"/>
  <c r="AF139" i="39"/>
  <c r="AE139" i="39"/>
  <c r="AF138" i="39"/>
  <c r="AE138" i="39"/>
  <c r="AF137" i="39"/>
  <c r="AE137" i="39"/>
  <c r="AF136" i="39"/>
  <c r="AE136" i="39"/>
  <c r="AF135" i="39"/>
  <c r="AE135" i="39"/>
  <c r="AF134" i="39"/>
  <c r="AE134" i="39"/>
  <c r="AF133" i="39"/>
  <c r="AE133" i="39"/>
  <c r="AF132" i="39"/>
  <c r="AE132" i="39"/>
  <c r="AF131" i="39"/>
  <c r="AE131" i="39"/>
  <c r="AF130" i="39"/>
  <c r="AE130" i="39"/>
  <c r="AF129" i="39"/>
  <c r="AE129" i="39"/>
  <c r="AF128" i="39"/>
  <c r="AE128" i="39"/>
  <c r="AF127" i="39"/>
  <c r="AE127" i="39"/>
  <c r="AF126" i="39"/>
  <c r="AE126" i="39"/>
  <c r="AF125" i="39"/>
  <c r="AE125" i="39"/>
  <c r="AF124" i="39"/>
  <c r="AE124" i="39"/>
  <c r="AF123" i="39"/>
  <c r="AE123" i="39"/>
  <c r="AF122" i="39"/>
  <c r="AE122" i="39"/>
  <c r="AF121" i="39"/>
  <c r="AE121" i="39"/>
  <c r="AF120" i="39"/>
  <c r="AE120" i="39"/>
  <c r="AF119" i="39"/>
  <c r="AE119" i="39"/>
  <c r="AF118" i="39"/>
  <c r="AE118" i="39"/>
  <c r="AF117" i="39"/>
  <c r="AE117" i="39"/>
  <c r="AF116" i="39"/>
  <c r="AE116" i="39"/>
  <c r="AF115" i="39"/>
  <c r="AE115" i="39"/>
  <c r="AF114" i="39"/>
  <c r="AE114" i="39"/>
  <c r="AF113" i="39"/>
  <c r="AE113" i="39"/>
  <c r="AF112" i="39"/>
  <c r="AE112" i="39"/>
  <c r="AF111" i="39"/>
  <c r="AE111" i="39"/>
  <c r="AF110" i="39"/>
  <c r="AE110" i="39"/>
  <c r="AF109" i="39"/>
  <c r="AE109" i="39"/>
  <c r="AF108" i="39"/>
  <c r="AE108" i="39"/>
  <c r="AF107" i="39"/>
  <c r="AE107" i="39"/>
  <c r="AF106" i="39"/>
  <c r="AE106" i="39"/>
  <c r="AF105" i="39"/>
  <c r="AE105" i="39"/>
  <c r="AF104" i="39"/>
  <c r="AE104" i="39"/>
  <c r="AF103" i="39"/>
  <c r="AE103" i="39"/>
  <c r="AF102" i="39"/>
  <c r="AE102" i="39"/>
  <c r="AF101" i="39"/>
  <c r="AE101" i="39"/>
  <c r="AF100" i="39"/>
  <c r="AE100" i="39"/>
  <c r="AF99" i="39"/>
  <c r="AE99" i="39"/>
  <c r="AF98" i="39"/>
  <c r="AE98" i="39"/>
  <c r="AF97" i="39"/>
  <c r="AE97" i="39"/>
  <c r="AF96" i="39"/>
  <c r="AE96" i="39"/>
  <c r="AF95" i="39"/>
  <c r="AE95" i="39"/>
  <c r="AF94" i="39"/>
  <c r="AE94" i="39"/>
  <c r="AF93" i="39"/>
  <c r="AE93" i="39"/>
  <c r="AF92" i="39"/>
  <c r="AE92" i="39"/>
  <c r="AF91" i="39"/>
  <c r="AE91" i="39"/>
  <c r="AF90" i="39"/>
  <c r="AE90" i="39"/>
  <c r="AF89" i="39"/>
  <c r="AE89" i="39"/>
  <c r="AF88" i="39"/>
  <c r="AE88" i="39"/>
  <c r="AF87" i="39"/>
  <c r="AE87" i="39"/>
  <c r="AF86" i="39"/>
  <c r="AE86" i="39"/>
  <c r="AF85" i="39"/>
  <c r="AE85" i="39"/>
  <c r="AF84" i="39"/>
  <c r="AE84" i="39"/>
  <c r="AF83" i="39"/>
  <c r="AE83" i="39"/>
  <c r="AF82" i="39"/>
  <c r="AE82" i="39"/>
  <c r="AF81" i="39"/>
  <c r="AE81" i="39"/>
  <c r="AF80" i="39"/>
  <c r="AE80" i="39"/>
  <c r="AF79" i="39"/>
  <c r="AE79" i="39"/>
  <c r="AF78" i="39"/>
  <c r="AE78" i="39"/>
  <c r="AF77" i="39"/>
  <c r="AE77" i="39"/>
  <c r="AF76" i="39"/>
  <c r="AE76" i="39"/>
  <c r="AF75" i="39"/>
  <c r="AE75" i="39"/>
  <c r="AF74" i="39"/>
  <c r="AE74" i="39"/>
  <c r="AF73" i="39"/>
  <c r="AE73" i="39"/>
  <c r="AF72" i="39"/>
  <c r="AE72" i="39"/>
  <c r="AF71" i="39"/>
  <c r="AE71" i="39"/>
  <c r="AF70" i="39"/>
  <c r="AE70" i="39"/>
  <c r="AF69" i="39"/>
  <c r="AE69" i="39"/>
  <c r="AF68" i="39"/>
  <c r="AE68" i="39"/>
  <c r="AF67" i="39"/>
  <c r="AE67" i="39"/>
  <c r="AF66" i="39"/>
  <c r="AE66" i="39"/>
  <c r="AF65" i="39"/>
  <c r="AE65" i="39"/>
  <c r="AF64" i="39"/>
  <c r="AE64" i="39"/>
  <c r="BR60" i="39"/>
  <c r="BZ51" i="39"/>
  <c r="BZ60" i="39"/>
  <c r="BY51" i="39"/>
  <c r="BY60" i="39"/>
  <c r="BX51" i="39"/>
  <c r="BX60" i="39"/>
  <c r="BW51" i="39"/>
  <c r="BW60" i="39"/>
  <c r="BV51" i="39"/>
  <c r="BV60" i="39"/>
  <c r="BU51" i="39"/>
  <c r="BU60" i="39"/>
  <c r="BT51" i="39"/>
  <c r="BT60" i="39"/>
  <c r="BS51" i="39"/>
  <c r="BS60" i="39"/>
  <c r="BR59" i="39"/>
  <c r="CA51" i="39"/>
  <c r="CA59" i="39"/>
  <c r="BY59" i="39"/>
  <c r="BX59" i="39"/>
  <c r="BW59" i="39"/>
  <c r="BV59" i="39"/>
  <c r="BU59" i="39"/>
  <c r="BT59" i="39"/>
  <c r="BS59" i="39"/>
  <c r="BR58" i="39"/>
  <c r="CA58" i="39"/>
  <c r="BZ58" i="39"/>
  <c r="BX58" i="39"/>
  <c r="BW58" i="39"/>
  <c r="BV58" i="39"/>
  <c r="BU58" i="39"/>
  <c r="BT58" i="39"/>
  <c r="BS58" i="39"/>
  <c r="BR57" i="39"/>
  <c r="CA57" i="39"/>
  <c r="BZ57" i="39"/>
  <c r="BY57" i="39"/>
  <c r="BW57" i="39"/>
  <c r="BV57" i="39"/>
  <c r="BU57" i="39"/>
  <c r="BT57" i="39"/>
  <c r="BS57" i="39"/>
  <c r="BR56" i="39"/>
  <c r="CA56" i="39"/>
  <c r="BZ56" i="39"/>
  <c r="BY56" i="39"/>
  <c r="BX56" i="39"/>
  <c r="BV56" i="39"/>
  <c r="BU56" i="39"/>
  <c r="BT56" i="39"/>
  <c r="BS56" i="39"/>
  <c r="BR55" i="39"/>
  <c r="CA55" i="39"/>
  <c r="BZ55" i="39"/>
  <c r="BY55" i="39"/>
  <c r="BX55" i="39"/>
  <c r="BW55" i="39"/>
  <c r="BU55" i="39"/>
  <c r="BT55" i="39"/>
  <c r="BS55" i="39"/>
  <c r="BR54" i="39"/>
  <c r="CA54" i="39"/>
  <c r="BZ54" i="39"/>
  <c r="BY54" i="39"/>
  <c r="BX54" i="39"/>
  <c r="BW54" i="39"/>
  <c r="BV54" i="39"/>
  <c r="BT54" i="39"/>
  <c r="BS54" i="39"/>
  <c r="BR53" i="39"/>
  <c r="CA53" i="39"/>
  <c r="BZ53" i="39"/>
  <c r="BY53" i="39"/>
  <c r="BX53" i="39"/>
  <c r="BW53" i="39"/>
  <c r="BV53" i="39"/>
  <c r="BU53" i="39"/>
  <c r="BS53" i="39"/>
  <c r="BR52" i="39"/>
  <c r="CA52" i="39"/>
  <c r="BZ52" i="39"/>
  <c r="BY52" i="39"/>
  <c r="BX52" i="39"/>
  <c r="BW52" i="39"/>
  <c r="BV52" i="39"/>
  <c r="BU52" i="39"/>
  <c r="BT52" i="39"/>
  <c r="BR37" i="39"/>
  <c r="CA29" i="39"/>
  <c r="CA37" i="39"/>
  <c r="BR38" i="39"/>
  <c r="BZ29" i="39"/>
  <c r="BZ38" i="39"/>
  <c r="CA48" i="39"/>
  <c r="BZ49" i="39"/>
  <c r="BR36" i="39"/>
  <c r="CA36" i="39"/>
  <c r="BY29" i="39"/>
  <c r="BY38" i="39"/>
  <c r="CA47" i="39"/>
  <c r="BY49" i="39"/>
  <c r="BR35" i="39"/>
  <c r="CA35" i="39"/>
  <c r="BX29" i="39"/>
  <c r="BX38" i="39"/>
  <c r="CA46" i="39"/>
  <c r="BX49" i="39"/>
  <c r="BR34" i="39"/>
  <c r="CA34" i="39"/>
  <c r="BW29" i="39"/>
  <c r="BW38" i="39"/>
  <c r="CA45" i="39"/>
  <c r="BW49" i="39"/>
  <c r="BR33" i="39"/>
  <c r="CA33" i="39"/>
  <c r="BV29" i="39"/>
  <c r="BV38" i="39"/>
  <c r="CA44" i="39"/>
  <c r="BV49" i="39"/>
  <c r="BR32" i="39"/>
  <c r="CA32" i="39"/>
  <c r="BU29" i="39"/>
  <c r="BU38" i="39"/>
  <c r="CA43" i="39"/>
  <c r="BU49" i="39"/>
  <c r="BR31" i="39"/>
  <c r="CA31" i="39"/>
  <c r="BT29" i="39"/>
  <c r="BT38" i="39"/>
  <c r="CA42" i="39"/>
  <c r="BT49" i="39"/>
  <c r="BR30" i="39"/>
  <c r="CA30" i="39"/>
  <c r="BS29" i="39"/>
  <c r="BS38" i="39"/>
  <c r="CA41" i="39"/>
  <c r="BS49" i="39"/>
  <c r="BR49" i="39"/>
  <c r="BZ36" i="39"/>
  <c r="BY37" i="39"/>
  <c r="BZ47" i="39"/>
  <c r="BY48" i="39"/>
  <c r="BZ35" i="39"/>
  <c r="BX37" i="39"/>
  <c r="BZ46" i="39"/>
  <c r="BX48" i="39"/>
  <c r="BZ34" i="39"/>
  <c r="BW37" i="39"/>
  <c r="BZ45" i="39"/>
  <c r="BW48" i="39"/>
  <c r="BZ33" i="39"/>
  <c r="BV37" i="39"/>
  <c r="BZ44" i="39"/>
  <c r="BV48" i="39"/>
  <c r="BZ32" i="39"/>
  <c r="BU37" i="39"/>
  <c r="BZ43" i="39"/>
  <c r="BU48" i="39"/>
  <c r="BZ31" i="39"/>
  <c r="BT37" i="39"/>
  <c r="BZ42" i="39"/>
  <c r="BT48" i="39"/>
  <c r="BZ30" i="39"/>
  <c r="BS37" i="39"/>
  <c r="BZ41" i="39"/>
  <c r="BS48" i="39"/>
  <c r="BR48" i="39"/>
  <c r="BY35" i="39"/>
  <c r="BX36" i="39"/>
  <c r="BY46" i="39"/>
  <c r="BX47" i="39"/>
  <c r="BY34" i="39"/>
  <c r="BW36" i="39"/>
  <c r="BY45" i="39"/>
  <c r="BW47" i="39"/>
  <c r="BY33" i="39"/>
  <c r="BV36" i="39"/>
  <c r="BY44" i="39"/>
  <c r="BV47" i="39"/>
  <c r="BY32" i="39"/>
  <c r="BU36" i="39"/>
  <c r="BY43" i="39"/>
  <c r="BU47" i="39"/>
  <c r="BY31" i="39"/>
  <c r="BT36" i="39"/>
  <c r="BY42" i="39"/>
  <c r="BT47" i="39"/>
  <c r="BY30" i="39"/>
  <c r="BS36" i="39"/>
  <c r="BY41" i="39"/>
  <c r="BS47" i="39"/>
  <c r="BR47" i="39"/>
  <c r="BX34" i="39"/>
  <c r="BW35" i="39"/>
  <c r="BX45" i="39"/>
  <c r="BW46" i="39"/>
  <c r="BX33" i="39"/>
  <c r="BV35" i="39"/>
  <c r="BX44" i="39"/>
  <c r="BV46" i="39"/>
  <c r="BX32" i="39"/>
  <c r="BU35" i="39"/>
  <c r="BX43" i="39"/>
  <c r="BU46" i="39"/>
  <c r="BX31" i="39"/>
  <c r="BT35" i="39"/>
  <c r="BX42" i="39"/>
  <c r="BT46" i="39"/>
  <c r="BX30" i="39"/>
  <c r="BS35" i="39"/>
  <c r="BX41" i="39"/>
  <c r="BS46" i="39"/>
  <c r="BR46" i="39"/>
  <c r="BW33" i="39"/>
  <c r="BV34" i="39"/>
  <c r="BW44" i="39"/>
  <c r="BV45" i="39"/>
  <c r="BW32" i="39"/>
  <c r="BU34" i="39"/>
  <c r="BW43" i="39"/>
  <c r="BU45" i="39"/>
  <c r="BW31" i="39"/>
  <c r="BT34" i="39"/>
  <c r="BW42" i="39"/>
  <c r="BT45" i="39"/>
  <c r="BW30" i="39"/>
  <c r="BS34" i="39"/>
  <c r="BW41" i="39"/>
  <c r="BS45" i="39"/>
  <c r="BR45" i="39"/>
  <c r="BV32" i="39"/>
  <c r="BU33" i="39"/>
  <c r="BV43" i="39"/>
  <c r="BU44" i="39"/>
  <c r="BV31" i="39"/>
  <c r="BT33" i="39"/>
  <c r="BV42" i="39"/>
  <c r="BT44" i="39"/>
  <c r="BV30" i="39"/>
  <c r="BS33" i="39"/>
  <c r="BV41" i="39"/>
  <c r="BS44" i="39"/>
  <c r="BR44" i="39"/>
  <c r="BU31" i="39"/>
  <c r="BT32" i="39"/>
  <c r="BU42" i="39"/>
  <c r="BT43" i="39"/>
  <c r="BU30" i="39"/>
  <c r="BS32" i="39"/>
  <c r="BU41" i="39"/>
  <c r="BS43" i="39"/>
  <c r="BR43" i="39"/>
  <c r="BT30" i="39"/>
  <c r="BS31" i="39"/>
  <c r="BT41" i="39"/>
  <c r="BS42" i="39"/>
  <c r="BR42" i="39"/>
  <c r="BR41" i="39"/>
  <c r="CA40" i="39"/>
  <c r="BZ40" i="39"/>
  <c r="BY40" i="39"/>
  <c r="BX40" i="39"/>
  <c r="BW40" i="39"/>
  <c r="BV40" i="39"/>
  <c r="BU40" i="39"/>
  <c r="BT40" i="39"/>
  <c r="BS40" i="39"/>
  <c r="C38" i="39"/>
  <c r="C37" i="39"/>
  <c r="C36" i="39"/>
  <c r="C35" i="39"/>
  <c r="C34" i="39"/>
  <c r="C33" i="39"/>
  <c r="C32" i="39"/>
  <c r="C31" i="39"/>
  <c r="C30" i="39"/>
  <c r="AD25" i="39"/>
  <c r="AG25" i="39"/>
  <c r="AE25" i="39"/>
  <c r="AE17" i="39"/>
  <c r="AE18" i="39"/>
  <c r="AE19" i="39"/>
  <c r="AE20" i="39"/>
  <c r="AE21" i="39"/>
  <c r="AE22" i="39"/>
  <c r="AE23" i="39"/>
  <c r="AE24" i="39"/>
  <c r="AF25" i="39"/>
  <c r="AH25" i="39"/>
  <c r="Z25" i="39"/>
  <c r="I25" i="39"/>
  <c r="G25" i="39"/>
  <c r="F25" i="39"/>
  <c r="E25" i="39"/>
  <c r="D25" i="39"/>
  <c r="AD24" i="39"/>
  <c r="AG24" i="39"/>
  <c r="AF24" i="39"/>
  <c r="AH24" i="39"/>
  <c r="Z24" i="39"/>
  <c r="I24" i="39"/>
  <c r="G24" i="39"/>
  <c r="F24" i="39"/>
  <c r="E24" i="39"/>
  <c r="D24" i="39"/>
  <c r="AD23" i="39"/>
  <c r="AG23" i="39"/>
  <c r="AF23" i="39"/>
  <c r="AH23" i="39"/>
  <c r="Z23" i="39"/>
  <c r="I23" i="39"/>
  <c r="G23" i="39"/>
  <c r="F23" i="39"/>
  <c r="E23" i="39"/>
  <c r="D23" i="39"/>
  <c r="AD22" i="39"/>
  <c r="AG22" i="39"/>
  <c r="AF22" i="39"/>
  <c r="AH22" i="39"/>
  <c r="Z22" i="39"/>
  <c r="I22" i="39"/>
  <c r="G22" i="39"/>
  <c r="F22" i="39"/>
  <c r="E22" i="39"/>
  <c r="D22" i="39"/>
  <c r="AD21" i="39"/>
  <c r="AG21" i="39"/>
  <c r="AF21" i="39"/>
  <c r="AH21" i="39"/>
  <c r="Z21" i="39"/>
  <c r="I21" i="39"/>
  <c r="G21" i="39"/>
  <c r="F21" i="39"/>
  <c r="E21" i="39"/>
  <c r="D21" i="39"/>
  <c r="AD20" i="39"/>
  <c r="AG20" i="39"/>
  <c r="AF20" i="39"/>
  <c r="AH20" i="39"/>
  <c r="Z20" i="39"/>
  <c r="I20" i="39"/>
  <c r="G20" i="39"/>
  <c r="F20" i="39"/>
  <c r="E20" i="39"/>
  <c r="D20" i="39"/>
  <c r="AD19" i="39"/>
  <c r="AG19" i="39"/>
  <c r="AF19" i="39"/>
  <c r="AH19" i="39"/>
  <c r="Z19" i="39"/>
  <c r="I19" i="39"/>
  <c r="G19" i="39"/>
  <c r="F19" i="39"/>
  <c r="E19" i="39"/>
  <c r="D19" i="39"/>
  <c r="AD18" i="39"/>
  <c r="AG18" i="39"/>
  <c r="AF18" i="39"/>
  <c r="AH18" i="39"/>
  <c r="Z18" i="39"/>
  <c r="I18" i="39"/>
  <c r="G18" i="39"/>
  <c r="F18" i="39"/>
  <c r="E18" i="39"/>
  <c r="D18" i="39"/>
  <c r="AD17" i="39"/>
  <c r="AG17" i="39"/>
  <c r="AF17" i="39"/>
  <c r="AH17" i="39"/>
  <c r="Z17" i="39"/>
  <c r="I17" i="39"/>
  <c r="G17" i="39"/>
  <c r="F17" i="39"/>
  <c r="E17" i="39"/>
  <c r="D17" i="39"/>
  <c r="B13" i="39"/>
  <c r="AM12" i="39"/>
  <c r="AH12" i="39"/>
  <c r="AC12" i="39"/>
  <c r="X12" i="39"/>
  <c r="AM11" i="39"/>
  <c r="AH11" i="39"/>
  <c r="AC11" i="39"/>
  <c r="X11" i="39"/>
  <c r="AM10" i="39"/>
  <c r="AH10" i="39"/>
  <c r="AC10" i="39"/>
  <c r="X10" i="39"/>
  <c r="I368" i="38"/>
  <c r="W351" i="38"/>
  <c r="H368" i="38"/>
  <c r="V351" i="38"/>
  <c r="Z639" i="38"/>
  <c r="AH639" i="38"/>
  <c r="J368" i="38"/>
  <c r="K368" i="38"/>
  <c r="X351" i="38"/>
  <c r="Y351" i="38"/>
  <c r="AA351" i="38"/>
  <c r="AH351" i="38"/>
  <c r="H81" i="38"/>
  <c r="V64" i="38"/>
  <c r="I81" i="38"/>
  <c r="W64" i="38"/>
  <c r="AH64" i="38"/>
  <c r="H82" i="38"/>
  <c r="V65" i="38"/>
  <c r="I82" i="38"/>
  <c r="W65" i="38"/>
  <c r="AH65" i="38"/>
  <c r="H83" i="38"/>
  <c r="V66" i="38"/>
  <c r="I83" i="38"/>
  <c r="W66" i="38"/>
  <c r="AH66" i="38"/>
  <c r="H84" i="38"/>
  <c r="V67" i="38"/>
  <c r="I84" i="38"/>
  <c r="W67" i="38"/>
  <c r="AH67" i="38"/>
  <c r="H85" i="38"/>
  <c r="V68" i="38"/>
  <c r="I85" i="38"/>
  <c r="W68" i="38"/>
  <c r="AH68" i="38"/>
  <c r="H86" i="38"/>
  <c r="V69" i="38"/>
  <c r="I86" i="38"/>
  <c r="W69" i="38"/>
  <c r="AH69" i="38"/>
  <c r="H87" i="38"/>
  <c r="V70" i="38"/>
  <c r="I87" i="38"/>
  <c r="W70" i="38"/>
  <c r="AH70" i="38"/>
  <c r="H88" i="38"/>
  <c r="V71" i="38"/>
  <c r="I88" i="38"/>
  <c r="W71" i="38"/>
  <c r="AH71" i="38"/>
  <c r="H89" i="38"/>
  <c r="V72" i="38"/>
  <c r="I89" i="38"/>
  <c r="W72" i="38"/>
  <c r="AH72" i="38"/>
  <c r="H90" i="38"/>
  <c r="V73" i="38"/>
  <c r="I90" i="38"/>
  <c r="W73" i="38"/>
  <c r="AH73" i="38"/>
  <c r="H91" i="38"/>
  <c r="V74" i="38"/>
  <c r="I91" i="38"/>
  <c r="W74" i="38"/>
  <c r="AH74" i="38"/>
  <c r="H92" i="38"/>
  <c r="V75" i="38"/>
  <c r="I92" i="38"/>
  <c r="W75" i="38"/>
  <c r="AH75" i="38"/>
  <c r="H93" i="38"/>
  <c r="V76" i="38"/>
  <c r="I93" i="38"/>
  <c r="W76" i="38"/>
  <c r="AH76" i="38"/>
  <c r="H94" i="38"/>
  <c r="V77" i="38"/>
  <c r="I94" i="38"/>
  <c r="W77" i="38"/>
  <c r="AH77" i="38"/>
  <c r="H95" i="38"/>
  <c r="V78" i="38"/>
  <c r="I95" i="38"/>
  <c r="W78" i="38"/>
  <c r="AH78" i="38"/>
  <c r="H96" i="38"/>
  <c r="V79" i="38"/>
  <c r="I96" i="38"/>
  <c r="W79" i="38"/>
  <c r="AH79" i="38"/>
  <c r="H97" i="38"/>
  <c r="V80" i="38"/>
  <c r="I97" i="38"/>
  <c r="W80" i="38"/>
  <c r="AH80" i="38"/>
  <c r="H98" i="38"/>
  <c r="V81" i="38"/>
  <c r="I98" i="38"/>
  <c r="W81" i="38"/>
  <c r="AH81" i="38"/>
  <c r="H99" i="38"/>
  <c r="V82" i="38"/>
  <c r="I99" i="38"/>
  <c r="W82" i="38"/>
  <c r="AH82" i="38"/>
  <c r="H100" i="38"/>
  <c r="V83" i="38"/>
  <c r="I100" i="38"/>
  <c r="W83" i="38"/>
  <c r="AH83" i="38"/>
  <c r="H101" i="38"/>
  <c r="V84" i="38"/>
  <c r="I101" i="38"/>
  <c r="W84" i="38"/>
  <c r="AH84" i="38"/>
  <c r="H102" i="38"/>
  <c r="V85" i="38"/>
  <c r="I102" i="38"/>
  <c r="W85" i="38"/>
  <c r="AH85" i="38"/>
  <c r="H103" i="38"/>
  <c r="V86" i="38"/>
  <c r="I103" i="38"/>
  <c r="W86" i="38"/>
  <c r="AH86" i="38"/>
  <c r="H104" i="38"/>
  <c r="V87" i="38"/>
  <c r="I104" i="38"/>
  <c r="W87" i="38"/>
  <c r="AH87" i="38"/>
  <c r="H105" i="38"/>
  <c r="V88" i="38"/>
  <c r="I105" i="38"/>
  <c r="W88" i="38"/>
  <c r="AH88" i="38"/>
  <c r="H106" i="38"/>
  <c r="V89" i="38"/>
  <c r="I106" i="38"/>
  <c r="W89" i="38"/>
  <c r="AH89" i="38"/>
  <c r="H107" i="38"/>
  <c r="V90" i="38"/>
  <c r="I107" i="38"/>
  <c r="W90" i="38"/>
  <c r="AH90" i="38"/>
  <c r="H108" i="38"/>
  <c r="V91" i="38"/>
  <c r="I108" i="38"/>
  <c r="W91" i="38"/>
  <c r="AH91" i="38"/>
  <c r="H109" i="38"/>
  <c r="V92" i="38"/>
  <c r="I109" i="38"/>
  <c r="W92" i="38"/>
  <c r="AH92" i="38"/>
  <c r="H110" i="38"/>
  <c r="V93" i="38"/>
  <c r="I110" i="38"/>
  <c r="W93" i="38"/>
  <c r="AH93" i="38"/>
  <c r="H111" i="38"/>
  <c r="V94" i="38"/>
  <c r="I111" i="38"/>
  <c r="W94" i="38"/>
  <c r="AH94" i="38"/>
  <c r="H112" i="38"/>
  <c r="V95" i="38"/>
  <c r="I112" i="38"/>
  <c r="W95" i="38"/>
  <c r="AH95" i="38"/>
  <c r="H113" i="38"/>
  <c r="V96" i="38"/>
  <c r="I113" i="38"/>
  <c r="W96" i="38"/>
  <c r="AH96" i="38"/>
  <c r="H114" i="38"/>
  <c r="V97" i="38"/>
  <c r="I114" i="38"/>
  <c r="W97" i="38"/>
  <c r="AH97" i="38"/>
  <c r="H115" i="38"/>
  <c r="V98" i="38"/>
  <c r="I115" i="38"/>
  <c r="W98" i="38"/>
  <c r="AH98" i="38"/>
  <c r="H116" i="38"/>
  <c r="V99" i="38"/>
  <c r="I116" i="38"/>
  <c r="W99" i="38"/>
  <c r="AH99" i="38"/>
  <c r="H117" i="38"/>
  <c r="V100" i="38"/>
  <c r="I117" i="38"/>
  <c r="W100" i="38"/>
  <c r="AH100" i="38"/>
  <c r="H118" i="38"/>
  <c r="V101" i="38"/>
  <c r="I118" i="38"/>
  <c r="W101" i="38"/>
  <c r="AH101" i="38"/>
  <c r="H119" i="38"/>
  <c r="V102" i="38"/>
  <c r="I119" i="38"/>
  <c r="W102" i="38"/>
  <c r="AH102" i="38"/>
  <c r="H120" i="38"/>
  <c r="V103" i="38"/>
  <c r="I120" i="38"/>
  <c r="W103" i="38"/>
  <c r="AH103" i="38"/>
  <c r="H121" i="38"/>
  <c r="V104" i="38"/>
  <c r="I121" i="38"/>
  <c r="W104" i="38"/>
  <c r="AH104" i="38"/>
  <c r="H122" i="38"/>
  <c r="V105" i="38"/>
  <c r="I122" i="38"/>
  <c r="W105" i="38"/>
  <c r="AH105" i="38"/>
  <c r="H123" i="38"/>
  <c r="V106" i="38"/>
  <c r="I123" i="38"/>
  <c r="W106" i="38"/>
  <c r="AH106" i="38"/>
  <c r="H124" i="38"/>
  <c r="V107" i="38"/>
  <c r="I124" i="38"/>
  <c r="W107" i="38"/>
  <c r="AH107" i="38"/>
  <c r="H125" i="38"/>
  <c r="V108" i="38"/>
  <c r="I125" i="38"/>
  <c r="W108" i="38"/>
  <c r="AH108" i="38"/>
  <c r="H126" i="38"/>
  <c r="V109" i="38"/>
  <c r="I126" i="38"/>
  <c r="W109" i="38"/>
  <c r="AH109" i="38"/>
  <c r="H127" i="38"/>
  <c r="V110" i="38"/>
  <c r="I127" i="38"/>
  <c r="W110" i="38"/>
  <c r="AH110" i="38"/>
  <c r="H128" i="38"/>
  <c r="V111" i="38"/>
  <c r="I128" i="38"/>
  <c r="W111" i="38"/>
  <c r="AH111" i="38"/>
  <c r="H129" i="38"/>
  <c r="V112" i="38"/>
  <c r="I129" i="38"/>
  <c r="W112" i="38"/>
  <c r="AH112" i="38"/>
  <c r="H130" i="38"/>
  <c r="V113" i="38"/>
  <c r="I130" i="38"/>
  <c r="W113" i="38"/>
  <c r="AH113" i="38"/>
  <c r="H131" i="38"/>
  <c r="V114" i="38"/>
  <c r="I131" i="38"/>
  <c r="W114" i="38"/>
  <c r="AH114" i="38"/>
  <c r="H132" i="38"/>
  <c r="V115" i="38"/>
  <c r="I132" i="38"/>
  <c r="W115" i="38"/>
  <c r="AH115" i="38"/>
  <c r="H133" i="38"/>
  <c r="V116" i="38"/>
  <c r="I133" i="38"/>
  <c r="W116" i="38"/>
  <c r="AH116" i="38"/>
  <c r="H134" i="38"/>
  <c r="V117" i="38"/>
  <c r="I134" i="38"/>
  <c r="W117" i="38"/>
  <c r="AH117" i="38"/>
  <c r="H135" i="38"/>
  <c r="V118" i="38"/>
  <c r="I135" i="38"/>
  <c r="W118" i="38"/>
  <c r="AH118" i="38"/>
  <c r="H136" i="38"/>
  <c r="V119" i="38"/>
  <c r="I136" i="38"/>
  <c r="W119" i="38"/>
  <c r="AH119" i="38"/>
  <c r="H137" i="38"/>
  <c r="V120" i="38"/>
  <c r="I137" i="38"/>
  <c r="W120" i="38"/>
  <c r="AH120" i="38"/>
  <c r="H138" i="38"/>
  <c r="V121" i="38"/>
  <c r="I138" i="38"/>
  <c r="W121" i="38"/>
  <c r="AH121" i="38"/>
  <c r="H139" i="38"/>
  <c r="V122" i="38"/>
  <c r="I139" i="38"/>
  <c r="W122" i="38"/>
  <c r="AH122" i="38"/>
  <c r="H140" i="38"/>
  <c r="V123" i="38"/>
  <c r="I140" i="38"/>
  <c r="W123" i="38"/>
  <c r="AH123" i="38"/>
  <c r="H141" i="38"/>
  <c r="V124" i="38"/>
  <c r="I141" i="38"/>
  <c r="W124" i="38"/>
  <c r="AH124" i="38"/>
  <c r="H142" i="38"/>
  <c r="V125" i="38"/>
  <c r="I142" i="38"/>
  <c r="W125" i="38"/>
  <c r="AH125" i="38"/>
  <c r="H143" i="38"/>
  <c r="V126" i="38"/>
  <c r="I143" i="38"/>
  <c r="W126" i="38"/>
  <c r="AH126" i="38"/>
  <c r="H144" i="38"/>
  <c r="V127" i="38"/>
  <c r="I144" i="38"/>
  <c r="W127" i="38"/>
  <c r="AH127" i="38"/>
  <c r="H145" i="38"/>
  <c r="V128" i="38"/>
  <c r="I145" i="38"/>
  <c r="W128" i="38"/>
  <c r="AH128" i="38"/>
  <c r="H146" i="38"/>
  <c r="V129" i="38"/>
  <c r="I146" i="38"/>
  <c r="W129" i="38"/>
  <c r="AH129" i="38"/>
  <c r="H147" i="38"/>
  <c r="V130" i="38"/>
  <c r="I147" i="38"/>
  <c r="W130" i="38"/>
  <c r="AH130" i="38"/>
  <c r="H148" i="38"/>
  <c r="V131" i="38"/>
  <c r="I148" i="38"/>
  <c r="W131" i="38"/>
  <c r="AH131" i="38"/>
  <c r="H149" i="38"/>
  <c r="V132" i="38"/>
  <c r="I149" i="38"/>
  <c r="W132" i="38"/>
  <c r="AH132" i="38"/>
  <c r="H150" i="38"/>
  <c r="V133" i="38"/>
  <c r="I150" i="38"/>
  <c r="W133" i="38"/>
  <c r="AH133" i="38"/>
  <c r="H151" i="38"/>
  <c r="V134" i="38"/>
  <c r="I151" i="38"/>
  <c r="W134" i="38"/>
  <c r="AH134" i="38"/>
  <c r="H152" i="38"/>
  <c r="V135" i="38"/>
  <c r="I152" i="38"/>
  <c r="W135" i="38"/>
  <c r="AH135" i="38"/>
  <c r="H153" i="38"/>
  <c r="V136" i="38"/>
  <c r="I153" i="38"/>
  <c r="W136" i="38"/>
  <c r="AH136" i="38"/>
  <c r="H154" i="38"/>
  <c r="V137" i="38"/>
  <c r="I154" i="38"/>
  <c r="W137" i="38"/>
  <c r="AH137" i="38"/>
  <c r="H155" i="38"/>
  <c r="V138" i="38"/>
  <c r="I155" i="38"/>
  <c r="W138" i="38"/>
  <c r="AH138" i="38"/>
  <c r="H156" i="38"/>
  <c r="V139" i="38"/>
  <c r="I156" i="38"/>
  <c r="W139" i="38"/>
  <c r="AH139" i="38"/>
  <c r="H157" i="38"/>
  <c r="V140" i="38"/>
  <c r="I157" i="38"/>
  <c r="W140" i="38"/>
  <c r="AH140" i="38"/>
  <c r="H158" i="38"/>
  <c r="V141" i="38"/>
  <c r="I158" i="38"/>
  <c r="W141" i="38"/>
  <c r="AH141" i="38"/>
  <c r="H159" i="38"/>
  <c r="V142" i="38"/>
  <c r="I159" i="38"/>
  <c r="W142" i="38"/>
  <c r="AH142" i="38"/>
  <c r="H160" i="38"/>
  <c r="V143" i="38"/>
  <c r="I160" i="38"/>
  <c r="W143" i="38"/>
  <c r="AH143" i="38"/>
  <c r="H161" i="38"/>
  <c r="V144" i="38"/>
  <c r="I161" i="38"/>
  <c r="W144" i="38"/>
  <c r="AH144" i="38"/>
  <c r="H162" i="38"/>
  <c r="V145" i="38"/>
  <c r="I162" i="38"/>
  <c r="W145" i="38"/>
  <c r="AH145" i="38"/>
  <c r="H163" i="38"/>
  <c r="V146" i="38"/>
  <c r="I163" i="38"/>
  <c r="W146" i="38"/>
  <c r="AH146" i="38"/>
  <c r="H164" i="38"/>
  <c r="V147" i="38"/>
  <c r="I164" i="38"/>
  <c r="W147" i="38"/>
  <c r="AH147" i="38"/>
  <c r="H165" i="38"/>
  <c r="V148" i="38"/>
  <c r="I165" i="38"/>
  <c r="W148" i="38"/>
  <c r="AH148" i="38"/>
  <c r="H166" i="38"/>
  <c r="V149" i="38"/>
  <c r="I166" i="38"/>
  <c r="W149" i="38"/>
  <c r="AH149" i="38"/>
  <c r="H167" i="38"/>
  <c r="V150" i="38"/>
  <c r="I167" i="38"/>
  <c r="W150" i="38"/>
  <c r="AH150" i="38"/>
  <c r="H168" i="38"/>
  <c r="V151" i="38"/>
  <c r="I168" i="38"/>
  <c r="W151" i="38"/>
  <c r="AH151" i="38"/>
  <c r="H169" i="38"/>
  <c r="V152" i="38"/>
  <c r="I169" i="38"/>
  <c r="W152" i="38"/>
  <c r="AH152" i="38"/>
  <c r="H170" i="38"/>
  <c r="V153" i="38"/>
  <c r="I170" i="38"/>
  <c r="W153" i="38"/>
  <c r="AH153" i="38"/>
  <c r="H171" i="38"/>
  <c r="V154" i="38"/>
  <c r="I171" i="38"/>
  <c r="W154" i="38"/>
  <c r="AH154" i="38"/>
  <c r="H172" i="38"/>
  <c r="V155" i="38"/>
  <c r="I172" i="38"/>
  <c r="W155" i="38"/>
  <c r="AH155" i="38"/>
  <c r="H173" i="38"/>
  <c r="V156" i="38"/>
  <c r="I173" i="38"/>
  <c r="W156" i="38"/>
  <c r="AH156" i="38"/>
  <c r="H174" i="38"/>
  <c r="V157" i="38"/>
  <c r="I174" i="38"/>
  <c r="W157" i="38"/>
  <c r="AH157" i="38"/>
  <c r="H175" i="38"/>
  <c r="V158" i="38"/>
  <c r="I175" i="38"/>
  <c r="W158" i="38"/>
  <c r="AH158" i="38"/>
  <c r="H176" i="38"/>
  <c r="V159" i="38"/>
  <c r="I176" i="38"/>
  <c r="W159" i="38"/>
  <c r="AH159" i="38"/>
  <c r="H177" i="38"/>
  <c r="V160" i="38"/>
  <c r="I177" i="38"/>
  <c r="W160" i="38"/>
  <c r="AH160" i="38"/>
  <c r="H178" i="38"/>
  <c r="V161" i="38"/>
  <c r="I178" i="38"/>
  <c r="W161" i="38"/>
  <c r="AH161" i="38"/>
  <c r="H179" i="38"/>
  <c r="V162" i="38"/>
  <c r="I179" i="38"/>
  <c r="W162" i="38"/>
  <c r="AH162" i="38"/>
  <c r="H180" i="38"/>
  <c r="V163" i="38"/>
  <c r="I180" i="38"/>
  <c r="W163" i="38"/>
  <c r="AH163" i="38"/>
  <c r="H181" i="38"/>
  <c r="V164" i="38"/>
  <c r="I181" i="38"/>
  <c r="W164" i="38"/>
  <c r="AH164" i="38"/>
  <c r="H182" i="38"/>
  <c r="V165" i="38"/>
  <c r="I182" i="38"/>
  <c r="W165" i="38"/>
  <c r="AH165" i="38"/>
  <c r="H183" i="38"/>
  <c r="V166" i="38"/>
  <c r="I183" i="38"/>
  <c r="W166" i="38"/>
  <c r="AH166" i="38"/>
  <c r="H184" i="38"/>
  <c r="V167" i="38"/>
  <c r="I184" i="38"/>
  <c r="W167" i="38"/>
  <c r="AH167" i="38"/>
  <c r="H185" i="38"/>
  <c r="V168" i="38"/>
  <c r="I185" i="38"/>
  <c r="W168" i="38"/>
  <c r="AH168" i="38"/>
  <c r="H186" i="38"/>
  <c r="V169" i="38"/>
  <c r="I186" i="38"/>
  <c r="W169" i="38"/>
  <c r="AH169" i="38"/>
  <c r="H187" i="38"/>
  <c r="V170" i="38"/>
  <c r="I187" i="38"/>
  <c r="W170" i="38"/>
  <c r="AH170" i="38"/>
  <c r="H188" i="38"/>
  <c r="V171" i="38"/>
  <c r="I188" i="38"/>
  <c r="W171" i="38"/>
  <c r="AH171" i="38"/>
  <c r="H189" i="38"/>
  <c r="V172" i="38"/>
  <c r="I189" i="38"/>
  <c r="W172" i="38"/>
  <c r="AH172" i="38"/>
  <c r="H190" i="38"/>
  <c r="V173" i="38"/>
  <c r="I190" i="38"/>
  <c r="W173" i="38"/>
  <c r="AH173" i="38"/>
  <c r="H191" i="38"/>
  <c r="V174" i="38"/>
  <c r="I191" i="38"/>
  <c r="W174" i="38"/>
  <c r="AH174" i="38"/>
  <c r="H192" i="38"/>
  <c r="V175" i="38"/>
  <c r="I192" i="38"/>
  <c r="W175" i="38"/>
  <c r="AH175" i="38"/>
  <c r="H193" i="38"/>
  <c r="V176" i="38"/>
  <c r="I193" i="38"/>
  <c r="W176" i="38"/>
  <c r="AH176" i="38"/>
  <c r="H194" i="38"/>
  <c r="V177" i="38"/>
  <c r="I194" i="38"/>
  <c r="W177" i="38"/>
  <c r="AH177" i="38"/>
  <c r="H195" i="38"/>
  <c r="V178" i="38"/>
  <c r="I195" i="38"/>
  <c r="W178" i="38"/>
  <c r="AH178" i="38"/>
  <c r="H196" i="38"/>
  <c r="V179" i="38"/>
  <c r="I196" i="38"/>
  <c r="W179" i="38"/>
  <c r="AH179" i="38"/>
  <c r="H197" i="38"/>
  <c r="V180" i="38"/>
  <c r="I197" i="38"/>
  <c r="W180" i="38"/>
  <c r="AH180" i="38"/>
  <c r="H198" i="38"/>
  <c r="V181" i="38"/>
  <c r="I198" i="38"/>
  <c r="W181" i="38"/>
  <c r="AH181" i="38"/>
  <c r="H199" i="38"/>
  <c r="V182" i="38"/>
  <c r="I199" i="38"/>
  <c r="W182" i="38"/>
  <c r="AH182" i="38"/>
  <c r="H200" i="38"/>
  <c r="V183" i="38"/>
  <c r="I200" i="38"/>
  <c r="W183" i="38"/>
  <c r="AH183" i="38"/>
  <c r="H201" i="38"/>
  <c r="V184" i="38"/>
  <c r="I201" i="38"/>
  <c r="W184" i="38"/>
  <c r="AH184" i="38"/>
  <c r="H202" i="38"/>
  <c r="V185" i="38"/>
  <c r="I202" i="38"/>
  <c r="W185" i="38"/>
  <c r="AH185" i="38"/>
  <c r="H203" i="38"/>
  <c r="V186" i="38"/>
  <c r="I203" i="38"/>
  <c r="W186" i="38"/>
  <c r="AH186" i="38"/>
  <c r="H204" i="38"/>
  <c r="V187" i="38"/>
  <c r="I204" i="38"/>
  <c r="W187" i="38"/>
  <c r="AH187" i="38"/>
  <c r="H205" i="38"/>
  <c r="V188" i="38"/>
  <c r="I205" i="38"/>
  <c r="W188" i="38"/>
  <c r="AH188" i="38"/>
  <c r="H206" i="38"/>
  <c r="V189" i="38"/>
  <c r="I206" i="38"/>
  <c r="W189" i="38"/>
  <c r="AH189" i="38"/>
  <c r="H207" i="38"/>
  <c r="V190" i="38"/>
  <c r="I207" i="38"/>
  <c r="W190" i="38"/>
  <c r="AH190" i="38"/>
  <c r="H208" i="38"/>
  <c r="V191" i="38"/>
  <c r="I208" i="38"/>
  <c r="W191" i="38"/>
  <c r="AH191" i="38"/>
  <c r="H209" i="38"/>
  <c r="V192" i="38"/>
  <c r="I209" i="38"/>
  <c r="W192" i="38"/>
  <c r="AH192" i="38"/>
  <c r="H210" i="38"/>
  <c r="V193" i="38"/>
  <c r="I210" i="38"/>
  <c r="W193" i="38"/>
  <c r="AH193" i="38"/>
  <c r="H211" i="38"/>
  <c r="V194" i="38"/>
  <c r="I211" i="38"/>
  <c r="W194" i="38"/>
  <c r="AH194" i="38"/>
  <c r="H212" i="38"/>
  <c r="V195" i="38"/>
  <c r="I212" i="38"/>
  <c r="W195" i="38"/>
  <c r="AH195" i="38"/>
  <c r="H213" i="38"/>
  <c r="V196" i="38"/>
  <c r="I213" i="38"/>
  <c r="W196" i="38"/>
  <c r="AH196" i="38"/>
  <c r="H214" i="38"/>
  <c r="V197" i="38"/>
  <c r="I214" i="38"/>
  <c r="W197" i="38"/>
  <c r="AH197" i="38"/>
  <c r="H215" i="38"/>
  <c r="V198" i="38"/>
  <c r="I215" i="38"/>
  <c r="W198" i="38"/>
  <c r="AH198" i="38"/>
  <c r="H216" i="38"/>
  <c r="V199" i="38"/>
  <c r="I216" i="38"/>
  <c r="W199" i="38"/>
  <c r="AH199" i="38"/>
  <c r="H217" i="38"/>
  <c r="V200" i="38"/>
  <c r="I217" i="38"/>
  <c r="W200" i="38"/>
  <c r="AH200" i="38"/>
  <c r="H218" i="38"/>
  <c r="V201" i="38"/>
  <c r="I218" i="38"/>
  <c r="W201" i="38"/>
  <c r="AH201" i="38"/>
  <c r="H219" i="38"/>
  <c r="V202" i="38"/>
  <c r="I219" i="38"/>
  <c r="W202" i="38"/>
  <c r="AH202" i="38"/>
  <c r="H220" i="38"/>
  <c r="V203" i="38"/>
  <c r="I220" i="38"/>
  <c r="W203" i="38"/>
  <c r="AH203" i="38"/>
  <c r="H221" i="38"/>
  <c r="V204" i="38"/>
  <c r="I221" i="38"/>
  <c r="W204" i="38"/>
  <c r="AH204" i="38"/>
  <c r="H222" i="38"/>
  <c r="V205" i="38"/>
  <c r="I222" i="38"/>
  <c r="W205" i="38"/>
  <c r="AH205" i="38"/>
  <c r="H223" i="38"/>
  <c r="V206" i="38"/>
  <c r="I223" i="38"/>
  <c r="W206" i="38"/>
  <c r="AH206" i="38"/>
  <c r="H224" i="38"/>
  <c r="V207" i="38"/>
  <c r="I224" i="38"/>
  <c r="W207" i="38"/>
  <c r="AH207" i="38"/>
  <c r="H225" i="38"/>
  <c r="V208" i="38"/>
  <c r="I225" i="38"/>
  <c r="W208" i="38"/>
  <c r="AH208" i="38"/>
  <c r="H226" i="38"/>
  <c r="V209" i="38"/>
  <c r="I226" i="38"/>
  <c r="W209" i="38"/>
  <c r="AH209" i="38"/>
  <c r="H227" i="38"/>
  <c r="V210" i="38"/>
  <c r="I227" i="38"/>
  <c r="W210" i="38"/>
  <c r="AH210" i="38"/>
  <c r="H228" i="38"/>
  <c r="V211" i="38"/>
  <c r="I228" i="38"/>
  <c r="W211" i="38"/>
  <c r="AH211" i="38"/>
  <c r="H229" i="38"/>
  <c r="V212" i="38"/>
  <c r="I229" i="38"/>
  <c r="W212" i="38"/>
  <c r="AH212" i="38"/>
  <c r="H230" i="38"/>
  <c r="V213" i="38"/>
  <c r="I230" i="38"/>
  <c r="W213" i="38"/>
  <c r="AH213" i="38"/>
  <c r="H231" i="38"/>
  <c r="V214" i="38"/>
  <c r="I231" i="38"/>
  <c r="W214" i="38"/>
  <c r="AH214" i="38"/>
  <c r="H232" i="38"/>
  <c r="V215" i="38"/>
  <c r="I232" i="38"/>
  <c r="W215" i="38"/>
  <c r="AH215" i="38"/>
  <c r="H233" i="38"/>
  <c r="V216" i="38"/>
  <c r="I233" i="38"/>
  <c r="W216" i="38"/>
  <c r="AH216" i="38"/>
  <c r="H234" i="38"/>
  <c r="V217" i="38"/>
  <c r="I234" i="38"/>
  <c r="W217" i="38"/>
  <c r="AH217" i="38"/>
  <c r="H235" i="38"/>
  <c r="V218" i="38"/>
  <c r="I235" i="38"/>
  <c r="W218" i="38"/>
  <c r="AH218" i="38"/>
  <c r="H236" i="38"/>
  <c r="V219" i="38"/>
  <c r="I236" i="38"/>
  <c r="W219" i="38"/>
  <c r="AH219" i="38"/>
  <c r="H237" i="38"/>
  <c r="V220" i="38"/>
  <c r="I237" i="38"/>
  <c r="W220" i="38"/>
  <c r="AH220" i="38"/>
  <c r="H238" i="38"/>
  <c r="V221" i="38"/>
  <c r="I238" i="38"/>
  <c r="W221" i="38"/>
  <c r="AH221" i="38"/>
  <c r="H239" i="38"/>
  <c r="V222" i="38"/>
  <c r="I239" i="38"/>
  <c r="W222" i="38"/>
  <c r="AH222" i="38"/>
  <c r="H240" i="38"/>
  <c r="V223" i="38"/>
  <c r="I240" i="38"/>
  <c r="W223" i="38"/>
  <c r="AH223" i="38"/>
  <c r="H241" i="38"/>
  <c r="V224" i="38"/>
  <c r="I241" i="38"/>
  <c r="W224" i="38"/>
  <c r="AH224" i="38"/>
  <c r="H242" i="38"/>
  <c r="V225" i="38"/>
  <c r="I242" i="38"/>
  <c r="W225" i="38"/>
  <c r="AH225" i="38"/>
  <c r="H243" i="38"/>
  <c r="V226" i="38"/>
  <c r="I243" i="38"/>
  <c r="W226" i="38"/>
  <c r="AH226" i="38"/>
  <c r="H244" i="38"/>
  <c r="V227" i="38"/>
  <c r="I244" i="38"/>
  <c r="W227" i="38"/>
  <c r="AH227" i="38"/>
  <c r="H245" i="38"/>
  <c r="V228" i="38"/>
  <c r="I245" i="38"/>
  <c r="W228" i="38"/>
  <c r="AH228" i="38"/>
  <c r="H246" i="38"/>
  <c r="V229" i="38"/>
  <c r="I246" i="38"/>
  <c r="W229" i="38"/>
  <c r="AH229" i="38"/>
  <c r="H247" i="38"/>
  <c r="V230" i="38"/>
  <c r="I247" i="38"/>
  <c r="W230" i="38"/>
  <c r="AH230" i="38"/>
  <c r="H248" i="38"/>
  <c r="V231" i="38"/>
  <c r="I248" i="38"/>
  <c r="W231" i="38"/>
  <c r="AH231" i="38"/>
  <c r="H249" i="38"/>
  <c r="V232" i="38"/>
  <c r="I249" i="38"/>
  <c r="W232" i="38"/>
  <c r="AH232" i="38"/>
  <c r="H250" i="38"/>
  <c r="V233" i="38"/>
  <c r="I250" i="38"/>
  <c r="W233" i="38"/>
  <c r="AH233" i="38"/>
  <c r="H251" i="38"/>
  <c r="V234" i="38"/>
  <c r="I251" i="38"/>
  <c r="W234" i="38"/>
  <c r="AH234" i="38"/>
  <c r="H252" i="38"/>
  <c r="V235" i="38"/>
  <c r="I252" i="38"/>
  <c r="W235" i="38"/>
  <c r="AH235" i="38"/>
  <c r="H253" i="38"/>
  <c r="V236" i="38"/>
  <c r="I253" i="38"/>
  <c r="W236" i="38"/>
  <c r="AH236" i="38"/>
  <c r="H254" i="38"/>
  <c r="V237" i="38"/>
  <c r="I254" i="38"/>
  <c r="W237" i="38"/>
  <c r="AH237" i="38"/>
  <c r="H255" i="38"/>
  <c r="V238" i="38"/>
  <c r="I255" i="38"/>
  <c r="W238" i="38"/>
  <c r="AH238" i="38"/>
  <c r="H256" i="38"/>
  <c r="V239" i="38"/>
  <c r="I256" i="38"/>
  <c r="W239" i="38"/>
  <c r="AH239" i="38"/>
  <c r="H257" i="38"/>
  <c r="V240" i="38"/>
  <c r="I257" i="38"/>
  <c r="W240" i="38"/>
  <c r="AH240" i="38"/>
  <c r="H258" i="38"/>
  <c r="V241" i="38"/>
  <c r="I258" i="38"/>
  <c r="W241" i="38"/>
  <c r="AH241" i="38"/>
  <c r="H259" i="38"/>
  <c r="V242" i="38"/>
  <c r="I259" i="38"/>
  <c r="W242" i="38"/>
  <c r="AH242" i="38"/>
  <c r="H260" i="38"/>
  <c r="V243" i="38"/>
  <c r="I260" i="38"/>
  <c r="W243" i="38"/>
  <c r="AH243" i="38"/>
  <c r="H261" i="38"/>
  <c r="V244" i="38"/>
  <c r="I261" i="38"/>
  <c r="W244" i="38"/>
  <c r="AH244" i="38"/>
  <c r="H262" i="38"/>
  <c r="V245" i="38"/>
  <c r="I262" i="38"/>
  <c r="W245" i="38"/>
  <c r="AH245" i="38"/>
  <c r="H263" i="38"/>
  <c r="V246" i="38"/>
  <c r="I263" i="38"/>
  <c r="W246" i="38"/>
  <c r="AH246" i="38"/>
  <c r="H264" i="38"/>
  <c r="V247" i="38"/>
  <c r="I264" i="38"/>
  <c r="W247" i="38"/>
  <c r="AH247" i="38"/>
  <c r="H265" i="38"/>
  <c r="V248" i="38"/>
  <c r="I265" i="38"/>
  <c r="W248" i="38"/>
  <c r="AH248" i="38"/>
  <c r="H266" i="38"/>
  <c r="V249" i="38"/>
  <c r="I266" i="38"/>
  <c r="W249" i="38"/>
  <c r="AH249" i="38"/>
  <c r="H267" i="38"/>
  <c r="V250" i="38"/>
  <c r="I267" i="38"/>
  <c r="W250" i="38"/>
  <c r="AH250" i="38"/>
  <c r="H268" i="38"/>
  <c r="V251" i="38"/>
  <c r="I268" i="38"/>
  <c r="W251" i="38"/>
  <c r="AH251" i="38"/>
  <c r="H269" i="38"/>
  <c r="V252" i="38"/>
  <c r="I269" i="38"/>
  <c r="W252" i="38"/>
  <c r="AH252" i="38"/>
  <c r="H270" i="38"/>
  <c r="V253" i="38"/>
  <c r="I270" i="38"/>
  <c r="W253" i="38"/>
  <c r="AH253" i="38"/>
  <c r="H271" i="38"/>
  <c r="V254" i="38"/>
  <c r="I271" i="38"/>
  <c r="W254" i="38"/>
  <c r="AH254" i="38"/>
  <c r="H272" i="38"/>
  <c r="V255" i="38"/>
  <c r="I272" i="38"/>
  <c r="W255" i="38"/>
  <c r="AH255" i="38"/>
  <c r="H273" i="38"/>
  <c r="V256" i="38"/>
  <c r="I273" i="38"/>
  <c r="W256" i="38"/>
  <c r="AH256" i="38"/>
  <c r="H274" i="38"/>
  <c r="V257" i="38"/>
  <c r="I274" i="38"/>
  <c r="W257" i="38"/>
  <c r="AH257" i="38"/>
  <c r="H275" i="38"/>
  <c r="V258" i="38"/>
  <c r="I275" i="38"/>
  <c r="W258" i="38"/>
  <c r="AH258" i="38"/>
  <c r="H276" i="38"/>
  <c r="V259" i="38"/>
  <c r="I276" i="38"/>
  <c r="W259" i="38"/>
  <c r="AH259" i="38"/>
  <c r="H277" i="38"/>
  <c r="V260" i="38"/>
  <c r="I277" i="38"/>
  <c r="W260" i="38"/>
  <c r="AH260" i="38"/>
  <c r="H278" i="38"/>
  <c r="V261" i="38"/>
  <c r="I278" i="38"/>
  <c r="W261" i="38"/>
  <c r="AH261" i="38"/>
  <c r="H279" i="38"/>
  <c r="V262" i="38"/>
  <c r="I279" i="38"/>
  <c r="W262" i="38"/>
  <c r="AH262" i="38"/>
  <c r="H280" i="38"/>
  <c r="V263" i="38"/>
  <c r="I280" i="38"/>
  <c r="W263" i="38"/>
  <c r="AH263" i="38"/>
  <c r="H281" i="38"/>
  <c r="V264" i="38"/>
  <c r="I281" i="38"/>
  <c r="W264" i="38"/>
  <c r="AH264" i="38"/>
  <c r="H282" i="38"/>
  <c r="V265" i="38"/>
  <c r="I282" i="38"/>
  <c r="W265" i="38"/>
  <c r="AH265" i="38"/>
  <c r="H283" i="38"/>
  <c r="V266" i="38"/>
  <c r="I283" i="38"/>
  <c r="W266" i="38"/>
  <c r="AH266" i="38"/>
  <c r="H284" i="38"/>
  <c r="V267" i="38"/>
  <c r="I284" i="38"/>
  <c r="W267" i="38"/>
  <c r="AH267" i="38"/>
  <c r="H285" i="38"/>
  <c r="V268" i="38"/>
  <c r="I285" i="38"/>
  <c r="W268" i="38"/>
  <c r="AH268" i="38"/>
  <c r="H286" i="38"/>
  <c r="V269" i="38"/>
  <c r="I286" i="38"/>
  <c r="W269" i="38"/>
  <c r="AH269" i="38"/>
  <c r="H287" i="38"/>
  <c r="V270" i="38"/>
  <c r="I287" i="38"/>
  <c r="W270" i="38"/>
  <c r="AH270" i="38"/>
  <c r="H288" i="38"/>
  <c r="V271" i="38"/>
  <c r="I288" i="38"/>
  <c r="W271" i="38"/>
  <c r="AH271" i="38"/>
  <c r="H289" i="38"/>
  <c r="V272" i="38"/>
  <c r="I289" i="38"/>
  <c r="W272" i="38"/>
  <c r="AH272" i="38"/>
  <c r="H290" i="38"/>
  <c r="V273" i="38"/>
  <c r="I290" i="38"/>
  <c r="W273" i="38"/>
  <c r="AH273" i="38"/>
  <c r="H291" i="38"/>
  <c r="V274" i="38"/>
  <c r="I291" i="38"/>
  <c r="W274" i="38"/>
  <c r="AH274" i="38"/>
  <c r="H292" i="38"/>
  <c r="V275" i="38"/>
  <c r="I292" i="38"/>
  <c r="W275" i="38"/>
  <c r="AH275" i="38"/>
  <c r="H293" i="38"/>
  <c r="V276" i="38"/>
  <c r="I293" i="38"/>
  <c r="W276" i="38"/>
  <c r="AH276" i="38"/>
  <c r="H294" i="38"/>
  <c r="V277" i="38"/>
  <c r="I294" i="38"/>
  <c r="W277" i="38"/>
  <c r="AH277" i="38"/>
  <c r="H295" i="38"/>
  <c r="V278" i="38"/>
  <c r="I295" i="38"/>
  <c r="W278" i="38"/>
  <c r="AH278" i="38"/>
  <c r="H296" i="38"/>
  <c r="V279" i="38"/>
  <c r="I296" i="38"/>
  <c r="W279" i="38"/>
  <c r="AH279" i="38"/>
  <c r="H297" i="38"/>
  <c r="V280" i="38"/>
  <c r="I297" i="38"/>
  <c r="W280" i="38"/>
  <c r="AH280" i="38"/>
  <c r="H298" i="38"/>
  <c r="V281" i="38"/>
  <c r="I298" i="38"/>
  <c r="W281" i="38"/>
  <c r="AH281" i="38"/>
  <c r="H299" i="38"/>
  <c r="V282" i="38"/>
  <c r="I299" i="38"/>
  <c r="W282" i="38"/>
  <c r="AH282" i="38"/>
  <c r="H300" i="38"/>
  <c r="V283" i="38"/>
  <c r="I300" i="38"/>
  <c r="W283" i="38"/>
  <c r="AH283" i="38"/>
  <c r="H301" i="38"/>
  <c r="V284" i="38"/>
  <c r="I301" i="38"/>
  <c r="W284" i="38"/>
  <c r="AH284" i="38"/>
  <c r="H302" i="38"/>
  <c r="V285" i="38"/>
  <c r="I302" i="38"/>
  <c r="W285" i="38"/>
  <c r="AH285" i="38"/>
  <c r="H303" i="38"/>
  <c r="V286" i="38"/>
  <c r="I303" i="38"/>
  <c r="W286" i="38"/>
  <c r="AH286" i="38"/>
  <c r="H304" i="38"/>
  <c r="V287" i="38"/>
  <c r="I304" i="38"/>
  <c r="W287" i="38"/>
  <c r="AH287" i="38"/>
  <c r="H305" i="38"/>
  <c r="V288" i="38"/>
  <c r="I305" i="38"/>
  <c r="W288" i="38"/>
  <c r="AH288" i="38"/>
  <c r="H306" i="38"/>
  <c r="V289" i="38"/>
  <c r="I306" i="38"/>
  <c r="W289" i="38"/>
  <c r="AH289" i="38"/>
  <c r="H307" i="38"/>
  <c r="V290" i="38"/>
  <c r="I307" i="38"/>
  <c r="W290" i="38"/>
  <c r="AH290" i="38"/>
  <c r="H308" i="38"/>
  <c r="V291" i="38"/>
  <c r="I308" i="38"/>
  <c r="W291" i="38"/>
  <c r="AH291" i="38"/>
  <c r="H309" i="38"/>
  <c r="V292" i="38"/>
  <c r="I309" i="38"/>
  <c r="W292" i="38"/>
  <c r="AH292" i="38"/>
  <c r="H310" i="38"/>
  <c r="V293" i="38"/>
  <c r="I310" i="38"/>
  <c r="W293" i="38"/>
  <c r="AH293" i="38"/>
  <c r="H311" i="38"/>
  <c r="V294" i="38"/>
  <c r="I311" i="38"/>
  <c r="W294" i="38"/>
  <c r="AH294" i="38"/>
  <c r="H312" i="38"/>
  <c r="V295" i="38"/>
  <c r="I312" i="38"/>
  <c r="W295" i="38"/>
  <c r="AH295" i="38"/>
  <c r="H313" i="38"/>
  <c r="V296" i="38"/>
  <c r="I313" i="38"/>
  <c r="W296" i="38"/>
  <c r="AH296" i="38"/>
  <c r="H314" i="38"/>
  <c r="V297" i="38"/>
  <c r="I314" i="38"/>
  <c r="W297" i="38"/>
  <c r="AH297" i="38"/>
  <c r="H315" i="38"/>
  <c r="V298" i="38"/>
  <c r="I315" i="38"/>
  <c r="W298" i="38"/>
  <c r="AH298" i="38"/>
  <c r="H316" i="38"/>
  <c r="V299" i="38"/>
  <c r="I316" i="38"/>
  <c r="W299" i="38"/>
  <c r="AH299" i="38"/>
  <c r="H317" i="38"/>
  <c r="V300" i="38"/>
  <c r="I317" i="38"/>
  <c r="W300" i="38"/>
  <c r="AH300" i="38"/>
  <c r="H318" i="38"/>
  <c r="V301" i="38"/>
  <c r="I318" i="38"/>
  <c r="W301" i="38"/>
  <c r="AH301" i="38"/>
  <c r="H319" i="38"/>
  <c r="V302" i="38"/>
  <c r="I319" i="38"/>
  <c r="W302" i="38"/>
  <c r="AH302" i="38"/>
  <c r="H320" i="38"/>
  <c r="V303" i="38"/>
  <c r="I320" i="38"/>
  <c r="W303" i="38"/>
  <c r="AH303" i="38"/>
  <c r="H321" i="38"/>
  <c r="V304" i="38"/>
  <c r="I321" i="38"/>
  <c r="W304" i="38"/>
  <c r="AH304" i="38"/>
  <c r="H322" i="38"/>
  <c r="V305" i="38"/>
  <c r="I322" i="38"/>
  <c r="W305" i="38"/>
  <c r="AH305" i="38"/>
  <c r="H323" i="38"/>
  <c r="V306" i="38"/>
  <c r="I323" i="38"/>
  <c r="W306" i="38"/>
  <c r="AH306" i="38"/>
  <c r="H324" i="38"/>
  <c r="V307" i="38"/>
  <c r="I324" i="38"/>
  <c r="W307" i="38"/>
  <c r="AH307" i="38"/>
  <c r="H325" i="38"/>
  <c r="V308" i="38"/>
  <c r="I325" i="38"/>
  <c r="W308" i="38"/>
  <c r="AH308" i="38"/>
  <c r="H326" i="38"/>
  <c r="V309" i="38"/>
  <c r="I326" i="38"/>
  <c r="W309" i="38"/>
  <c r="AH309" i="38"/>
  <c r="H327" i="38"/>
  <c r="V310" i="38"/>
  <c r="I327" i="38"/>
  <c r="W310" i="38"/>
  <c r="AH310" i="38"/>
  <c r="H328" i="38"/>
  <c r="V311" i="38"/>
  <c r="I328" i="38"/>
  <c r="W311" i="38"/>
  <c r="AH311" i="38"/>
  <c r="H329" i="38"/>
  <c r="V312" i="38"/>
  <c r="I329" i="38"/>
  <c r="W312" i="38"/>
  <c r="AH312" i="38"/>
  <c r="H330" i="38"/>
  <c r="V313" i="38"/>
  <c r="I330" i="38"/>
  <c r="W313" i="38"/>
  <c r="AH313" i="38"/>
  <c r="H331" i="38"/>
  <c r="V314" i="38"/>
  <c r="I331" i="38"/>
  <c r="W314" i="38"/>
  <c r="AH314" i="38"/>
  <c r="H332" i="38"/>
  <c r="V315" i="38"/>
  <c r="I332" i="38"/>
  <c r="W315" i="38"/>
  <c r="AH315" i="38"/>
  <c r="H333" i="38"/>
  <c r="V316" i="38"/>
  <c r="I333" i="38"/>
  <c r="W316" i="38"/>
  <c r="AH316" i="38"/>
  <c r="H334" i="38"/>
  <c r="V317" i="38"/>
  <c r="I334" i="38"/>
  <c r="W317" i="38"/>
  <c r="AH317" i="38"/>
  <c r="H335" i="38"/>
  <c r="V318" i="38"/>
  <c r="I335" i="38"/>
  <c r="W318" i="38"/>
  <c r="AH318" i="38"/>
  <c r="H336" i="38"/>
  <c r="V319" i="38"/>
  <c r="I336" i="38"/>
  <c r="W319" i="38"/>
  <c r="AH319" i="38"/>
  <c r="H337" i="38"/>
  <c r="V320" i="38"/>
  <c r="I337" i="38"/>
  <c r="W320" i="38"/>
  <c r="AH320" i="38"/>
  <c r="H338" i="38"/>
  <c r="V321" i="38"/>
  <c r="I338" i="38"/>
  <c r="W321" i="38"/>
  <c r="AH321" i="38"/>
  <c r="H339" i="38"/>
  <c r="V322" i="38"/>
  <c r="I339" i="38"/>
  <c r="W322" i="38"/>
  <c r="AH322" i="38"/>
  <c r="H340" i="38"/>
  <c r="V323" i="38"/>
  <c r="I340" i="38"/>
  <c r="W323" i="38"/>
  <c r="AH323" i="38"/>
  <c r="H341" i="38"/>
  <c r="V324" i="38"/>
  <c r="I341" i="38"/>
  <c r="W324" i="38"/>
  <c r="AH324" i="38"/>
  <c r="H342" i="38"/>
  <c r="V325" i="38"/>
  <c r="I342" i="38"/>
  <c r="W325" i="38"/>
  <c r="AH325" i="38"/>
  <c r="H343" i="38"/>
  <c r="V326" i="38"/>
  <c r="I343" i="38"/>
  <c r="W326" i="38"/>
  <c r="AH326" i="38"/>
  <c r="H344" i="38"/>
  <c r="V327" i="38"/>
  <c r="I344" i="38"/>
  <c r="W327" i="38"/>
  <c r="AH327" i="38"/>
  <c r="H345" i="38"/>
  <c r="V328" i="38"/>
  <c r="I345" i="38"/>
  <c r="W328" i="38"/>
  <c r="AH328" i="38"/>
  <c r="H346" i="38"/>
  <c r="V329" i="38"/>
  <c r="I346" i="38"/>
  <c r="W329" i="38"/>
  <c r="AH329" i="38"/>
  <c r="H347" i="38"/>
  <c r="V330" i="38"/>
  <c r="I347" i="38"/>
  <c r="W330" i="38"/>
  <c r="AH330" i="38"/>
  <c r="H348" i="38"/>
  <c r="V331" i="38"/>
  <c r="I348" i="38"/>
  <c r="W331" i="38"/>
  <c r="AH331" i="38"/>
  <c r="H349" i="38"/>
  <c r="V332" i="38"/>
  <c r="I349" i="38"/>
  <c r="W332" i="38"/>
  <c r="AH332" i="38"/>
  <c r="H350" i="38"/>
  <c r="V333" i="38"/>
  <c r="I350" i="38"/>
  <c r="W333" i="38"/>
  <c r="AH333" i="38"/>
  <c r="H351" i="38"/>
  <c r="V334" i="38"/>
  <c r="I351" i="38"/>
  <c r="W334" i="38"/>
  <c r="AH334" i="38"/>
  <c r="H352" i="38"/>
  <c r="V335" i="38"/>
  <c r="I352" i="38"/>
  <c r="W335" i="38"/>
  <c r="AH335" i="38"/>
  <c r="H353" i="38"/>
  <c r="V336" i="38"/>
  <c r="I353" i="38"/>
  <c r="W336" i="38"/>
  <c r="AH336" i="38"/>
  <c r="H354" i="38"/>
  <c r="V337" i="38"/>
  <c r="I354" i="38"/>
  <c r="W337" i="38"/>
  <c r="AH337" i="38"/>
  <c r="H355" i="38"/>
  <c r="V338" i="38"/>
  <c r="I355" i="38"/>
  <c r="W338" i="38"/>
  <c r="AH338" i="38"/>
  <c r="H356" i="38"/>
  <c r="V339" i="38"/>
  <c r="I356" i="38"/>
  <c r="W339" i="38"/>
  <c r="AH339" i="38"/>
  <c r="H357" i="38"/>
  <c r="V340" i="38"/>
  <c r="I357" i="38"/>
  <c r="W340" i="38"/>
  <c r="AH340" i="38"/>
  <c r="H358" i="38"/>
  <c r="V341" i="38"/>
  <c r="I358" i="38"/>
  <c r="W341" i="38"/>
  <c r="AH341" i="38"/>
  <c r="H359" i="38"/>
  <c r="V342" i="38"/>
  <c r="I359" i="38"/>
  <c r="W342" i="38"/>
  <c r="AH342" i="38"/>
  <c r="H360" i="38"/>
  <c r="V343" i="38"/>
  <c r="I360" i="38"/>
  <c r="W343" i="38"/>
  <c r="AH343" i="38"/>
  <c r="H361" i="38"/>
  <c r="V344" i="38"/>
  <c r="I361" i="38"/>
  <c r="W344" i="38"/>
  <c r="AH344" i="38"/>
  <c r="H362" i="38"/>
  <c r="V345" i="38"/>
  <c r="I362" i="38"/>
  <c r="W345" i="38"/>
  <c r="AH345" i="38"/>
  <c r="H363" i="38"/>
  <c r="V346" i="38"/>
  <c r="I363" i="38"/>
  <c r="W346" i="38"/>
  <c r="AH346" i="38"/>
  <c r="H364" i="38"/>
  <c r="V347" i="38"/>
  <c r="I364" i="38"/>
  <c r="W347" i="38"/>
  <c r="AH347" i="38"/>
  <c r="H365" i="38"/>
  <c r="V348" i="38"/>
  <c r="I365" i="38"/>
  <c r="W348" i="38"/>
  <c r="AH348" i="38"/>
  <c r="H366" i="38"/>
  <c r="V349" i="38"/>
  <c r="I366" i="38"/>
  <c r="W349" i="38"/>
  <c r="AH349" i="38"/>
  <c r="H367" i="38"/>
  <c r="V350" i="38"/>
  <c r="I367" i="38"/>
  <c r="W350" i="38"/>
  <c r="AH350" i="38"/>
  <c r="AG351" i="38"/>
  <c r="AD639" i="38"/>
  <c r="AC639" i="38"/>
  <c r="AA639" i="38"/>
  <c r="AB639" i="38"/>
  <c r="Z638" i="38"/>
  <c r="AH638" i="38"/>
  <c r="J367" i="38"/>
  <c r="K367" i="38"/>
  <c r="X350" i="38"/>
  <c r="Y350" i="38"/>
  <c r="AA350" i="38"/>
  <c r="AG350" i="38"/>
  <c r="AD638" i="38"/>
  <c r="AC638" i="38"/>
  <c r="AA638" i="38"/>
  <c r="AB638" i="38"/>
  <c r="Z637" i="38"/>
  <c r="AH637" i="38"/>
  <c r="J366" i="38"/>
  <c r="K366" i="38"/>
  <c r="X349" i="38"/>
  <c r="Y349" i="38"/>
  <c r="AA349" i="38"/>
  <c r="AG349" i="38"/>
  <c r="AD637" i="38"/>
  <c r="AC637" i="38"/>
  <c r="AA637" i="38"/>
  <c r="AB637" i="38"/>
  <c r="Z636" i="38"/>
  <c r="AH636" i="38"/>
  <c r="J365" i="38"/>
  <c r="K365" i="38"/>
  <c r="X348" i="38"/>
  <c r="Y348" i="38"/>
  <c r="AA348" i="38"/>
  <c r="AG348" i="38"/>
  <c r="AD636" i="38"/>
  <c r="AC636" i="38"/>
  <c r="AA636" i="38"/>
  <c r="AB636" i="38"/>
  <c r="Z635" i="38"/>
  <c r="AH635" i="38"/>
  <c r="J364" i="38"/>
  <c r="K364" i="38"/>
  <c r="X347" i="38"/>
  <c r="Y347" i="38"/>
  <c r="AA347" i="38"/>
  <c r="AG347" i="38"/>
  <c r="AD635" i="38"/>
  <c r="AC635" i="38"/>
  <c r="AA635" i="38"/>
  <c r="AB635" i="38"/>
  <c r="Z634" i="38"/>
  <c r="AH634" i="38"/>
  <c r="J363" i="38"/>
  <c r="K363" i="38"/>
  <c r="X346" i="38"/>
  <c r="Y346" i="38"/>
  <c r="AA346" i="38"/>
  <c r="AG346" i="38"/>
  <c r="AD634" i="38"/>
  <c r="AC634" i="38"/>
  <c r="AA634" i="38"/>
  <c r="AB634" i="38"/>
  <c r="Z633" i="38"/>
  <c r="AH633" i="38"/>
  <c r="J362" i="38"/>
  <c r="K362" i="38"/>
  <c r="X345" i="38"/>
  <c r="Y345" i="38"/>
  <c r="AA345" i="38"/>
  <c r="AG345" i="38"/>
  <c r="AD633" i="38"/>
  <c r="AC633" i="38"/>
  <c r="AA633" i="38"/>
  <c r="AB633" i="38"/>
  <c r="Z632" i="38"/>
  <c r="AH632" i="38"/>
  <c r="J361" i="38"/>
  <c r="K361" i="38"/>
  <c r="X344" i="38"/>
  <c r="Y344" i="38"/>
  <c r="AA344" i="38"/>
  <c r="AG344" i="38"/>
  <c r="AD632" i="38"/>
  <c r="AC632" i="38"/>
  <c r="AA632" i="38"/>
  <c r="AB632" i="38"/>
  <c r="Z631" i="38"/>
  <c r="AH631" i="38"/>
  <c r="J360" i="38"/>
  <c r="K360" i="38"/>
  <c r="X343" i="38"/>
  <c r="Y343" i="38"/>
  <c r="AA343" i="38"/>
  <c r="AG343" i="38"/>
  <c r="AD631" i="38"/>
  <c r="AC631" i="38"/>
  <c r="AA631" i="38"/>
  <c r="AB631" i="38"/>
  <c r="Z630" i="38"/>
  <c r="AH630" i="38"/>
  <c r="J359" i="38"/>
  <c r="K359" i="38"/>
  <c r="X342" i="38"/>
  <c r="Y342" i="38"/>
  <c r="AA342" i="38"/>
  <c r="AG342" i="38"/>
  <c r="AD630" i="38"/>
  <c r="AC630" i="38"/>
  <c r="AA630" i="38"/>
  <c r="AB630" i="38"/>
  <c r="Z629" i="38"/>
  <c r="AH629" i="38"/>
  <c r="J358" i="38"/>
  <c r="K358" i="38"/>
  <c r="X341" i="38"/>
  <c r="Y341" i="38"/>
  <c r="AA341" i="38"/>
  <c r="AG341" i="38"/>
  <c r="AD629" i="38"/>
  <c r="AC629" i="38"/>
  <c r="AA629" i="38"/>
  <c r="AB629" i="38"/>
  <c r="Z628" i="38"/>
  <c r="AH628" i="38"/>
  <c r="J357" i="38"/>
  <c r="K357" i="38"/>
  <c r="X340" i="38"/>
  <c r="Y340" i="38"/>
  <c r="AA340" i="38"/>
  <c r="AG340" i="38"/>
  <c r="AD628" i="38"/>
  <c r="AC628" i="38"/>
  <c r="AA628" i="38"/>
  <c r="AB628" i="38"/>
  <c r="Z627" i="38"/>
  <c r="AH627" i="38"/>
  <c r="J356" i="38"/>
  <c r="K356" i="38"/>
  <c r="X339" i="38"/>
  <c r="Y339" i="38"/>
  <c r="AA339" i="38"/>
  <c r="AG339" i="38"/>
  <c r="AD627" i="38"/>
  <c r="AC627" i="38"/>
  <c r="AA627" i="38"/>
  <c r="AB627" i="38"/>
  <c r="Z626" i="38"/>
  <c r="AH626" i="38"/>
  <c r="J355" i="38"/>
  <c r="K355" i="38"/>
  <c r="X338" i="38"/>
  <c r="Y338" i="38"/>
  <c r="AA338" i="38"/>
  <c r="AG338" i="38"/>
  <c r="AD626" i="38"/>
  <c r="AC626" i="38"/>
  <c r="AA626" i="38"/>
  <c r="AB626" i="38"/>
  <c r="Z625" i="38"/>
  <c r="AH625" i="38"/>
  <c r="J354" i="38"/>
  <c r="K354" i="38"/>
  <c r="X337" i="38"/>
  <c r="Y337" i="38"/>
  <c r="AA337" i="38"/>
  <c r="AG337" i="38"/>
  <c r="AD625" i="38"/>
  <c r="AC625" i="38"/>
  <c r="AA625" i="38"/>
  <c r="AB625" i="38"/>
  <c r="Z624" i="38"/>
  <c r="AH624" i="38"/>
  <c r="J353" i="38"/>
  <c r="K353" i="38"/>
  <c r="X336" i="38"/>
  <c r="Y336" i="38"/>
  <c r="AA336" i="38"/>
  <c r="AG336" i="38"/>
  <c r="AD624" i="38"/>
  <c r="AC624" i="38"/>
  <c r="AA624" i="38"/>
  <c r="AB624" i="38"/>
  <c r="Z623" i="38"/>
  <c r="AH623" i="38"/>
  <c r="J352" i="38"/>
  <c r="K352" i="38"/>
  <c r="X335" i="38"/>
  <c r="Y335" i="38"/>
  <c r="AA335" i="38"/>
  <c r="AG335" i="38"/>
  <c r="AD623" i="38"/>
  <c r="AC623" i="38"/>
  <c r="AA623" i="38"/>
  <c r="AB623" i="38"/>
  <c r="Z622" i="38"/>
  <c r="AH622" i="38"/>
  <c r="J351" i="38"/>
  <c r="K351" i="38"/>
  <c r="X334" i="38"/>
  <c r="Y334" i="38"/>
  <c r="AA334" i="38"/>
  <c r="AG334" i="38"/>
  <c r="AD622" i="38"/>
  <c r="AC622" i="38"/>
  <c r="AA622" i="38"/>
  <c r="AB622" i="38"/>
  <c r="Z621" i="38"/>
  <c r="AH621" i="38"/>
  <c r="J350" i="38"/>
  <c r="K350" i="38"/>
  <c r="X333" i="38"/>
  <c r="Y333" i="38"/>
  <c r="AA333" i="38"/>
  <c r="AG333" i="38"/>
  <c r="AD621" i="38"/>
  <c r="AC621" i="38"/>
  <c r="AA621" i="38"/>
  <c r="AB621" i="38"/>
  <c r="Z620" i="38"/>
  <c r="AH620" i="38"/>
  <c r="J349" i="38"/>
  <c r="K349" i="38"/>
  <c r="X332" i="38"/>
  <c r="Y332" i="38"/>
  <c r="AA332" i="38"/>
  <c r="AG332" i="38"/>
  <c r="AD620" i="38"/>
  <c r="AC620" i="38"/>
  <c r="AA620" i="38"/>
  <c r="AB620" i="38"/>
  <c r="Z619" i="38"/>
  <c r="AH619" i="38"/>
  <c r="J348" i="38"/>
  <c r="K348" i="38"/>
  <c r="X331" i="38"/>
  <c r="Y331" i="38"/>
  <c r="AA331" i="38"/>
  <c r="AG331" i="38"/>
  <c r="AD619" i="38"/>
  <c r="AC619" i="38"/>
  <c r="AA619" i="38"/>
  <c r="AB619" i="38"/>
  <c r="Z618" i="38"/>
  <c r="AH618" i="38"/>
  <c r="J347" i="38"/>
  <c r="K347" i="38"/>
  <c r="X330" i="38"/>
  <c r="Y330" i="38"/>
  <c r="AA330" i="38"/>
  <c r="AG330" i="38"/>
  <c r="AD618" i="38"/>
  <c r="AC618" i="38"/>
  <c r="AA618" i="38"/>
  <c r="AB618" i="38"/>
  <c r="Z617" i="38"/>
  <c r="AH617" i="38"/>
  <c r="J346" i="38"/>
  <c r="K346" i="38"/>
  <c r="X329" i="38"/>
  <c r="Y329" i="38"/>
  <c r="AA329" i="38"/>
  <c r="AG329" i="38"/>
  <c r="AD617" i="38"/>
  <c r="AC617" i="38"/>
  <c r="AA617" i="38"/>
  <c r="AB617" i="38"/>
  <c r="Z616" i="38"/>
  <c r="AH616" i="38"/>
  <c r="J345" i="38"/>
  <c r="K345" i="38"/>
  <c r="X328" i="38"/>
  <c r="Y328" i="38"/>
  <c r="AA328" i="38"/>
  <c r="AG328" i="38"/>
  <c r="AD616" i="38"/>
  <c r="AC616" i="38"/>
  <c r="AA616" i="38"/>
  <c r="AB616" i="38"/>
  <c r="Z615" i="38"/>
  <c r="AH615" i="38"/>
  <c r="J344" i="38"/>
  <c r="K344" i="38"/>
  <c r="X327" i="38"/>
  <c r="Y327" i="38"/>
  <c r="AA327" i="38"/>
  <c r="AG327" i="38"/>
  <c r="AD615" i="38"/>
  <c r="AC615" i="38"/>
  <c r="AA615" i="38"/>
  <c r="AB615" i="38"/>
  <c r="Z614" i="38"/>
  <c r="AH614" i="38"/>
  <c r="J343" i="38"/>
  <c r="K343" i="38"/>
  <c r="X326" i="38"/>
  <c r="Y326" i="38"/>
  <c r="AA326" i="38"/>
  <c r="AG326" i="38"/>
  <c r="AD614" i="38"/>
  <c r="AC614" i="38"/>
  <c r="AA614" i="38"/>
  <c r="AB614" i="38"/>
  <c r="Z613" i="38"/>
  <c r="AH613" i="38"/>
  <c r="J342" i="38"/>
  <c r="K342" i="38"/>
  <c r="X325" i="38"/>
  <c r="Y325" i="38"/>
  <c r="AA325" i="38"/>
  <c r="AG325" i="38"/>
  <c r="AD613" i="38"/>
  <c r="AC613" i="38"/>
  <c r="AA613" i="38"/>
  <c r="AB613" i="38"/>
  <c r="Z612" i="38"/>
  <c r="AH612" i="38"/>
  <c r="J341" i="38"/>
  <c r="K341" i="38"/>
  <c r="X324" i="38"/>
  <c r="Y324" i="38"/>
  <c r="AA324" i="38"/>
  <c r="AG324" i="38"/>
  <c r="AD612" i="38"/>
  <c r="AC612" i="38"/>
  <c r="AA612" i="38"/>
  <c r="AB612" i="38"/>
  <c r="Z611" i="38"/>
  <c r="AH611" i="38"/>
  <c r="J340" i="38"/>
  <c r="K340" i="38"/>
  <c r="X323" i="38"/>
  <c r="Y323" i="38"/>
  <c r="AA323" i="38"/>
  <c r="AG323" i="38"/>
  <c r="AD611" i="38"/>
  <c r="AC611" i="38"/>
  <c r="AA611" i="38"/>
  <c r="AB611" i="38"/>
  <c r="Z610" i="38"/>
  <c r="AH610" i="38"/>
  <c r="J339" i="38"/>
  <c r="K339" i="38"/>
  <c r="X322" i="38"/>
  <c r="Y322" i="38"/>
  <c r="AA322" i="38"/>
  <c r="AG322" i="38"/>
  <c r="AD610" i="38"/>
  <c r="AC610" i="38"/>
  <c r="AA610" i="38"/>
  <c r="AB610" i="38"/>
  <c r="Z609" i="38"/>
  <c r="AH609" i="38"/>
  <c r="J338" i="38"/>
  <c r="K338" i="38"/>
  <c r="X321" i="38"/>
  <c r="Y321" i="38"/>
  <c r="AA321" i="38"/>
  <c r="AG321" i="38"/>
  <c r="AD609" i="38"/>
  <c r="AC609" i="38"/>
  <c r="AA609" i="38"/>
  <c r="AB609" i="38"/>
  <c r="Z608" i="38"/>
  <c r="AH608" i="38"/>
  <c r="J337" i="38"/>
  <c r="K337" i="38"/>
  <c r="X320" i="38"/>
  <c r="Y320" i="38"/>
  <c r="AA320" i="38"/>
  <c r="AG320" i="38"/>
  <c r="AD608" i="38"/>
  <c r="AC608" i="38"/>
  <c r="AA608" i="38"/>
  <c r="AB608" i="38"/>
  <c r="Z607" i="38"/>
  <c r="AH607" i="38"/>
  <c r="J336" i="38"/>
  <c r="K336" i="38"/>
  <c r="X319" i="38"/>
  <c r="Y319" i="38"/>
  <c r="AA319" i="38"/>
  <c r="AG319" i="38"/>
  <c r="AD607" i="38"/>
  <c r="AC607" i="38"/>
  <c r="AA607" i="38"/>
  <c r="AB607" i="38"/>
  <c r="Z606" i="38"/>
  <c r="AH606" i="38"/>
  <c r="J335" i="38"/>
  <c r="K335" i="38"/>
  <c r="X318" i="38"/>
  <c r="Y318" i="38"/>
  <c r="AA318" i="38"/>
  <c r="AG318" i="38"/>
  <c r="AD606" i="38"/>
  <c r="AC606" i="38"/>
  <c r="AA606" i="38"/>
  <c r="AB606" i="38"/>
  <c r="Z605" i="38"/>
  <c r="AH605" i="38"/>
  <c r="J334" i="38"/>
  <c r="K334" i="38"/>
  <c r="X317" i="38"/>
  <c r="Y317" i="38"/>
  <c r="AA317" i="38"/>
  <c r="AG317" i="38"/>
  <c r="AD605" i="38"/>
  <c r="AC605" i="38"/>
  <c r="AA605" i="38"/>
  <c r="AB605" i="38"/>
  <c r="Z604" i="38"/>
  <c r="AH604" i="38"/>
  <c r="J333" i="38"/>
  <c r="K333" i="38"/>
  <c r="X316" i="38"/>
  <c r="Y316" i="38"/>
  <c r="AA316" i="38"/>
  <c r="AG316" i="38"/>
  <c r="AD604" i="38"/>
  <c r="AC604" i="38"/>
  <c r="AA604" i="38"/>
  <c r="AB604" i="38"/>
  <c r="Z603" i="38"/>
  <c r="AH603" i="38"/>
  <c r="J332" i="38"/>
  <c r="K332" i="38"/>
  <c r="X315" i="38"/>
  <c r="Y315" i="38"/>
  <c r="AA315" i="38"/>
  <c r="AG315" i="38"/>
  <c r="AD603" i="38"/>
  <c r="AC603" i="38"/>
  <c r="AA603" i="38"/>
  <c r="AB603" i="38"/>
  <c r="Z602" i="38"/>
  <c r="AH602" i="38"/>
  <c r="J331" i="38"/>
  <c r="K331" i="38"/>
  <c r="X314" i="38"/>
  <c r="Y314" i="38"/>
  <c r="AA314" i="38"/>
  <c r="AG314" i="38"/>
  <c r="AD602" i="38"/>
  <c r="AC602" i="38"/>
  <c r="AA602" i="38"/>
  <c r="AB602" i="38"/>
  <c r="Z601" i="38"/>
  <c r="AH601" i="38"/>
  <c r="J330" i="38"/>
  <c r="K330" i="38"/>
  <c r="X313" i="38"/>
  <c r="Y313" i="38"/>
  <c r="AA313" i="38"/>
  <c r="AG313" i="38"/>
  <c r="AD601" i="38"/>
  <c r="AC601" i="38"/>
  <c r="AA601" i="38"/>
  <c r="AB601" i="38"/>
  <c r="Z600" i="38"/>
  <c r="AH600" i="38"/>
  <c r="J329" i="38"/>
  <c r="K329" i="38"/>
  <c r="X312" i="38"/>
  <c r="Y312" i="38"/>
  <c r="AA312" i="38"/>
  <c r="AG312" i="38"/>
  <c r="AD600" i="38"/>
  <c r="AC600" i="38"/>
  <c r="AA600" i="38"/>
  <c r="AB600" i="38"/>
  <c r="Z599" i="38"/>
  <c r="AH599" i="38"/>
  <c r="J328" i="38"/>
  <c r="K328" i="38"/>
  <c r="X311" i="38"/>
  <c r="Y311" i="38"/>
  <c r="AA311" i="38"/>
  <c r="AG311" i="38"/>
  <c r="AD599" i="38"/>
  <c r="AC599" i="38"/>
  <c r="AA599" i="38"/>
  <c r="AB599" i="38"/>
  <c r="Z598" i="38"/>
  <c r="AH598" i="38"/>
  <c r="J327" i="38"/>
  <c r="K327" i="38"/>
  <c r="X310" i="38"/>
  <c r="Y310" i="38"/>
  <c r="AA310" i="38"/>
  <c r="AG310" i="38"/>
  <c r="AD598" i="38"/>
  <c r="AC598" i="38"/>
  <c r="AA598" i="38"/>
  <c r="AB598" i="38"/>
  <c r="Z597" i="38"/>
  <c r="AH597" i="38"/>
  <c r="J326" i="38"/>
  <c r="K326" i="38"/>
  <c r="X309" i="38"/>
  <c r="Y309" i="38"/>
  <c r="AA309" i="38"/>
  <c r="AG309" i="38"/>
  <c r="AD597" i="38"/>
  <c r="AC597" i="38"/>
  <c r="AA597" i="38"/>
  <c r="AB597" i="38"/>
  <c r="Z596" i="38"/>
  <c r="AH596" i="38"/>
  <c r="J325" i="38"/>
  <c r="K325" i="38"/>
  <c r="X308" i="38"/>
  <c r="Y308" i="38"/>
  <c r="AA308" i="38"/>
  <c r="AG308" i="38"/>
  <c r="AD596" i="38"/>
  <c r="AC596" i="38"/>
  <c r="AA596" i="38"/>
  <c r="AB596" i="38"/>
  <c r="Z595" i="38"/>
  <c r="AH595" i="38"/>
  <c r="J324" i="38"/>
  <c r="K324" i="38"/>
  <c r="X307" i="38"/>
  <c r="Y307" i="38"/>
  <c r="AA307" i="38"/>
  <c r="AG307" i="38"/>
  <c r="AD595" i="38"/>
  <c r="AC595" i="38"/>
  <c r="AA595" i="38"/>
  <c r="AB595" i="38"/>
  <c r="Z594" i="38"/>
  <c r="AH594" i="38"/>
  <c r="J323" i="38"/>
  <c r="K323" i="38"/>
  <c r="X306" i="38"/>
  <c r="Y306" i="38"/>
  <c r="AA306" i="38"/>
  <c r="AG306" i="38"/>
  <c r="AD594" i="38"/>
  <c r="AC594" i="38"/>
  <c r="AA594" i="38"/>
  <c r="AB594" i="38"/>
  <c r="Z593" i="38"/>
  <c r="AH593" i="38"/>
  <c r="J322" i="38"/>
  <c r="K322" i="38"/>
  <c r="X305" i="38"/>
  <c r="Y305" i="38"/>
  <c r="AA305" i="38"/>
  <c r="AG305" i="38"/>
  <c r="AD593" i="38"/>
  <c r="AC593" i="38"/>
  <c r="AA593" i="38"/>
  <c r="AB593" i="38"/>
  <c r="Z592" i="38"/>
  <c r="AH592" i="38"/>
  <c r="J321" i="38"/>
  <c r="K321" i="38"/>
  <c r="X304" i="38"/>
  <c r="Y304" i="38"/>
  <c r="AA304" i="38"/>
  <c r="AG304" i="38"/>
  <c r="AD592" i="38"/>
  <c r="AC592" i="38"/>
  <c r="AA592" i="38"/>
  <c r="AB592" i="38"/>
  <c r="Z591" i="38"/>
  <c r="AH591" i="38"/>
  <c r="J320" i="38"/>
  <c r="K320" i="38"/>
  <c r="X303" i="38"/>
  <c r="Y303" i="38"/>
  <c r="AA303" i="38"/>
  <c r="AG303" i="38"/>
  <c r="AD591" i="38"/>
  <c r="AC591" i="38"/>
  <c r="AA591" i="38"/>
  <c r="AB591" i="38"/>
  <c r="Z590" i="38"/>
  <c r="AH590" i="38"/>
  <c r="J319" i="38"/>
  <c r="K319" i="38"/>
  <c r="X302" i="38"/>
  <c r="Y302" i="38"/>
  <c r="AA302" i="38"/>
  <c r="AG302" i="38"/>
  <c r="AD590" i="38"/>
  <c r="AC590" i="38"/>
  <c r="AA590" i="38"/>
  <c r="AB590" i="38"/>
  <c r="Z589" i="38"/>
  <c r="AH589" i="38"/>
  <c r="J318" i="38"/>
  <c r="K318" i="38"/>
  <c r="X301" i="38"/>
  <c r="Y301" i="38"/>
  <c r="AA301" i="38"/>
  <c r="AG301" i="38"/>
  <c r="AD589" i="38"/>
  <c r="AC589" i="38"/>
  <c r="AA589" i="38"/>
  <c r="AB589" i="38"/>
  <c r="Z588" i="38"/>
  <c r="AH588" i="38"/>
  <c r="J317" i="38"/>
  <c r="K317" i="38"/>
  <c r="X300" i="38"/>
  <c r="Y300" i="38"/>
  <c r="AA300" i="38"/>
  <c r="AG300" i="38"/>
  <c r="AD588" i="38"/>
  <c r="AC588" i="38"/>
  <c r="AA588" i="38"/>
  <c r="AB588" i="38"/>
  <c r="Z587" i="38"/>
  <c r="AH587" i="38"/>
  <c r="J316" i="38"/>
  <c r="K316" i="38"/>
  <c r="X299" i="38"/>
  <c r="Y299" i="38"/>
  <c r="AA299" i="38"/>
  <c r="AG299" i="38"/>
  <c r="AD587" i="38"/>
  <c r="AC587" i="38"/>
  <c r="AA587" i="38"/>
  <c r="AB587" i="38"/>
  <c r="Z586" i="38"/>
  <c r="AH586" i="38"/>
  <c r="J315" i="38"/>
  <c r="K315" i="38"/>
  <c r="X298" i="38"/>
  <c r="Y298" i="38"/>
  <c r="AA298" i="38"/>
  <c r="AG298" i="38"/>
  <c r="AD586" i="38"/>
  <c r="AC586" i="38"/>
  <c r="AA586" i="38"/>
  <c r="AB586" i="38"/>
  <c r="Z585" i="38"/>
  <c r="AH585" i="38"/>
  <c r="J314" i="38"/>
  <c r="K314" i="38"/>
  <c r="X297" i="38"/>
  <c r="Y297" i="38"/>
  <c r="AA297" i="38"/>
  <c r="AG297" i="38"/>
  <c r="AD585" i="38"/>
  <c r="AC585" i="38"/>
  <c r="AA585" i="38"/>
  <c r="AB585" i="38"/>
  <c r="Z584" i="38"/>
  <c r="AH584" i="38"/>
  <c r="J313" i="38"/>
  <c r="K313" i="38"/>
  <c r="X296" i="38"/>
  <c r="Y296" i="38"/>
  <c r="AA296" i="38"/>
  <c r="AG296" i="38"/>
  <c r="AD584" i="38"/>
  <c r="AC584" i="38"/>
  <c r="AA584" i="38"/>
  <c r="AB584" i="38"/>
  <c r="Z583" i="38"/>
  <c r="AH583" i="38"/>
  <c r="J312" i="38"/>
  <c r="K312" i="38"/>
  <c r="X295" i="38"/>
  <c r="Y295" i="38"/>
  <c r="AA295" i="38"/>
  <c r="AG295" i="38"/>
  <c r="AD583" i="38"/>
  <c r="AC583" i="38"/>
  <c r="AA583" i="38"/>
  <c r="AB583" i="38"/>
  <c r="Z582" i="38"/>
  <c r="AH582" i="38"/>
  <c r="J311" i="38"/>
  <c r="K311" i="38"/>
  <c r="X294" i="38"/>
  <c r="Y294" i="38"/>
  <c r="AA294" i="38"/>
  <c r="AG294" i="38"/>
  <c r="AD582" i="38"/>
  <c r="AC582" i="38"/>
  <c r="AA582" i="38"/>
  <c r="AB582" i="38"/>
  <c r="Z581" i="38"/>
  <c r="AH581" i="38"/>
  <c r="J310" i="38"/>
  <c r="K310" i="38"/>
  <c r="X293" i="38"/>
  <c r="Y293" i="38"/>
  <c r="AA293" i="38"/>
  <c r="AG293" i="38"/>
  <c r="AD581" i="38"/>
  <c r="AC581" i="38"/>
  <c r="AA581" i="38"/>
  <c r="AB581" i="38"/>
  <c r="Z580" i="38"/>
  <c r="AH580" i="38"/>
  <c r="J309" i="38"/>
  <c r="K309" i="38"/>
  <c r="X292" i="38"/>
  <c r="Y292" i="38"/>
  <c r="AA292" i="38"/>
  <c r="AG292" i="38"/>
  <c r="AD580" i="38"/>
  <c r="AC580" i="38"/>
  <c r="AA580" i="38"/>
  <c r="AB580" i="38"/>
  <c r="Z579" i="38"/>
  <c r="AH579" i="38"/>
  <c r="J308" i="38"/>
  <c r="K308" i="38"/>
  <c r="X291" i="38"/>
  <c r="Y291" i="38"/>
  <c r="AA291" i="38"/>
  <c r="AG291" i="38"/>
  <c r="AD579" i="38"/>
  <c r="AC579" i="38"/>
  <c r="AA579" i="38"/>
  <c r="AB579" i="38"/>
  <c r="Z578" i="38"/>
  <c r="AH578" i="38"/>
  <c r="J307" i="38"/>
  <c r="K307" i="38"/>
  <c r="X290" i="38"/>
  <c r="Y290" i="38"/>
  <c r="AA290" i="38"/>
  <c r="AG290" i="38"/>
  <c r="AD578" i="38"/>
  <c r="AC578" i="38"/>
  <c r="AA578" i="38"/>
  <c r="AB578" i="38"/>
  <c r="Z577" i="38"/>
  <c r="AH577" i="38"/>
  <c r="J306" i="38"/>
  <c r="K306" i="38"/>
  <c r="X289" i="38"/>
  <c r="Y289" i="38"/>
  <c r="AA289" i="38"/>
  <c r="AG289" i="38"/>
  <c r="AD577" i="38"/>
  <c r="AC577" i="38"/>
  <c r="AA577" i="38"/>
  <c r="AB577" i="38"/>
  <c r="Z576" i="38"/>
  <c r="AH576" i="38"/>
  <c r="J305" i="38"/>
  <c r="K305" i="38"/>
  <c r="X288" i="38"/>
  <c r="Y288" i="38"/>
  <c r="AA288" i="38"/>
  <c r="AG288" i="38"/>
  <c r="AD576" i="38"/>
  <c r="AC576" i="38"/>
  <c r="AA576" i="38"/>
  <c r="AB576" i="38"/>
  <c r="Z575" i="38"/>
  <c r="AH575" i="38"/>
  <c r="J304" i="38"/>
  <c r="K304" i="38"/>
  <c r="X287" i="38"/>
  <c r="Y287" i="38"/>
  <c r="AA287" i="38"/>
  <c r="AG287" i="38"/>
  <c r="AD575" i="38"/>
  <c r="AC575" i="38"/>
  <c r="AA575" i="38"/>
  <c r="AB575" i="38"/>
  <c r="Z574" i="38"/>
  <c r="AH574" i="38"/>
  <c r="J303" i="38"/>
  <c r="K303" i="38"/>
  <c r="X286" i="38"/>
  <c r="Y286" i="38"/>
  <c r="AA286" i="38"/>
  <c r="AG286" i="38"/>
  <c r="AD574" i="38"/>
  <c r="AC574" i="38"/>
  <c r="AA574" i="38"/>
  <c r="AB574" i="38"/>
  <c r="Z573" i="38"/>
  <c r="AH573" i="38"/>
  <c r="J302" i="38"/>
  <c r="K302" i="38"/>
  <c r="X285" i="38"/>
  <c r="Y285" i="38"/>
  <c r="AA285" i="38"/>
  <c r="AG285" i="38"/>
  <c r="AD573" i="38"/>
  <c r="AC573" i="38"/>
  <c r="AA573" i="38"/>
  <c r="AB573" i="38"/>
  <c r="Z572" i="38"/>
  <c r="AH572" i="38"/>
  <c r="J301" i="38"/>
  <c r="K301" i="38"/>
  <c r="X284" i="38"/>
  <c r="Y284" i="38"/>
  <c r="AA284" i="38"/>
  <c r="AG284" i="38"/>
  <c r="AD572" i="38"/>
  <c r="AC572" i="38"/>
  <c r="AA572" i="38"/>
  <c r="AB572" i="38"/>
  <c r="Z571" i="38"/>
  <c r="AH571" i="38"/>
  <c r="J300" i="38"/>
  <c r="K300" i="38"/>
  <c r="X283" i="38"/>
  <c r="Y283" i="38"/>
  <c r="AA283" i="38"/>
  <c r="AG283" i="38"/>
  <c r="AD571" i="38"/>
  <c r="AC571" i="38"/>
  <c r="AA571" i="38"/>
  <c r="AB571" i="38"/>
  <c r="Z570" i="38"/>
  <c r="AH570" i="38"/>
  <c r="J299" i="38"/>
  <c r="K299" i="38"/>
  <c r="X282" i="38"/>
  <c r="Y282" i="38"/>
  <c r="AA282" i="38"/>
  <c r="AG282" i="38"/>
  <c r="AD570" i="38"/>
  <c r="AC570" i="38"/>
  <c r="AA570" i="38"/>
  <c r="AB570" i="38"/>
  <c r="Z569" i="38"/>
  <c r="AH569" i="38"/>
  <c r="J298" i="38"/>
  <c r="K298" i="38"/>
  <c r="X281" i="38"/>
  <c r="Y281" i="38"/>
  <c r="AA281" i="38"/>
  <c r="AG281" i="38"/>
  <c r="AD569" i="38"/>
  <c r="AC569" i="38"/>
  <c r="AA569" i="38"/>
  <c r="AB569" i="38"/>
  <c r="Z568" i="38"/>
  <c r="AH568" i="38"/>
  <c r="J297" i="38"/>
  <c r="K297" i="38"/>
  <c r="X280" i="38"/>
  <c r="Y280" i="38"/>
  <c r="AA280" i="38"/>
  <c r="AG280" i="38"/>
  <c r="AD568" i="38"/>
  <c r="AC568" i="38"/>
  <c r="AA568" i="38"/>
  <c r="AB568" i="38"/>
  <c r="Z567" i="38"/>
  <c r="AH567" i="38"/>
  <c r="J296" i="38"/>
  <c r="K296" i="38"/>
  <c r="X279" i="38"/>
  <c r="Y279" i="38"/>
  <c r="AA279" i="38"/>
  <c r="AG279" i="38"/>
  <c r="AD567" i="38"/>
  <c r="AC567" i="38"/>
  <c r="AA567" i="38"/>
  <c r="AB567" i="38"/>
  <c r="Z566" i="38"/>
  <c r="AH566" i="38"/>
  <c r="J295" i="38"/>
  <c r="K295" i="38"/>
  <c r="X278" i="38"/>
  <c r="Y278" i="38"/>
  <c r="AA278" i="38"/>
  <c r="AG278" i="38"/>
  <c r="AD566" i="38"/>
  <c r="AC566" i="38"/>
  <c r="AA566" i="38"/>
  <c r="AB566" i="38"/>
  <c r="Z565" i="38"/>
  <c r="AH565" i="38"/>
  <c r="J294" i="38"/>
  <c r="K294" i="38"/>
  <c r="X277" i="38"/>
  <c r="Y277" i="38"/>
  <c r="AA277" i="38"/>
  <c r="AG277" i="38"/>
  <c r="AD565" i="38"/>
  <c r="AC565" i="38"/>
  <c r="AA565" i="38"/>
  <c r="AB565" i="38"/>
  <c r="Z564" i="38"/>
  <c r="AH564" i="38"/>
  <c r="J293" i="38"/>
  <c r="K293" i="38"/>
  <c r="X276" i="38"/>
  <c r="Y276" i="38"/>
  <c r="AA276" i="38"/>
  <c r="AG276" i="38"/>
  <c r="AD564" i="38"/>
  <c r="AC564" i="38"/>
  <c r="AA564" i="38"/>
  <c r="AB564" i="38"/>
  <c r="Z563" i="38"/>
  <c r="AH563" i="38"/>
  <c r="J292" i="38"/>
  <c r="K292" i="38"/>
  <c r="X275" i="38"/>
  <c r="Y275" i="38"/>
  <c r="AA275" i="38"/>
  <c r="AG275" i="38"/>
  <c r="AD563" i="38"/>
  <c r="AC563" i="38"/>
  <c r="AA563" i="38"/>
  <c r="AB563" i="38"/>
  <c r="Z562" i="38"/>
  <c r="AH562" i="38"/>
  <c r="J291" i="38"/>
  <c r="K291" i="38"/>
  <c r="X274" i="38"/>
  <c r="Y274" i="38"/>
  <c r="AA274" i="38"/>
  <c r="AG274" i="38"/>
  <c r="AD562" i="38"/>
  <c r="AC562" i="38"/>
  <c r="AA562" i="38"/>
  <c r="AB562" i="38"/>
  <c r="Z561" i="38"/>
  <c r="AH561" i="38"/>
  <c r="J290" i="38"/>
  <c r="K290" i="38"/>
  <c r="X273" i="38"/>
  <c r="Y273" i="38"/>
  <c r="AA273" i="38"/>
  <c r="AG273" i="38"/>
  <c r="AD561" i="38"/>
  <c r="AC561" i="38"/>
  <c r="AA561" i="38"/>
  <c r="AB561" i="38"/>
  <c r="Z560" i="38"/>
  <c r="AH560" i="38"/>
  <c r="J289" i="38"/>
  <c r="K289" i="38"/>
  <c r="X272" i="38"/>
  <c r="Y272" i="38"/>
  <c r="AA272" i="38"/>
  <c r="AG272" i="38"/>
  <c r="AD560" i="38"/>
  <c r="AC560" i="38"/>
  <c r="AA560" i="38"/>
  <c r="AB560" i="38"/>
  <c r="Z559" i="38"/>
  <c r="AH559" i="38"/>
  <c r="J288" i="38"/>
  <c r="K288" i="38"/>
  <c r="X271" i="38"/>
  <c r="Y271" i="38"/>
  <c r="AA271" i="38"/>
  <c r="AG271" i="38"/>
  <c r="AD559" i="38"/>
  <c r="AC559" i="38"/>
  <c r="AA559" i="38"/>
  <c r="AB559" i="38"/>
  <c r="Z558" i="38"/>
  <c r="AH558" i="38"/>
  <c r="J287" i="38"/>
  <c r="K287" i="38"/>
  <c r="X270" i="38"/>
  <c r="Y270" i="38"/>
  <c r="AA270" i="38"/>
  <c r="AG270" i="38"/>
  <c r="AD558" i="38"/>
  <c r="AC558" i="38"/>
  <c r="AA558" i="38"/>
  <c r="AB558" i="38"/>
  <c r="Z557" i="38"/>
  <c r="AH557" i="38"/>
  <c r="J286" i="38"/>
  <c r="K286" i="38"/>
  <c r="X269" i="38"/>
  <c r="Y269" i="38"/>
  <c r="AA269" i="38"/>
  <c r="AG269" i="38"/>
  <c r="AD557" i="38"/>
  <c r="AC557" i="38"/>
  <c r="AA557" i="38"/>
  <c r="AB557" i="38"/>
  <c r="Z556" i="38"/>
  <c r="AH556" i="38"/>
  <c r="J285" i="38"/>
  <c r="K285" i="38"/>
  <c r="X268" i="38"/>
  <c r="Y268" i="38"/>
  <c r="AA268" i="38"/>
  <c r="AG268" i="38"/>
  <c r="AD556" i="38"/>
  <c r="AC556" i="38"/>
  <c r="AA556" i="38"/>
  <c r="AB556" i="38"/>
  <c r="Z555" i="38"/>
  <c r="AH555" i="38"/>
  <c r="J284" i="38"/>
  <c r="K284" i="38"/>
  <c r="X267" i="38"/>
  <c r="Y267" i="38"/>
  <c r="AA267" i="38"/>
  <c r="AG267" i="38"/>
  <c r="AD555" i="38"/>
  <c r="AC555" i="38"/>
  <c r="AA555" i="38"/>
  <c r="AB555" i="38"/>
  <c r="Z554" i="38"/>
  <c r="AH554" i="38"/>
  <c r="J283" i="38"/>
  <c r="K283" i="38"/>
  <c r="X266" i="38"/>
  <c r="Y266" i="38"/>
  <c r="AA266" i="38"/>
  <c r="AG266" i="38"/>
  <c r="AD554" i="38"/>
  <c r="AC554" i="38"/>
  <c r="AA554" i="38"/>
  <c r="AB554" i="38"/>
  <c r="Z553" i="38"/>
  <c r="AH553" i="38"/>
  <c r="J282" i="38"/>
  <c r="K282" i="38"/>
  <c r="X265" i="38"/>
  <c r="Y265" i="38"/>
  <c r="AA265" i="38"/>
  <c r="AG265" i="38"/>
  <c r="AD553" i="38"/>
  <c r="AC553" i="38"/>
  <c r="AA553" i="38"/>
  <c r="AB553" i="38"/>
  <c r="Z552" i="38"/>
  <c r="AH552" i="38"/>
  <c r="J281" i="38"/>
  <c r="K281" i="38"/>
  <c r="X264" i="38"/>
  <c r="Y264" i="38"/>
  <c r="AA264" i="38"/>
  <c r="AG264" i="38"/>
  <c r="AD552" i="38"/>
  <c r="AC552" i="38"/>
  <c r="AA552" i="38"/>
  <c r="AB552" i="38"/>
  <c r="Z551" i="38"/>
  <c r="AH551" i="38"/>
  <c r="J280" i="38"/>
  <c r="K280" i="38"/>
  <c r="X263" i="38"/>
  <c r="Y263" i="38"/>
  <c r="AA263" i="38"/>
  <c r="AG263" i="38"/>
  <c r="AD551" i="38"/>
  <c r="AC551" i="38"/>
  <c r="AA551" i="38"/>
  <c r="AB551" i="38"/>
  <c r="Z550" i="38"/>
  <c r="AH550" i="38"/>
  <c r="J279" i="38"/>
  <c r="K279" i="38"/>
  <c r="X262" i="38"/>
  <c r="Y262" i="38"/>
  <c r="AA262" i="38"/>
  <c r="AG262" i="38"/>
  <c r="AD550" i="38"/>
  <c r="AC550" i="38"/>
  <c r="AA550" i="38"/>
  <c r="AB550" i="38"/>
  <c r="Z549" i="38"/>
  <c r="AH549" i="38"/>
  <c r="J278" i="38"/>
  <c r="K278" i="38"/>
  <c r="X261" i="38"/>
  <c r="Y261" i="38"/>
  <c r="AA261" i="38"/>
  <c r="AG261" i="38"/>
  <c r="AD549" i="38"/>
  <c r="AC549" i="38"/>
  <c r="AA549" i="38"/>
  <c r="AB549" i="38"/>
  <c r="Z548" i="38"/>
  <c r="AH548" i="38"/>
  <c r="J277" i="38"/>
  <c r="K277" i="38"/>
  <c r="X260" i="38"/>
  <c r="Y260" i="38"/>
  <c r="AA260" i="38"/>
  <c r="AG260" i="38"/>
  <c r="AD548" i="38"/>
  <c r="AC548" i="38"/>
  <c r="AA548" i="38"/>
  <c r="AB548" i="38"/>
  <c r="Z547" i="38"/>
  <c r="AH547" i="38"/>
  <c r="J276" i="38"/>
  <c r="K276" i="38"/>
  <c r="X259" i="38"/>
  <c r="Y259" i="38"/>
  <c r="AA259" i="38"/>
  <c r="AG259" i="38"/>
  <c r="AD547" i="38"/>
  <c r="AC547" i="38"/>
  <c r="AA547" i="38"/>
  <c r="AB547" i="38"/>
  <c r="Z546" i="38"/>
  <c r="AH546" i="38"/>
  <c r="J275" i="38"/>
  <c r="K275" i="38"/>
  <c r="X258" i="38"/>
  <c r="Y258" i="38"/>
  <c r="AA258" i="38"/>
  <c r="AG258" i="38"/>
  <c r="AD546" i="38"/>
  <c r="AC546" i="38"/>
  <c r="AA546" i="38"/>
  <c r="AB546" i="38"/>
  <c r="Z545" i="38"/>
  <c r="AH545" i="38"/>
  <c r="J274" i="38"/>
  <c r="K274" i="38"/>
  <c r="X257" i="38"/>
  <c r="Y257" i="38"/>
  <c r="AA257" i="38"/>
  <c r="AG257" i="38"/>
  <c r="AD545" i="38"/>
  <c r="AC545" i="38"/>
  <c r="AA545" i="38"/>
  <c r="AB545" i="38"/>
  <c r="Z544" i="38"/>
  <c r="AH544" i="38"/>
  <c r="J273" i="38"/>
  <c r="K273" i="38"/>
  <c r="X256" i="38"/>
  <c r="Y256" i="38"/>
  <c r="AA256" i="38"/>
  <c r="AG256" i="38"/>
  <c r="AD544" i="38"/>
  <c r="AC544" i="38"/>
  <c r="AA544" i="38"/>
  <c r="AB544" i="38"/>
  <c r="Z543" i="38"/>
  <c r="AH543" i="38"/>
  <c r="J272" i="38"/>
  <c r="K272" i="38"/>
  <c r="X255" i="38"/>
  <c r="Y255" i="38"/>
  <c r="AA255" i="38"/>
  <c r="AG255" i="38"/>
  <c r="AD543" i="38"/>
  <c r="AC543" i="38"/>
  <c r="AA543" i="38"/>
  <c r="AB543" i="38"/>
  <c r="Z542" i="38"/>
  <c r="AH542" i="38"/>
  <c r="J271" i="38"/>
  <c r="K271" i="38"/>
  <c r="X254" i="38"/>
  <c r="Y254" i="38"/>
  <c r="AA254" i="38"/>
  <c r="AG254" i="38"/>
  <c r="AD542" i="38"/>
  <c r="AC542" i="38"/>
  <c r="AA542" i="38"/>
  <c r="AB542" i="38"/>
  <c r="Z541" i="38"/>
  <c r="AH541" i="38"/>
  <c r="J270" i="38"/>
  <c r="K270" i="38"/>
  <c r="X253" i="38"/>
  <c r="Y253" i="38"/>
  <c r="AA253" i="38"/>
  <c r="AG253" i="38"/>
  <c r="AD541" i="38"/>
  <c r="AC541" i="38"/>
  <c r="AA541" i="38"/>
  <c r="AB541" i="38"/>
  <c r="Z540" i="38"/>
  <c r="AH540" i="38"/>
  <c r="J269" i="38"/>
  <c r="K269" i="38"/>
  <c r="X252" i="38"/>
  <c r="Y252" i="38"/>
  <c r="AA252" i="38"/>
  <c r="AG252" i="38"/>
  <c r="AD540" i="38"/>
  <c r="AC540" i="38"/>
  <c r="AA540" i="38"/>
  <c r="AB540" i="38"/>
  <c r="Z539" i="38"/>
  <c r="AH539" i="38"/>
  <c r="J268" i="38"/>
  <c r="K268" i="38"/>
  <c r="X251" i="38"/>
  <c r="Y251" i="38"/>
  <c r="AA251" i="38"/>
  <c r="AG251" i="38"/>
  <c r="AD539" i="38"/>
  <c r="AC539" i="38"/>
  <c r="AA539" i="38"/>
  <c r="AB539" i="38"/>
  <c r="Z538" i="38"/>
  <c r="AH538" i="38"/>
  <c r="J267" i="38"/>
  <c r="K267" i="38"/>
  <c r="X250" i="38"/>
  <c r="Y250" i="38"/>
  <c r="AA250" i="38"/>
  <c r="AG250" i="38"/>
  <c r="AD538" i="38"/>
  <c r="AC538" i="38"/>
  <c r="AA538" i="38"/>
  <c r="AB538" i="38"/>
  <c r="Z537" i="38"/>
  <c r="AH537" i="38"/>
  <c r="J266" i="38"/>
  <c r="K266" i="38"/>
  <c r="X249" i="38"/>
  <c r="Y249" i="38"/>
  <c r="AA249" i="38"/>
  <c r="AG249" i="38"/>
  <c r="AD537" i="38"/>
  <c r="AC537" i="38"/>
  <c r="AA537" i="38"/>
  <c r="AB537" i="38"/>
  <c r="Z536" i="38"/>
  <c r="AH536" i="38"/>
  <c r="J265" i="38"/>
  <c r="K265" i="38"/>
  <c r="X248" i="38"/>
  <c r="Y248" i="38"/>
  <c r="AA248" i="38"/>
  <c r="AG248" i="38"/>
  <c r="AD536" i="38"/>
  <c r="AC536" i="38"/>
  <c r="AA536" i="38"/>
  <c r="AB536" i="38"/>
  <c r="Z535" i="38"/>
  <c r="AH535" i="38"/>
  <c r="J264" i="38"/>
  <c r="K264" i="38"/>
  <c r="X247" i="38"/>
  <c r="Y247" i="38"/>
  <c r="AA247" i="38"/>
  <c r="AG247" i="38"/>
  <c r="AD535" i="38"/>
  <c r="AC535" i="38"/>
  <c r="AA535" i="38"/>
  <c r="AB535" i="38"/>
  <c r="Z534" i="38"/>
  <c r="AH534" i="38"/>
  <c r="J263" i="38"/>
  <c r="K263" i="38"/>
  <c r="X246" i="38"/>
  <c r="Y246" i="38"/>
  <c r="AA246" i="38"/>
  <c r="AG246" i="38"/>
  <c r="AD534" i="38"/>
  <c r="AC534" i="38"/>
  <c r="AA534" i="38"/>
  <c r="AB534" i="38"/>
  <c r="Z533" i="38"/>
  <c r="AH533" i="38"/>
  <c r="J262" i="38"/>
  <c r="K262" i="38"/>
  <c r="X245" i="38"/>
  <c r="Y245" i="38"/>
  <c r="AA245" i="38"/>
  <c r="AG245" i="38"/>
  <c r="AD533" i="38"/>
  <c r="AC533" i="38"/>
  <c r="AA533" i="38"/>
  <c r="AB533" i="38"/>
  <c r="Z532" i="38"/>
  <c r="AH532" i="38"/>
  <c r="J261" i="38"/>
  <c r="K261" i="38"/>
  <c r="X244" i="38"/>
  <c r="Y244" i="38"/>
  <c r="AA244" i="38"/>
  <c r="AG244" i="38"/>
  <c r="AD532" i="38"/>
  <c r="AC532" i="38"/>
  <c r="AA532" i="38"/>
  <c r="AB532" i="38"/>
  <c r="Z531" i="38"/>
  <c r="AH531" i="38"/>
  <c r="J260" i="38"/>
  <c r="K260" i="38"/>
  <c r="X243" i="38"/>
  <c r="Y243" i="38"/>
  <c r="AA243" i="38"/>
  <c r="AG243" i="38"/>
  <c r="AD531" i="38"/>
  <c r="AC531" i="38"/>
  <c r="AA531" i="38"/>
  <c r="AB531" i="38"/>
  <c r="Z530" i="38"/>
  <c r="AH530" i="38"/>
  <c r="J259" i="38"/>
  <c r="K259" i="38"/>
  <c r="X242" i="38"/>
  <c r="Y242" i="38"/>
  <c r="AA242" i="38"/>
  <c r="AG242" i="38"/>
  <c r="AD530" i="38"/>
  <c r="AC530" i="38"/>
  <c r="AA530" i="38"/>
  <c r="AB530" i="38"/>
  <c r="Z529" i="38"/>
  <c r="AH529" i="38"/>
  <c r="J258" i="38"/>
  <c r="K258" i="38"/>
  <c r="X241" i="38"/>
  <c r="Y241" i="38"/>
  <c r="AA241" i="38"/>
  <c r="AG241" i="38"/>
  <c r="AD529" i="38"/>
  <c r="AC529" i="38"/>
  <c r="AA529" i="38"/>
  <c r="AB529" i="38"/>
  <c r="Z528" i="38"/>
  <c r="AH528" i="38"/>
  <c r="J257" i="38"/>
  <c r="K257" i="38"/>
  <c r="X240" i="38"/>
  <c r="Y240" i="38"/>
  <c r="AA240" i="38"/>
  <c r="AG240" i="38"/>
  <c r="AD528" i="38"/>
  <c r="AC528" i="38"/>
  <c r="AA528" i="38"/>
  <c r="AB528" i="38"/>
  <c r="Z527" i="38"/>
  <c r="AH527" i="38"/>
  <c r="J256" i="38"/>
  <c r="K256" i="38"/>
  <c r="X239" i="38"/>
  <c r="Y239" i="38"/>
  <c r="AA239" i="38"/>
  <c r="AG239" i="38"/>
  <c r="AD527" i="38"/>
  <c r="AC527" i="38"/>
  <c r="AA527" i="38"/>
  <c r="AB527" i="38"/>
  <c r="Z526" i="38"/>
  <c r="AH526" i="38"/>
  <c r="J255" i="38"/>
  <c r="K255" i="38"/>
  <c r="X238" i="38"/>
  <c r="Y238" i="38"/>
  <c r="AA238" i="38"/>
  <c r="AG238" i="38"/>
  <c r="AD526" i="38"/>
  <c r="AC526" i="38"/>
  <c r="AA526" i="38"/>
  <c r="AB526" i="38"/>
  <c r="Z525" i="38"/>
  <c r="AH525" i="38"/>
  <c r="J254" i="38"/>
  <c r="K254" i="38"/>
  <c r="X237" i="38"/>
  <c r="Y237" i="38"/>
  <c r="AA237" i="38"/>
  <c r="AG237" i="38"/>
  <c r="AD525" i="38"/>
  <c r="AC525" i="38"/>
  <c r="AA525" i="38"/>
  <c r="AB525" i="38"/>
  <c r="Z524" i="38"/>
  <c r="AH524" i="38"/>
  <c r="J253" i="38"/>
  <c r="K253" i="38"/>
  <c r="X236" i="38"/>
  <c r="Y236" i="38"/>
  <c r="AA236" i="38"/>
  <c r="AG236" i="38"/>
  <c r="AD524" i="38"/>
  <c r="AC524" i="38"/>
  <c r="AA524" i="38"/>
  <c r="AB524" i="38"/>
  <c r="Z523" i="38"/>
  <c r="AH523" i="38"/>
  <c r="J252" i="38"/>
  <c r="K252" i="38"/>
  <c r="X235" i="38"/>
  <c r="Y235" i="38"/>
  <c r="AA235" i="38"/>
  <c r="AG235" i="38"/>
  <c r="AD523" i="38"/>
  <c r="AC523" i="38"/>
  <c r="AA523" i="38"/>
  <c r="AB523" i="38"/>
  <c r="Z522" i="38"/>
  <c r="AH522" i="38"/>
  <c r="J251" i="38"/>
  <c r="K251" i="38"/>
  <c r="X234" i="38"/>
  <c r="Y234" i="38"/>
  <c r="AA234" i="38"/>
  <c r="AG234" i="38"/>
  <c r="AD522" i="38"/>
  <c r="AC522" i="38"/>
  <c r="AA522" i="38"/>
  <c r="AB522" i="38"/>
  <c r="Z521" i="38"/>
  <c r="AH521" i="38"/>
  <c r="J250" i="38"/>
  <c r="K250" i="38"/>
  <c r="X233" i="38"/>
  <c r="Y233" i="38"/>
  <c r="AA233" i="38"/>
  <c r="AG233" i="38"/>
  <c r="AD521" i="38"/>
  <c r="AC521" i="38"/>
  <c r="AA521" i="38"/>
  <c r="AB521" i="38"/>
  <c r="Z520" i="38"/>
  <c r="AH520" i="38"/>
  <c r="J249" i="38"/>
  <c r="K249" i="38"/>
  <c r="X232" i="38"/>
  <c r="Y232" i="38"/>
  <c r="AA232" i="38"/>
  <c r="AG232" i="38"/>
  <c r="AD520" i="38"/>
  <c r="AC520" i="38"/>
  <c r="AA520" i="38"/>
  <c r="AB520" i="38"/>
  <c r="Z519" i="38"/>
  <c r="AH519" i="38"/>
  <c r="J248" i="38"/>
  <c r="K248" i="38"/>
  <c r="X231" i="38"/>
  <c r="Y231" i="38"/>
  <c r="AA231" i="38"/>
  <c r="AG231" i="38"/>
  <c r="AD519" i="38"/>
  <c r="AC519" i="38"/>
  <c r="AA519" i="38"/>
  <c r="AB519" i="38"/>
  <c r="Z518" i="38"/>
  <c r="AH518" i="38"/>
  <c r="J247" i="38"/>
  <c r="K247" i="38"/>
  <c r="X230" i="38"/>
  <c r="Y230" i="38"/>
  <c r="AA230" i="38"/>
  <c r="AG230" i="38"/>
  <c r="AD518" i="38"/>
  <c r="AC518" i="38"/>
  <c r="AA518" i="38"/>
  <c r="AB518" i="38"/>
  <c r="Z517" i="38"/>
  <c r="AH517" i="38"/>
  <c r="J246" i="38"/>
  <c r="K246" i="38"/>
  <c r="X229" i="38"/>
  <c r="Y229" i="38"/>
  <c r="AA229" i="38"/>
  <c r="AG229" i="38"/>
  <c r="AD517" i="38"/>
  <c r="AC517" i="38"/>
  <c r="AA517" i="38"/>
  <c r="AB517" i="38"/>
  <c r="Z516" i="38"/>
  <c r="AH516" i="38"/>
  <c r="J245" i="38"/>
  <c r="K245" i="38"/>
  <c r="X228" i="38"/>
  <c r="Y228" i="38"/>
  <c r="AA228" i="38"/>
  <c r="AG228" i="38"/>
  <c r="AD516" i="38"/>
  <c r="AC516" i="38"/>
  <c r="AA516" i="38"/>
  <c r="AB516" i="38"/>
  <c r="Z515" i="38"/>
  <c r="AH515" i="38"/>
  <c r="J244" i="38"/>
  <c r="K244" i="38"/>
  <c r="X227" i="38"/>
  <c r="Y227" i="38"/>
  <c r="AA227" i="38"/>
  <c r="AG227" i="38"/>
  <c r="AD515" i="38"/>
  <c r="AC515" i="38"/>
  <c r="AA515" i="38"/>
  <c r="AB515" i="38"/>
  <c r="Z514" i="38"/>
  <c r="AH514" i="38"/>
  <c r="J243" i="38"/>
  <c r="K243" i="38"/>
  <c r="X226" i="38"/>
  <c r="Y226" i="38"/>
  <c r="AA226" i="38"/>
  <c r="AG226" i="38"/>
  <c r="AD514" i="38"/>
  <c r="AC514" i="38"/>
  <c r="AA514" i="38"/>
  <c r="AB514" i="38"/>
  <c r="Z513" i="38"/>
  <c r="AH513" i="38"/>
  <c r="J242" i="38"/>
  <c r="K242" i="38"/>
  <c r="X225" i="38"/>
  <c r="Y225" i="38"/>
  <c r="AA225" i="38"/>
  <c r="AG225" i="38"/>
  <c r="AD513" i="38"/>
  <c r="AC513" i="38"/>
  <c r="AA513" i="38"/>
  <c r="AB513" i="38"/>
  <c r="Z512" i="38"/>
  <c r="AH512" i="38"/>
  <c r="J241" i="38"/>
  <c r="K241" i="38"/>
  <c r="X224" i="38"/>
  <c r="Y224" i="38"/>
  <c r="AA224" i="38"/>
  <c r="AG224" i="38"/>
  <c r="AD512" i="38"/>
  <c r="AC512" i="38"/>
  <c r="AA512" i="38"/>
  <c r="AB512" i="38"/>
  <c r="Z511" i="38"/>
  <c r="AH511" i="38"/>
  <c r="J240" i="38"/>
  <c r="K240" i="38"/>
  <c r="X223" i="38"/>
  <c r="Y223" i="38"/>
  <c r="AA223" i="38"/>
  <c r="AG223" i="38"/>
  <c r="AD511" i="38"/>
  <c r="AC511" i="38"/>
  <c r="AA511" i="38"/>
  <c r="AB511" i="38"/>
  <c r="Z510" i="38"/>
  <c r="AH510" i="38"/>
  <c r="J239" i="38"/>
  <c r="K239" i="38"/>
  <c r="X222" i="38"/>
  <c r="Y222" i="38"/>
  <c r="AA222" i="38"/>
  <c r="AG222" i="38"/>
  <c r="AD510" i="38"/>
  <c r="AC510" i="38"/>
  <c r="AA510" i="38"/>
  <c r="AB510" i="38"/>
  <c r="Z509" i="38"/>
  <c r="AH509" i="38"/>
  <c r="J238" i="38"/>
  <c r="K238" i="38"/>
  <c r="X221" i="38"/>
  <c r="Y221" i="38"/>
  <c r="AA221" i="38"/>
  <c r="AG221" i="38"/>
  <c r="AD509" i="38"/>
  <c r="AC509" i="38"/>
  <c r="AA509" i="38"/>
  <c r="AB509" i="38"/>
  <c r="Z508" i="38"/>
  <c r="AH508" i="38"/>
  <c r="J237" i="38"/>
  <c r="K237" i="38"/>
  <c r="X220" i="38"/>
  <c r="Y220" i="38"/>
  <c r="AA220" i="38"/>
  <c r="AG220" i="38"/>
  <c r="AD508" i="38"/>
  <c r="AC508" i="38"/>
  <c r="AA508" i="38"/>
  <c r="AB508" i="38"/>
  <c r="Z507" i="38"/>
  <c r="AH507" i="38"/>
  <c r="J236" i="38"/>
  <c r="K236" i="38"/>
  <c r="X219" i="38"/>
  <c r="Y219" i="38"/>
  <c r="AA219" i="38"/>
  <c r="AG219" i="38"/>
  <c r="AD507" i="38"/>
  <c r="AC507" i="38"/>
  <c r="AA507" i="38"/>
  <c r="AB507" i="38"/>
  <c r="Z506" i="38"/>
  <c r="AH506" i="38"/>
  <c r="J235" i="38"/>
  <c r="K235" i="38"/>
  <c r="X218" i="38"/>
  <c r="Y218" i="38"/>
  <c r="AA218" i="38"/>
  <c r="AG218" i="38"/>
  <c r="AD506" i="38"/>
  <c r="AC506" i="38"/>
  <c r="AA506" i="38"/>
  <c r="AB506" i="38"/>
  <c r="Z505" i="38"/>
  <c r="AH505" i="38"/>
  <c r="J234" i="38"/>
  <c r="K234" i="38"/>
  <c r="X217" i="38"/>
  <c r="Y217" i="38"/>
  <c r="AA217" i="38"/>
  <c r="AG217" i="38"/>
  <c r="AD505" i="38"/>
  <c r="AC505" i="38"/>
  <c r="AA505" i="38"/>
  <c r="AB505" i="38"/>
  <c r="Z504" i="38"/>
  <c r="AH504" i="38"/>
  <c r="J233" i="38"/>
  <c r="K233" i="38"/>
  <c r="X216" i="38"/>
  <c r="Y216" i="38"/>
  <c r="AA216" i="38"/>
  <c r="AG216" i="38"/>
  <c r="AD504" i="38"/>
  <c r="AC504" i="38"/>
  <c r="AA504" i="38"/>
  <c r="AB504" i="38"/>
  <c r="Z503" i="38"/>
  <c r="AH503" i="38"/>
  <c r="J232" i="38"/>
  <c r="K232" i="38"/>
  <c r="X215" i="38"/>
  <c r="Y215" i="38"/>
  <c r="AA215" i="38"/>
  <c r="AG215" i="38"/>
  <c r="AD503" i="38"/>
  <c r="AC503" i="38"/>
  <c r="AA503" i="38"/>
  <c r="AB503" i="38"/>
  <c r="Z502" i="38"/>
  <c r="AH502" i="38"/>
  <c r="J231" i="38"/>
  <c r="K231" i="38"/>
  <c r="X214" i="38"/>
  <c r="Y214" i="38"/>
  <c r="AA214" i="38"/>
  <c r="AG214" i="38"/>
  <c r="AD502" i="38"/>
  <c r="AC502" i="38"/>
  <c r="AA502" i="38"/>
  <c r="AB502" i="38"/>
  <c r="Z501" i="38"/>
  <c r="AH501" i="38"/>
  <c r="J230" i="38"/>
  <c r="K230" i="38"/>
  <c r="X213" i="38"/>
  <c r="Y213" i="38"/>
  <c r="AA213" i="38"/>
  <c r="AG213" i="38"/>
  <c r="AD501" i="38"/>
  <c r="AC501" i="38"/>
  <c r="AA501" i="38"/>
  <c r="AB501" i="38"/>
  <c r="Z500" i="38"/>
  <c r="AH500" i="38"/>
  <c r="J229" i="38"/>
  <c r="K229" i="38"/>
  <c r="X212" i="38"/>
  <c r="Y212" i="38"/>
  <c r="AA212" i="38"/>
  <c r="AG212" i="38"/>
  <c r="AD500" i="38"/>
  <c r="AC500" i="38"/>
  <c r="AA500" i="38"/>
  <c r="AB500" i="38"/>
  <c r="Z499" i="38"/>
  <c r="AH499" i="38"/>
  <c r="J228" i="38"/>
  <c r="K228" i="38"/>
  <c r="X211" i="38"/>
  <c r="Y211" i="38"/>
  <c r="AA211" i="38"/>
  <c r="AG211" i="38"/>
  <c r="AD499" i="38"/>
  <c r="AC499" i="38"/>
  <c r="AA499" i="38"/>
  <c r="AB499" i="38"/>
  <c r="Z498" i="38"/>
  <c r="AH498" i="38"/>
  <c r="J227" i="38"/>
  <c r="K227" i="38"/>
  <c r="X210" i="38"/>
  <c r="Y210" i="38"/>
  <c r="AA210" i="38"/>
  <c r="AG210" i="38"/>
  <c r="AD498" i="38"/>
  <c r="AC498" i="38"/>
  <c r="AA498" i="38"/>
  <c r="AB498" i="38"/>
  <c r="Z497" i="38"/>
  <c r="AH497" i="38"/>
  <c r="J226" i="38"/>
  <c r="K226" i="38"/>
  <c r="X209" i="38"/>
  <c r="Y209" i="38"/>
  <c r="AA209" i="38"/>
  <c r="AG209" i="38"/>
  <c r="AD497" i="38"/>
  <c r="AC497" i="38"/>
  <c r="AA497" i="38"/>
  <c r="AB497" i="38"/>
  <c r="Z496" i="38"/>
  <c r="AH496" i="38"/>
  <c r="J225" i="38"/>
  <c r="K225" i="38"/>
  <c r="X208" i="38"/>
  <c r="Y208" i="38"/>
  <c r="AA208" i="38"/>
  <c r="AG208" i="38"/>
  <c r="AD496" i="38"/>
  <c r="AC496" i="38"/>
  <c r="AA496" i="38"/>
  <c r="AB496" i="38"/>
  <c r="Z495" i="38"/>
  <c r="AH495" i="38"/>
  <c r="J224" i="38"/>
  <c r="K224" i="38"/>
  <c r="X207" i="38"/>
  <c r="Y207" i="38"/>
  <c r="AA207" i="38"/>
  <c r="AG207" i="38"/>
  <c r="AD495" i="38"/>
  <c r="AC495" i="38"/>
  <c r="AA495" i="38"/>
  <c r="AB495" i="38"/>
  <c r="Z494" i="38"/>
  <c r="AH494" i="38"/>
  <c r="J223" i="38"/>
  <c r="K223" i="38"/>
  <c r="X206" i="38"/>
  <c r="Y206" i="38"/>
  <c r="AA206" i="38"/>
  <c r="AG206" i="38"/>
  <c r="AD494" i="38"/>
  <c r="AC494" i="38"/>
  <c r="AA494" i="38"/>
  <c r="AB494" i="38"/>
  <c r="Z493" i="38"/>
  <c r="AH493" i="38"/>
  <c r="J222" i="38"/>
  <c r="K222" i="38"/>
  <c r="X205" i="38"/>
  <c r="Y205" i="38"/>
  <c r="AA205" i="38"/>
  <c r="AG205" i="38"/>
  <c r="AD493" i="38"/>
  <c r="AC493" i="38"/>
  <c r="AA493" i="38"/>
  <c r="AB493" i="38"/>
  <c r="Z492" i="38"/>
  <c r="AH492" i="38"/>
  <c r="J221" i="38"/>
  <c r="K221" i="38"/>
  <c r="X204" i="38"/>
  <c r="Y204" i="38"/>
  <c r="AA204" i="38"/>
  <c r="AG204" i="38"/>
  <c r="AD492" i="38"/>
  <c r="AC492" i="38"/>
  <c r="AA492" i="38"/>
  <c r="AB492" i="38"/>
  <c r="Z491" i="38"/>
  <c r="AH491" i="38"/>
  <c r="J220" i="38"/>
  <c r="K220" i="38"/>
  <c r="X203" i="38"/>
  <c r="Y203" i="38"/>
  <c r="AA203" i="38"/>
  <c r="AG203" i="38"/>
  <c r="AD491" i="38"/>
  <c r="AC491" i="38"/>
  <c r="AA491" i="38"/>
  <c r="AB491" i="38"/>
  <c r="Z490" i="38"/>
  <c r="AH490" i="38"/>
  <c r="J219" i="38"/>
  <c r="K219" i="38"/>
  <c r="X202" i="38"/>
  <c r="Y202" i="38"/>
  <c r="AA202" i="38"/>
  <c r="AG202" i="38"/>
  <c r="AD490" i="38"/>
  <c r="AC490" i="38"/>
  <c r="AA490" i="38"/>
  <c r="AB490" i="38"/>
  <c r="Z489" i="38"/>
  <c r="AH489" i="38"/>
  <c r="J218" i="38"/>
  <c r="K218" i="38"/>
  <c r="X201" i="38"/>
  <c r="Y201" i="38"/>
  <c r="AA201" i="38"/>
  <c r="AG201" i="38"/>
  <c r="AD489" i="38"/>
  <c r="AC489" i="38"/>
  <c r="AA489" i="38"/>
  <c r="AB489" i="38"/>
  <c r="Z488" i="38"/>
  <c r="AH488" i="38"/>
  <c r="J217" i="38"/>
  <c r="K217" i="38"/>
  <c r="X200" i="38"/>
  <c r="Y200" i="38"/>
  <c r="AA200" i="38"/>
  <c r="AG200" i="38"/>
  <c r="AD488" i="38"/>
  <c r="AC488" i="38"/>
  <c r="AA488" i="38"/>
  <c r="AB488" i="38"/>
  <c r="Z487" i="38"/>
  <c r="AH487" i="38"/>
  <c r="J216" i="38"/>
  <c r="K216" i="38"/>
  <c r="X199" i="38"/>
  <c r="Y199" i="38"/>
  <c r="AA199" i="38"/>
  <c r="AG199" i="38"/>
  <c r="AD487" i="38"/>
  <c r="AC487" i="38"/>
  <c r="AA487" i="38"/>
  <c r="AB487" i="38"/>
  <c r="Z486" i="38"/>
  <c r="AH486" i="38"/>
  <c r="J215" i="38"/>
  <c r="K215" i="38"/>
  <c r="X198" i="38"/>
  <c r="Y198" i="38"/>
  <c r="AA198" i="38"/>
  <c r="AG198" i="38"/>
  <c r="AD486" i="38"/>
  <c r="AC486" i="38"/>
  <c r="AA486" i="38"/>
  <c r="AB486" i="38"/>
  <c r="Z485" i="38"/>
  <c r="AH485" i="38"/>
  <c r="J214" i="38"/>
  <c r="K214" i="38"/>
  <c r="X197" i="38"/>
  <c r="Y197" i="38"/>
  <c r="AA197" i="38"/>
  <c r="AG197" i="38"/>
  <c r="AD485" i="38"/>
  <c r="AC485" i="38"/>
  <c r="AA485" i="38"/>
  <c r="AB485" i="38"/>
  <c r="Z484" i="38"/>
  <c r="AH484" i="38"/>
  <c r="J213" i="38"/>
  <c r="K213" i="38"/>
  <c r="X196" i="38"/>
  <c r="Y196" i="38"/>
  <c r="AA196" i="38"/>
  <c r="AG196" i="38"/>
  <c r="AD484" i="38"/>
  <c r="AC484" i="38"/>
  <c r="AA484" i="38"/>
  <c r="AB484" i="38"/>
  <c r="Z483" i="38"/>
  <c r="AH483" i="38"/>
  <c r="J212" i="38"/>
  <c r="K212" i="38"/>
  <c r="X195" i="38"/>
  <c r="Y195" i="38"/>
  <c r="AA195" i="38"/>
  <c r="AG195" i="38"/>
  <c r="AD483" i="38"/>
  <c r="AC483" i="38"/>
  <c r="AA483" i="38"/>
  <c r="AB483" i="38"/>
  <c r="Z482" i="38"/>
  <c r="AH482" i="38"/>
  <c r="J211" i="38"/>
  <c r="K211" i="38"/>
  <c r="X194" i="38"/>
  <c r="Y194" i="38"/>
  <c r="AA194" i="38"/>
  <c r="AG194" i="38"/>
  <c r="AD482" i="38"/>
  <c r="AC482" i="38"/>
  <c r="AA482" i="38"/>
  <c r="AB482" i="38"/>
  <c r="Z481" i="38"/>
  <c r="AH481" i="38"/>
  <c r="J210" i="38"/>
  <c r="K210" i="38"/>
  <c r="X193" i="38"/>
  <c r="Y193" i="38"/>
  <c r="AA193" i="38"/>
  <c r="AG193" i="38"/>
  <c r="AD481" i="38"/>
  <c r="AC481" i="38"/>
  <c r="AA481" i="38"/>
  <c r="AB481" i="38"/>
  <c r="Z480" i="38"/>
  <c r="AH480" i="38"/>
  <c r="J209" i="38"/>
  <c r="K209" i="38"/>
  <c r="X192" i="38"/>
  <c r="Y192" i="38"/>
  <c r="AA192" i="38"/>
  <c r="AG192" i="38"/>
  <c r="AD480" i="38"/>
  <c r="AC480" i="38"/>
  <c r="AA480" i="38"/>
  <c r="AB480" i="38"/>
  <c r="Z479" i="38"/>
  <c r="AH479" i="38"/>
  <c r="J208" i="38"/>
  <c r="K208" i="38"/>
  <c r="X191" i="38"/>
  <c r="Y191" i="38"/>
  <c r="AA191" i="38"/>
  <c r="AG191" i="38"/>
  <c r="AD479" i="38"/>
  <c r="AC479" i="38"/>
  <c r="AA479" i="38"/>
  <c r="AB479" i="38"/>
  <c r="Z478" i="38"/>
  <c r="AH478" i="38"/>
  <c r="J207" i="38"/>
  <c r="K207" i="38"/>
  <c r="X190" i="38"/>
  <c r="Y190" i="38"/>
  <c r="AA190" i="38"/>
  <c r="AG190" i="38"/>
  <c r="AD478" i="38"/>
  <c r="AC478" i="38"/>
  <c r="AA478" i="38"/>
  <c r="AB478" i="38"/>
  <c r="Z477" i="38"/>
  <c r="AH477" i="38"/>
  <c r="J206" i="38"/>
  <c r="K206" i="38"/>
  <c r="X189" i="38"/>
  <c r="Y189" i="38"/>
  <c r="AA189" i="38"/>
  <c r="AG189" i="38"/>
  <c r="AD477" i="38"/>
  <c r="AC477" i="38"/>
  <c r="AA477" i="38"/>
  <c r="AB477" i="38"/>
  <c r="Z476" i="38"/>
  <c r="AH476" i="38"/>
  <c r="J205" i="38"/>
  <c r="K205" i="38"/>
  <c r="X188" i="38"/>
  <c r="Y188" i="38"/>
  <c r="AA188" i="38"/>
  <c r="AG188" i="38"/>
  <c r="AD476" i="38"/>
  <c r="AC476" i="38"/>
  <c r="AA476" i="38"/>
  <c r="AB476" i="38"/>
  <c r="Z475" i="38"/>
  <c r="AH475" i="38"/>
  <c r="J204" i="38"/>
  <c r="K204" i="38"/>
  <c r="X187" i="38"/>
  <c r="Y187" i="38"/>
  <c r="AA187" i="38"/>
  <c r="AG187" i="38"/>
  <c r="AD475" i="38"/>
  <c r="AC475" i="38"/>
  <c r="AA475" i="38"/>
  <c r="AB475" i="38"/>
  <c r="Z474" i="38"/>
  <c r="AH474" i="38"/>
  <c r="J203" i="38"/>
  <c r="K203" i="38"/>
  <c r="X186" i="38"/>
  <c r="Y186" i="38"/>
  <c r="AA186" i="38"/>
  <c r="AG186" i="38"/>
  <c r="AD474" i="38"/>
  <c r="AC474" i="38"/>
  <c r="AA474" i="38"/>
  <c r="AB474" i="38"/>
  <c r="Z473" i="38"/>
  <c r="AH473" i="38"/>
  <c r="J202" i="38"/>
  <c r="K202" i="38"/>
  <c r="X185" i="38"/>
  <c r="Y185" i="38"/>
  <c r="AA185" i="38"/>
  <c r="AG185" i="38"/>
  <c r="AD473" i="38"/>
  <c r="AC473" i="38"/>
  <c r="AA473" i="38"/>
  <c r="AB473" i="38"/>
  <c r="Z472" i="38"/>
  <c r="AH472" i="38"/>
  <c r="J201" i="38"/>
  <c r="K201" i="38"/>
  <c r="X184" i="38"/>
  <c r="Y184" i="38"/>
  <c r="AA184" i="38"/>
  <c r="AG184" i="38"/>
  <c r="AD472" i="38"/>
  <c r="AC472" i="38"/>
  <c r="AA472" i="38"/>
  <c r="AB472" i="38"/>
  <c r="Z471" i="38"/>
  <c r="AH471" i="38"/>
  <c r="J200" i="38"/>
  <c r="K200" i="38"/>
  <c r="X183" i="38"/>
  <c r="Y183" i="38"/>
  <c r="AA183" i="38"/>
  <c r="AG183" i="38"/>
  <c r="AD471" i="38"/>
  <c r="AC471" i="38"/>
  <c r="AA471" i="38"/>
  <c r="AB471" i="38"/>
  <c r="Z470" i="38"/>
  <c r="AH470" i="38"/>
  <c r="J199" i="38"/>
  <c r="K199" i="38"/>
  <c r="X182" i="38"/>
  <c r="Y182" i="38"/>
  <c r="AA182" i="38"/>
  <c r="AG182" i="38"/>
  <c r="AD470" i="38"/>
  <c r="AC470" i="38"/>
  <c r="AA470" i="38"/>
  <c r="AB470" i="38"/>
  <c r="Z469" i="38"/>
  <c r="AH469" i="38"/>
  <c r="J198" i="38"/>
  <c r="K198" i="38"/>
  <c r="X181" i="38"/>
  <c r="Y181" i="38"/>
  <c r="AA181" i="38"/>
  <c r="AG181" i="38"/>
  <c r="AD469" i="38"/>
  <c r="AC469" i="38"/>
  <c r="AA469" i="38"/>
  <c r="AB469" i="38"/>
  <c r="Z468" i="38"/>
  <c r="AH468" i="38"/>
  <c r="J197" i="38"/>
  <c r="K197" i="38"/>
  <c r="X180" i="38"/>
  <c r="Y180" i="38"/>
  <c r="AA180" i="38"/>
  <c r="AG180" i="38"/>
  <c r="AD468" i="38"/>
  <c r="AC468" i="38"/>
  <c r="AA468" i="38"/>
  <c r="AB468" i="38"/>
  <c r="Z467" i="38"/>
  <c r="AH467" i="38"/>
  <c r="J196" i="38"/>
  <c r="K196" i="38"/>
  <c r="X179" i="38"/>
  <c r="Y179" i="38"/>
  <c r="AA179" i="38"/>
  <c r="AG179" i="38"/>
  <c r="AD467" i="38"/>
  <c r="AC467" i="38"/>
  <c r="AA467" i="38"/>
  <c r="AB467" i="38"/>
  <c r="Z466" i="38"/>
  <c r="AH466" i="38"/>
  <c r="J195" i="38"/>
  <c r="K195" i="38"/>
  <c r="X178" i="38"/>
  <c r="Y178" i="38"/>
  <c r="AA178" i="38"/>
  <c r="AG178" i="38"/>
  <c r="AD466" i="38"/>
  <c r="AC466" i="38"/>
  <c r="AA466" i="38"/>
  <c r="AB466" i="38"/>
  <c r="Z465" i="38"/>
  <c r="AH465" i="38"/>
  <c r="J194" i="38"/>
  <c r="K194" i="38"/>
  <c r="X177" i="38"/>
  <c r="Y177" i="38"/>
  <c r="AA177" i="38"/>
  <c r="AG177" i="38"/>
  <c r="AD465" i="38"/>
  <c r="AC465" i="38"/>
  <c r="AA465" i="38"/>
  <c r="AB465" i="38"/>
  <c r="Z464" i="38"/>
  <c r="AH464" i="38"/>
  <c r="J193" i="38"/>
  <c r="K193" i="38"/>
  <c r="X176" i="38"/>
  <c r="Y176" i="38"/>
  <c r="AA176" i="38"/>
  <c r="AG176" i="38"/>
  <c r="AD464" i="38"/>
  <c r="AC464" i="38"/>
  <c r="AA464" i="38"/>
  <c r="AB464" i="38"/>
  <c r="Z463" i="38"/>
  <c r="AH463" i="38"/>
  <c r="J192" i="38"/>
  <c r="K192" i="38"/>
  <c r="X175" i="38"/>
  <c r="Y175" i="38"/>
  <c r="AA175" i="38"/>
  <c r="AG175" i="38"/>
  <c r="AD463" i="38"/>
  <c r="AC463" i="38"/>
  <c r="AA463" i="38"/>
  <c r="AB463" i="38"/>
  <c r="Z462" i="38"/>
  <c r="AH462" i="38"/>
  <c r="J191" i="38"/>
  <c r="K191" i="38"/>
  <c r="X174" i="38"/>
  <c r="Y174" i="38"/>
  <c r="AA174" i="38"/>
  <c r="AG174" i="38"/>
  <c r="AD462" i="38"/>
  <c r="AC462" i="38"/>
  <c r="AA462" i="38"/>
  <c r="AB462" i="38"/>
  <c r="Z461" i="38"/>
  <c r="AH461" i="38"/>
  <c r="J190" i="38"/>
  <c r="K190" i="38"/>
  <c r="X173" i="38"/>
  <c r="Y173" i="38"/>
  <c r="AA173" i="38"/>
  <c r="AG173" i="38"/>
  <c r="AD461" i="38"/>
  <c r="AC461" i="38"/>
  <c r="AA461" i="38"/>
  <c r="AB461" i="38"/>
  <c r="Z460" i="38"/>
  <c r="AH460" i="38"/>
  <c r="J189" i="38"/>
  <c r="K189" i="38"/>
  <c r="X172" i="38"/>
  <c r="Y172" i="38"/>
  <c r="AA172" i="38"/>
  <c r="AG172" i="38"/>
  <c r="AD460" i="38"/>
  <c r="AC460" i="38"/>
  <c r="AA460" i="38"/>
  <c r="AB460" i="38"/>
  <c r="Z459" i="38"/>
  <c r="AH459" i="38"/>
  <c r="J188" i="38"/>
  <c r="K188" i="38"/>
  <c r="X171" i="38"/>
  <c r="Y171" i="38"/>
  <c r="AA171" i="38"/>
  <c r="AG171" i="38"/>
  <c r="AD459" i="38"/>
  <c r="AC459" i="38"/>
  <c r="AA459" i="38"/>
  <c r="AB459" i="38"/>
  <c r="Z458" i="38"/>
  <c r="AH458" i="38"/>
  <c r="J187" i="38"/>
  <c r="K187" i="38"/>
  <c r="X170" i="38"/>
  <c r="Y170" i="38"/>
  <c r="AA170" i="38"/>
  <c r="AG170" i="38"/>
  <c r="AD458" i="38"/>
  <c r="AC458" i="38"/>
  <c r="AA458" i="38"/>
  <c r="AB458" i="38"/>
  <c r="Z457" i="38"/>
  <c r="AH457" i="38"/>
  <c r="J186" i="38"/>
  <c r="K186" i="38"/>
  <c r="X169" i="38"/>
  <c r="Y169" i="38"/>
  <c r="AA169" i="38"/>
  <c r="AG169" i="38"/>
  <c r="AD457" i="38"/>
  <c r="AC457" i="38"/>
  <c r="AA457" i="38"/>
  <c r="AB457" i="38"/>
  <c r="Z456" i="38"/>
  <c r="AH456" i="38"/>
  <c r="J185" i="38"/>
  <c r="K185" i="38"/>
  <c r="X168" i="38"/>
  <c r="Y168" i="38"/>
  <c r="AA168" i="38"/>
  <c r="AG168" i="38"/>
  <c r="AD456" i="38"/>
  <c r="AC456" i="38"/>
  <c r="AA456" i="38"/>
  <c r="AB456" i="38"/>
  <c r="Z455" i="38"/>
  <c r="AH455" i="38"/>
  <c r="J184" i="38"/>
  <c r="K184" i="38"/>
  <c r="X167" i="38"/>
  <c r="Y167" i="38"/>
  <c r="AA167" i="38"/>
  <c r="AG167" i="38"/>
  <c r="AD455" i="38"/>
  <c r="AC455" i="38"/>
  <c r="AA455" i="38"/>
  <c r="AB455" i="38"/>
  <c r="Z454" i="38"/>
  <c r="AH454" i="38"/>
  <c r="J183" i="38"/>
  <c r="K183" i="38"/>
  <c r="X166" i="38"/>
  <c r="Y166" i="38"/>
  <c r="AA166" i="38"/>
  <c r="AG166" i="38"/>
  <c r="AD454" i="38"/>
  <c r="AC454" i="38"/>
  <c r="AA454" i="38"/>
  <c r="AB454" i="38"/>
  <c r="Z453" i="38"/>
  <c r="AH453" i="38"/>
  <c r="J182" i="38"/>
  <c r="K182" i="38"/>
  <c r="X165" i="38"/>
  <c r="Y165" i="38"/>
  <c r="AA165" i="38"/>
  <c r="AG165" i="38"/>
  <c r="AD453" i="38"/>
  <c r="AC453" i="38"/>
  <c r="AA453" i="38"/>
  <c r="AB453" i="38"/>
  <c r="Z452" i="38"/>
  <c r="AH452" i="38"/>
  <c r="J181" i="38"/>
  <c r="K181" i="38"/>
  <c r="X164" i="38"/>
  <c r="Y164" i="38"/>
  <c r="AA164" i="38"/>
  <c r="AG164" i="38"/>
  <c r="AD452" i="38"/>
  <c r="AC452" i="38"/>
  <c r="AA452" i="38"/>
  <c r="AB452" i="38"/>
  <c r="Z451" i="38"/>
  <c r="AH451" i="38"/>
  <c r="J180" i="38"/>
  <c r="K180" i="38"/>
  <c r="X163" i="38"/>
  <c r="Y163" i="38"/>
  <c r="AA163" i="38"/>
  <c r="AG163" i="38"/>
  <c r="AD451" i="38"/>
  <c r="AC451" i="38"/>
  <c r="AA451" i="38"/>
  <c r="AB451" i="38"/>
  <c r="Z450" i="38"/>
  <c r="AH450" i="38"/>
  <c r="J179" i="38"/>
  <c r="K179" i="38"/>
  <c r="X162" i="38"/>
  <c r="Y162" i="38"/>
  <c r="AA162" i="38"/>
  <c r="AG162" i="38"/>
  <c r="AD450" i="38"/>
  <c r="AC450" i="38"/>
  <c r="AA450" i="38"/>
  <c r="AB450" i="38"/>
  <c r="Z449" i="38"/>
  <c r="AH449" i="38"/>
  <c r="J178" i="38"/>
  <c r="K178" i="38"/>
  <c r="X161" i="38"/>
  <c r="Y161" i="38"/>
  <c r="AA161" i="38"/>
  <c r="AG161" i="38"/>
  <c r="AD449" i="38"/>
  <c r="AC449" i="38"/>
  <c r="AA449" i="38"/>
  <c r="AB449" i="38"/>
  <c r="Z448" i="38"/>
  <c r="AH448" i="38"/>
  <c r="J177" i="38"/>
  <c r="K177" i="38"/>
  <c r="X160" i="38"/>
  <c r="Y160" i="38"/>
  <c r="AA160" i="38"/>
  <c r="AG160" i="38"/>
  <c r="AD448" i="38"/>
  <c r="AC448" i="38"/>
  <c r="AA448" i="38"/>
  <c r="AB448" i="38"/>
  <c r="Z447" i="38"/>
  <c r="AH447" i="38"/>
  <c r="J176" i="38"/>
  <c r="K176" i="38"/>
  <c r="X159" i="38"/>
  <c r="Y159" i="38"/>
  <c r="AA159" i="38"/>
  <c r="AG159" i="38"/>
  <c r="AD447" i="38"/>
  <c r="AC447" i="38"/>
  <c r="AA447" i="38"/>
  <c r="AB447" i="38"/>
  <c r="Z446" i="38"/>
  <c r="AH446" i="38"/>
  <c r="J175" i="38"/>
  <c r="K175" i="38"/>
  <c r="X158" i="38"/>
  <c r="Y158" i="38"/>
  <c r="AA158" i="38"/>
  <c r="AG158" i="38"/>
  <c r="AD446" i="38"/>
  <c r="AC446" i="38"/>
  <c r="AA446" i="38"/>
  <c r="AB446" i="38"/>
  <c r="Z445" i="38"/>
  <c r="AH445" i="38"/>
  <c r="J174" i="38"/>
  <c r="K174" i="38"/>
  <c r="X157" i="38"/>
  <c r="Y157" i="38"/>
  <c r="AA157" i="38"/>
  <c r="AG157" i="38"/>
  <c r="AD445" i="38"/>
  <c r="AC445" i="38"/>
  <c r="AA445" i="38"/>
  <c r="AB445" i="38"/>
  <c r="Z444" i="38"/>
  <c r="AH444" i="38"/>
  <c r="J173" i="38"/>
  <c r="K173" i="38"/>
  <c r="X156" i="38"/>
  <c r="Y156" i="38"/>
  <c r="AA156" i="38"/>
  <c r="AG156" i="38"/>
  <c r="AD444" i="38"/>
  <c r="AC444" i="38"/>
  <c r="AA444" i="38"/>
  <c r="AB444" i="38"/>
  <c r="Z443" i="38"/>
  <c r="AH443" i="38"/>
  <c r="J172" i="38"/>
  <c r="K172" i="38"/>
  <c r="X155" i="38"/>
  <c r="Y155" i="38"/>
  <c r="AA155" i="38"/>
  <c r="AG155" i="38"/>
  <c r="AD443" i="38"/>
  <c r="AC443" i="38"/>
  <c r="AA443" i="38"/>
  <c r="AB443" i="38"/>
  <c r="Z442" i="38"/>
  <c r="AH442" i="38"/>
  <c r="J171" i="38"/>
  <c r="K171" i="38"/>
  <c r="X154" i="38"/>
  <c r="Y154" i="38"/>
  <c r="AA154" i="38"/>
  <c r="AG154" i="38"/>
  <c r="AD442" i="38"/>
  <c r="AC442" i="38"/>
  <c r="AA442" i="38"/>
  <c r="AB442" i="38"/>
  <c r="Z441" i="38"/>
  <c r="AH441" i="38"/>
  <c r="J170" i="38"/>
  <c r="K170" i="38"/>
  <c r="X153" i="38"/>
  <c r="Y153" i="38"/>
  <c r="AA153" i="38"/>
  <c r="AG153" i="38"/>
  <c r="AD441" i="38"/>
  <c r="AC441" i="38"/>
  <c r="AA441" i="38"/>
  <c r="AB441" i="38"/>
  <c r="Z440" i="38"/>
  <c r="AH440" i="38"/>
  <c r="J169" i="38"/>
  <c r="K169" i="38"/>
  <c r="X152" i="38"/>
  <c r="Y152" i="38"/>
  <c r="AA152" i="38"/>
  <c r="AG152" i="38"/>
  <c r="AD440" i="38"/>
  <c r="AC440" i="38"/>
  <c r="AA440" i="38"/>
  <c r="AB440" i="38"/>
  <c r="Z439" i="38"/>
  <c r="AH439" i="38"/>
  <c r="J168" i="38"/>
  <c r="K168" i="38"/>
  <c r="X151" i="38"/>
  <c r="Y151" i="38"/>
  <c r="AA151" i="38"/>
  <c r="AG151" i="38"/>
  <c r="AD439" i="38"/>
  <c r="AC439" i="38"/>
  <c r="AA439" i="38"/>
  <c r="AB439" i="38"/>
  <c r="Z438" i="38"/>
  <c r="AH438" i="38"/>
  <c r="J167" i="38"/>
  <c r="K167" i="38"/>
  <c r="X150" i="38"/>
  <c r="Y150" i="38"/>
  <c r="AA150" i="38"/>
  <c r="AG150" i="38"/>
  <c r="AD438" i="38"/>
  <c r="AC438" i="38"/>
  <c r="AA438" i="38"/>
  <c r="AB438" i="38"/>
  <c r="Z437" i="38"/>
  <c r="AH437" i="38"/>
  <c r="J166" i="38"/>
  <c r="K166" i="38"/>
  <c r="X149" i="38"/>
  <c r="Y149" i="38"/>
  <c r="AA149" i="38"/>
  <c r="AG149" i="38"/>
  <c r="AD437" i="38"/>
  <c r="AC437" i="38"/>
  <c r="AA437" i="38"/>
  <c r="AB437" i="38"/>
  <c r="Z436" i="38"/>
  <c r="AH436" i="38"/>
  <c r="J165" i="38"/>
  <c r="K165" i="38"/>
  <c r="X148" i="38"/>
  <c r="Y148" i="38"/>
  <c r="AA148" i="38"/>
  <c r="AG148" i="38"/>
  <c r="AD436" i="38"/>
  <c r="AC436" i="38"/>
  <c r="AA436" i="38"/>
  <c r="AB436" i="38"/>
  <c r="Z435" i="38"/>
  <c r="AH435" i="38"/>
  <c r="J164" i="38"/>
  <c r="K164" i="38"/>
  <c r="X147" i="38"/>
  <c r="Y147" i="38"/>
  <c r="AA147" i="38"/>
  <c r="AG147" i="38"/>
  <c r="AD435" i="38"/>
  <c r="AC435" i="38"/>
  <c r="AA435" i="38"/>
  <c r="AB435" i="38"/>
  <c r="Z434" i="38"/>
  <c r="AH434" i="38"/>
  <c r="J163" i="38"/>
  <c r="K163" i="38"/>
  <c r="X146" i="38"/>
  <c r="Y146" i="38"/>
  <c r="AA146" i="38"/>
  <c r="AG146" i="38"/>
  <c r="AD434" i="38"/>
  <c r="AC434" i="38"/>
  <c r="AA434" i="38"/>
  <c r="AB434" i="38"/>
  <c r="R64" i="38"/>
  <c r="F4" i="38"/>
  <c r="J81" i="38"/>
  <c r="K81" i="38"/>
  <c r="X64" i="38"/>
  <c r="Y64" i="38"/>
  <c r="J82" i="38"/>
  <c r="K82" i="38"/>
  <c r="X65" i="38"/>
  <c r="J83" i="38"/>
  <c r="K83" i="38"/>
  <c r="X66" i="38"/>
  <c r="J84" i="38"/>
  <c r="K84" i="38"/>
  <c r="X67" i="38"/>
  <c r="J85" i="38"/>
  <c r="K85" i="38"/>
  <c r="X68" i="38"/>
  <c r="J86" i="38"/>
  <c r="K86" i="38"/>
  <c r="X69" i="38"/>
  <c r="J87" i="38"/>
  <c r="K87" i="38"/>
  <c r="X70" i="38"/>
  <c r="J88" i="38"/>
  <c r="K88" i="38"/>
  <c r="X71" i="38"/>
  <c r="J89" i="38"/>
  <c r="K89" i="38"/>
  <c r="X72" i="38"/>
  <c r="J90" i="38"/>
  <c r="K90" i="38"/>
  <c r="X73" i="38"/>
  <c r="J91" i="38"/>
  <c r="K91" i="38"/>
  <c r="X74" i="38"/>
  <c r="J92" i="38"/>
  <c r="K92" i="38"/>
  <c r="X75" i="38"/>
  <c r="J93" i="38"/>
  <c r="K93" i="38"/>
  <c r="X76" i="38"/>
  <c r="J94" i="38"/>
  <c r="K94" i="38"/>
  <c r="X77" i="38"/>
  <c r="J95" i="38"/>
  <c r="K95" i="38"/>
  <c r="X78" i="38"/>
  <c r="J96" i="38"/>
  <c r="K96" i="38"/>
  <c r="X79" i="38"/>
  <c r="J97" i="38"/>
  <c r="K97" i="38"/>
  <c r="X80" i="38"/>
  <c r="J98" i="38"/>
  <c r="K98" i="38"/>
  <c r="X81" i="38"/>
  <c r="J99" i="38"/>
  <c r="K99" i="38"/>
  <c r="X82" i="38"/>
  <c r="J100" i="38"/>
  <c r="K100" i="38"/>
  <c r="X83" i="38"/>
  <c r="J101" i="38"/>
  <c r="K101" i="38"/>
  <c r="X84" i="38"/>
  <c r="J102" i="38"/>
  <c r="K102" i="38"/>
  <c r="X85" i="38"/>
  <c r="J103" i="38"/>
  <c r="K103" i="38"/>
  <c r="X86" i="38"/>
  <c r="J104" i="38"/>
  <c r="K104" i="38"/>
  <c r="X87" i="38"/>
  <c r="J105" i="38"/>
  <c r="K105" i="38"/>
  <c r="X88" i="38"/>
  <c r="J106" i="38"/>
  <c r="K106" i="38"/>
  <c r="X89" i="38"/>
  <c r="J107" i="38"/>
  <c r="K107" i="38"/>
  <c r="X90" i="38"/>
  <c r="J108" i="38"/>
  <c r="K108" i="38"/>
  <c r="X91" i="38"/>
  <c r="J109" i="38"/>
  <c r="K109" i="38"/>
  <c r="X92" i="38"/>
  <c r="J110" i="38"/>
  <c r="K110" i="38"/>
  <c r="X93" i="38"/>
  <c r="J111" i="38"/>
  <c r="K111" i="38"/>
  <c r="X94" i="38"/>
  <c r="J112" i="38"/>
  <c r="K112" i="38"/>
  <c r="X95" i="38"/>
  <c r="J113" i="38"/>
  <c r="K113" i="38"/>
  <c r="X96" i="38"/>
  <c r="J114" i="38"/>
  <c r="K114" i="38"/>
  <c r="X97" i="38"/>
  <c r="J115" i="38"/>
  <c r="K115" i="38"/>
  <c r="X98" i="38"/>
  <c r="J116" i="38"/>
  <c r="K116" i="38"/>
  <c r="X99" i="38"/>
  <c r="J117" i="38"/>
  <c r="K117" i="38"/>
  <c r="X100" i="38"/>
  <c r="J118" i="38"/>
  <c r="K118" i="38"/>
  <c r="X101" i="38"/>
  <c r="J119" i="38"/>
  <c r="K119" i="38"/>
  <c r="X102" i="38"/>
  <c r="J120" i="38"/>
  <c r="K120" i="38"/>
  <c r="X103" i="38"/>
  <c r="J121" i="38"/>
  <c r="K121" i="38"/>
  <c r="X104" i="38"/>
  <c r="J122" i="38"/>
  <c r="K122" i="38"/>
  <c r="X105" i="38"/>
  <c r="J123" i="38"/>
  <c r="K123" i="38"/>
  <c r="X106" i="38"/>
  <c r="J124" i="38"/>
  <c r="K124" i="38"/>
  <c r="X107" i="38"/>
  <c r="J125" i="38"/>
  <c r="K125" i="38"/>
  <c r="X108" i="38"/>
  <c r="J126" i="38"/>
  <c r="K126" i="38"/>
  <c r="X109" i="38"/>
  <c r="J127" i="38"/>
  <c r="K127" i="38"/>
  <c r="X110" i="38"/>
  <c r="J128" i="38"/>
  <c r="K128" i="38"/>
  <c r="X111" i="38"/>
  <c r="J129" i="38"/>
  <c r="K129" i="38"/>
  <c r="X112" i="38"/>
  <c r="J130" i="38"/>
  <c r="K130" i="38"/>
  <c r="X113" i="38"/>
  <c r="J131" i="38"/>
  <c r="K131" i="38"/>
  <c r="X114" i="38"/>
  <c r="J132" i="38"/>
  <c r="K132" i="38"/>
  <c r="X115" i="38"/>
  <c r="J133" i="38"/>
  <c r="K133" i="38"/>
  <c r="X116" i="38"/>
  <c r="J134" i="38"/>
  <c r="K134" i="38"/>
  <c r="X117" i="38"/>
  <c r="J135" i="38"/>
  <c r="K135" i="38"/>
  <c r="X118" i="38"/>
  <c r="J136" i="38"/>
  <c r="K136" i="38"/>
  <c r="X119" i="38"/>
  <c r="J137" i="38"/>
  <c r="K137" i="38"/>
  <c r="X120" i="38"/>
  <c r="J138" i="38"/>
  <c r="K138" i="38"/>
  <c r="X121" i="38"/>
  <c r="J139" i="38"/>
  <c r="K139" i="38"/>
  <c r="X122" i="38"/>
  <c r="J140" i="38"/>
  <c r="K140" i="38"/>
  <c r="X123" i="38"/>
  <c r="J141" i="38"/>
  <c r="K141" i="38"/>
  <c r="X124" i="38"/>
  <c r="J142" i="38"/>
  <c r="K142" i="38"/>
  <c r="X125" i="38"/>
  <c r="J143" i="38"/>
  <c r="K143" i="38"/>
  <c r="X126" i="38"/>
  <c r="J144" i="38"/>
  <c r="K144" i="38"/>
  <c r="X127" i="38"/>
  <c r="J145" i="38"/>
  <c r="K145" i="38"/>
  <c r="X128" i="38"/>
  <c r="J146" i="38"/>
  <c r="K146" i="38"/>
  <c r="X129" i="38"/>
  <c r="J147" i="38"/>
  <c r="K147" i="38"/>
  <c r="X130" i="38"/>
  <c r="J148" i="38"/>
  <c r="K148" i="38"/>
  <c r="X131" i="38"/>
  <c r="J149" i="38"/>
  <c r="K149" i="38"/>
  <c r="X132" i="38"/>
  <c r="J150" i="38"/>
  <c r="K150" i="38"/>
  <c r="X133" i="38"/>
  <c r="J151" i="38"/>
  <c r="K151" i="38"/>
  <c r="X134" i="38"/>
  <c r="J152" i="38"/>
  <c r="K152" i="38"/>
  <c r="X135" i="38"/>
  <c r="J153" i="38"/>
  <c r="K153" i="38"/>
  <c r="X136" i="38"/>
  <c r="J154" i="38"/>
  <c r="K154" i="38"/>
  <c r="X137" i="38"/>
  <c r="J155" i="38"/>
  <c r="K155" i="38"/>
  <c r="X138" i="38"/>
  <c r="J156" i="38"/>
  <c r="K156" i="38"/>
  <c r="X139" i="38"/>
  <c r="J157" i="38"/>
  <c r="K157" i="38"/>
  <c r="X140" i="38"/>
  <c r="J158" i="38"/>
  <c r="K158" i="38"/>
  <c r="X141" i="38"/>
  <c r="J159" i="38"/>
  <c r="K159" i="38"/>
  <c r="X142" i="38"/>
  <c r="J160" i="38"/>
  <c r="K160" i="38"/>
  <c r="X143" i="38"/>
  <c r="J161" i="38"/>
  <c r="K161" i="38"/>
  <c r="X144" i="38"/>
  <c r="J162" i="38"/>
  <c r="K162" i="38"/>
  <c r="X145" i="38"/>
  <c r="Y65" i="38"/>
  <c r="Y66" i="38"/>
  <c r="Y67" i="38"/>
  <c r="Y68" i="38"/>
  <c r="Y69" i="38"/>
  <c r="Y70" i="38"/>
  <c r="Y71" i="38"/>
  <c r="Y72" i="38"/>
  <c r="Y73" i="38"/>
  <c r="Y74" i="38"/>
  <c r="Y75" i="38"/>
  <c r="Y76" i="38"/>
  <c r="Y77" i="38"/>
  <c r="Y78" i="38"/>
  <c r="Y79" i="38"/>
  <c r="Y80" i="38"/>
  <c r="Y81" i="38"/>
  <c r="Y82" i="38"/>
  <c r="Y83" i="38"/>
  <c r="Y84" i="38"/>
  <c r="Y85" i="38"/>
  <c r="Y86" i="38"/>
  <c r="Y87" i="38"/>
  <c r="Y88" i="38"/>
  <c r="Y89" i="38"/>
  <c r="Y90" i="38"/>
  <c r="Y91" i="38"/>
  <c r="Y92" i="38"/>
  <c r="Y93" i="38"/>
  <c r="Y94" i="38"/>
  <c r="Y95" i="38"/>
  <c r="Y96" i="38"/>
  <c r="Y97" i="38"/>
  <c r="Y98" i="38"/>
  <c r="Y99" i="38"/>
  <c r="Y100" i="38"/>
  <c r="Y101" i="38"/>
  <c r="Y102" i="38"/>
  <c r="Y103" i="38"/>
  <c r="Y104" i="38"/>
  <c r="Y105" i="38"/>
  <c r="Y106" i="38"/>
  <c r="Y107" i="38"/>
  <c r="Y108" i="38"/>
  <c r="Y109" i="38"/>
  <c r="Y110" i="38"/>
  <c r="Y111" i="38"/>
  <c r="Y112" i="38"/>
  <c r="Y113" i="38"/>
  <c r="Y114" i="38"/>
  <c r="Y115" i="38"/>
  <c r="Y116" i="38"/>
  <c r="Y117" i="38"/>
  <c r="Y118" i="38"/>
  <c r="Y119" i="38"/>
  <c r="Y120" i="38"/>
  <c r="Y121" i="38"/>
  <c r="Y122" i="38"/>
  <c r="Y123" i="38"/>
  <c r="Y124" i="38"/>
  <c r="Y125" i="38"/>
  <c r="Y126" i="38"/>
  <c r="Y127" i="38"/>
  <c r="Y128" i="38"/>
  <c r="Y129" i="38"/>
  <c r="Y130" i="38"/>
  <c r="Y131" i="38"/>
  <c r="Y132" i="38"/>
  <c r="Y133" i="38"/>
  <c r="Y134" i="38"/>
  <c r="Y135" i="38"/>
  <c r="Y136" i="38"/>
  <c r="Y137" i="38"/>
  <c r="Y138" i="38"/>
  <c r="Y139" i="38"/>
  <c r="Y140" i="38"/>
  <c r="Y141" i="38"/>
  <c r="Y142" i="38"/>
  <c r="Y143" i="38"/>
  <c r="Y144" i="38"/>
  <c r="Y145" i="38"/>
  <c r="L4" i="38"/>
  <c r="M4" i="38"/>
  <c r="N4" i="38"/>
  <c r="K4" i="38"/>
  <c r="R65" i="38"/>
  <c r="F5" i="38"/>
  <c r="L5" i="38"/>
  <c r="M5" i="38"/>
  <c r="N5" i="38"/>
  <c r="K5" i="38"/>
  <c r="R66" i="38"/>
  <c r="F6" i="38"/>
  <c r="L6" i="38"/>
  <c r="M6" i="38"/>
  <c r="N6" i="38"/>
  <c r="K6" i="38"/>
  <c r="R67" i="38"/>
  <c r="F7" i="38"/>
  <c r="L7" i="38"/>
  <c r="M7" i="38"/>
  <c r="N7" i="38"/>
  <c r="K7" i="38"/>
  <c r="R68" i="38"/>
  <c r="F8" i="38"/>
  <c r="L8" i="38"/>
  <c r="M8" i="38"/>
  <c r="N8" i="38"/>
  <c r="K8" i="38"/>
  <c r="R69" i="38"/>
  <c r="F9" i="38"/>
  <c r="L9" i="38"/>
  <c r="M9" i="38"/>
  <c r="N9" i="38"/>
  <c r="K9" i="38"/>
  <c r="R70" i="38"/>
  <c r="F10" i="38"/>
  <c r="L10" i="38"/>
  <c r="M10" i="38"/>
  <c r="N10" i="38"/>
  <c r="K10" i="38"/>
  <c r="R71" i="38"/>
  <c r="F11" i="38"/>
  <c r="L11" i="38"/>
  <c r="M11" i="38"/>
  <c r="N11" i="38"/>
  <c r="K11" i="38"/>
  <c r="R72" i="38"/>
  <c r="F12" i="38"/>
  <c r="L12" i="38"/>
  <c r="M12" i="38"/>
  <c r="N12" i="38"/>
  <c r="K12" i="38"/>
  <c r="K13" i="38"/>
  <c r="AI15" i="38"/>
  <c r="G4" i="38"/>
  <c r="H4" i="38"/>
  <c r="I4" i="38"/>
  <c r="J17" i="38"/>
  <c r="H17" i="38"/>
  <c r="G5" i="38"/>
  <c r="H5" i="38"/>
  <c r="I5" i="38"/>
  <c r="J18" i="38"/>
  <c r="H18" i="38"/>
  <c r="G6" i="38"/>
  <c r="H6" i="38"/>
  <c r="I6" i="38"/>
  <c r="J19" i="38"/>
  <c r="H19" i="38"/>
  <c r="G7" i="38"/>
  <c r="H7" i="38"/>
  <c r="I7" i="38"/>
  <c r="J20" i="38"/>
  <c r="H20" i="38"/>
  <c r="G8" i="38"/>
  <c r="H8" i="38"/>
  <c r="I8" i="38"/>
  <c r="J21" i="38"/>
  <c r="H21" i="38"/>
  <c r="G9" i="38"/>
  <c r="H9" i="38"/>
  <c r="I9" i="38"/>
  <c r="J22" i="38"/>
  <c r="H22" i="38"/>
  <c r="G10" i="38"/>
  <c r="H10" i="38"/>
  <c r="I10" i="38"/>
  <c r="J23" i="38"/>
  <c r="H23" i="38"/>
  <c r="G11" i="38"/>
  <c r="H11" i="38"/>
  <c r="I11" i="38"/>
  <c r="J24" i="38"/>
  <c r="H24" i="38"/>
  <c r="G12" i="38"/>
  <c r="H12" i="38"/>
  <c r="I12" i="38"/>
  <c r="J25" i="38"/>
  <c r="H25" i="38"/>
  <c r="O3" i="38"/>
  <c r="P3" i="38"/>
  <c r="Q3" i="38"/>
  <c r="R3" i="38"/>
  <c r="S3" i="38"/>
  <c r="T3" i="38"/>
  <c r="U3" i="38"/>
  <c r="V3" i="38"/>
  <c r="R4" i="38"/>
  <c r="AL3" i="38"/>
  <c r="AL4" i="38"/>
  <c r="AN4" i="38"/>
  <c r="AL5" i="38"/>
  <c r="AN5" i="38"/>
  <c r="AL6" i="38"/>
  <c r="AN6" i="38"/>
  <c r="AL7" i="38"/>
  <c r="AN7" i="38"/>
  <c r="AL8" i="38"/>
  <c r="AN8" i="38"/>
  <c r="AL9" i="38"/>
  <c r="AN9" i="38"/>
  <c r="AL10" i="38"/>
  <c r="AN10" i="38"/>
  <c r="AL11" i="38"/>
  <c r="AN11" i="38"/>
  <c r="AL12" i="38"/>
  <c r="AN12" i="38"/>
  <c r="AO4" i="38"/>
  <c r="AO5" i="38"/>
  <c r="AO6" i="38"/>
  <c r="AO7" i="38"/>
  <c r="AO8" i="38"/>
  <c r="AO9" i="38"/>
  <c r="AO10" i="38"/>
  <c r="AO11" i="38"/>
  <c r="AO12" i="38"/>
  <c r="AP4" i="38"/>
  <c r="AP5" i="38"/>
  <c r="AP6" i="38"/>
  <c r="AP7" i="38"/>
  <c r="AP8" i="38"/>
  <c r="AP9" i="38"/>
  <c r="AP10" i="38"/>
  <c r="AP11" i="38"/>
  <c r="AP12" i="38"/>
  <c r="AM9" i="38"/>
  <c r="C434" i="38"/>
  <c r="T434" i="38"/>
  <c r="S434" i="38"/>
  <c r="AM8" i="38"/>
  <c r="C433" i="38"/>
  <c r="L428" i="38"/>
  <c r="Z352" i="38"/>
  <c r="AH352" i="38"/>
  <c r="AG64" i="38"/>
  <c r="AC64" i="38"/>
  <c r="AA64" i="38"/>
  <c r="AD64" i="38"/>
  <c r="R434" i="38"/>
  <c r="AM7" i="38"/>
  <c r="C432" i="38"/>
  <c r="K428" i="38"/>
  <c r="Q434" i="38"/>
  <c r="AM6" i="38"/>
  <c r="C431" i="38"/>
  <c r="J428" i="38"/>
  <c r="P434" i="38"/>
  <c r="AM5" i="38"/>
  <c r="C430" i="38"/>
  <c r="I428" i="38"/>
  <c r="O434" i="38"/>
  <c r="AM4" i="38"/>
  <c r="C429" i="38"/>
  <c r="H428" i="38"/>
  <c r="N434" i="38"/>
  <c r="M434" i="38"/>
  <c r="Z64" i="38"/>
  <c r="Z353" i="38"/>
  <c r="AH353" i="38"/>
  <c r="AG65" i="38"/>
  <c r="Z65" i="38"/>
  <c r="Z354" i="38"/>
  <c r="AH354" i="38"/>
  <c r="AG66" i="38"/>
  <c r="Z66" i="38"/>
  <c r="Z355" i="38"/>
  <c r="AH355" i="38"/>
  <c r="AG67" i="38"/>
  <c r="Z67" i="38"/>
  <c r="AB64" i="38"/>
  <c r="AA65" i="38"/>
  <c r="AB65" i="38"/>
  <c r="AA66" i="38"/>
  <c r="AB66" i="38"/>
  <c r="AA67" i="38"/>
  <c r="AB67" i="38"/>
  <c r="Z356" i="38"/>
  <c r="AH356" i="38"/>
  <c r="AG68" i="38"/>
  <c r="Z68" i="38"/>
  <c r="AA68" i="38"/>
  <c r="AB68" i="38"/>
  <c r="Z357" i="38"/>
  <c r="AH357" i="38"/>
  <c r="AG69" i="38"/>
  <c r="Z69" i="38"/>
  <c r="AA69" i="38"/>
  <c r="AB69" i="38"/>
  <c r="Z358" i="38"/>
  <c r="AH358" i="38"/>
  <c r="AG70" i="38"/>
  <c r="Z70" i="38"/>
  <c r="AA70" i="38"/>
  <c r="AB70" i="38"/>
  <c r="Z359" i="38"/>
  <c r="AH359" i="38"/>
  <c r="AG71" i="38"/>
  <c r="Z71" i="38"/>
  <c r="AA71" i="38"/>
  <c r="AB71" i="38"/>
  <c r="Z360" i="38"/>
  <c r="AH360" i="38"/>
  <c r="AG72" i="38"/>
  <c r="Z72" i="38"/>
  <c r="AA72" i="38"/>
  <c r="AB72" i="38"/>
  <c r="Z361" i="38"/>
  <c r="AH361" i="38"/>
  <c r="AG73" i="38"/>
  <c r="Z73" i="38"/>
  <c r="AA73" i="38"/>
  <c r="AB73" i="38"/>
  <c r="Z362" i="38"/>
  <c r="AH362" i="38"/>
  <c r="AG74" i="38"/>
  <c r="Z74" i="38"/>
  <c r="AA74" i="38"/>
  <c r="AB74" i="38"/>
  <c r="Z363" i="38"/>
  <c r="AH363" i="38"/>
  <c r="AG75" i="38"/>
  <c r="Z75" i="38"/>
  <c r="AA75" i="38"/>
  <c r="AB75" i="38"/>
  <c r="Z364" i="38"/>
  <c r="AH364" i="38"/>
  <c r="AG76" i="38"/>
  <c r="Z76" i="38"/>
  <c r="AA76" i="38"/>
  <c r="AB76" i="38"/>
  <c r="Z365" i="38"/>
  <c r="AH365" i="38"/>
  <c r="AG77" i="38"/>
  <c r="Z77" i="38"/>
  <c r="AA77" i="38"/>
  <c r="AB77" i="38"/>
  <c r="Z366" i="38"/>
  <c r="AH366" i="38"/>
  <c r="AG78" i="38"/>
  <c r="Z78" i="38"/>
  <c r="AA78" i="38"/>
  <c r="AB78" i="38"/>
  <c r="Z367" i="38"/>
  <c r="AH367" i="38"/>
  <c r="AG79" i="38"/>
  <c r="Z79" i="38"/>
  <c r="AA79" i="38"/>
  <c r="AB79" i="38"/>
  <c r="Z368" i="38"/>
  <c r="AH368" i="38"/>
  <c r="AG80" i="38"/>
  <c r="Z80" i="38"/>
  <c r="AA80" i="38"/>
  <c r="AB80" i="38"/>
  <c r="Z369" i="38"/>
  <c r="AH369" i="38"/>
  <c r="AG81" i="38"/>
  <c r="Z81" i="38"/>
  <c r="AA81" i="38"/>
  <c r="AB81" i="38"/>
  <c r="Z370" i="38"/>
  <c r="AH370" i="38"/>
  <c r="AG82" i="38"/>
  <c r="Z82" i="38"/>
  <c r="AA82" i="38"/>
  <c r="AB82" i="38"/>
  <c r="Z371" i="38"/>
  <c r="AH371" i="38"/>
  <c r="AG83" i="38"/>
  <c r="Z83" i="38"/>
  <c r="AA83" i="38"/>
  <c r="AB83" i="38"/>
  <c r="Z372" i="38"/>
  <c r="AH372" i="38"/>
  <c r="AG84" i="38"/>
  <c r="Z84" i="38"/>
  <c r="AA84" i="38"/>
  <c r="AB84" i="38"/>
  <c r="Z373" i="38"/>
  <c r="AH373" i="38"/>
  <c r="AG85" i="38"/>
  <c r="Z85" i="38"/>
  <c r="AA85" i="38"/>
  <c r="AB85" i="38"/>
  <c r="Z374" i="38"/>
  <c r="AH374" i="38"/>
  <c r="AG86" i="38"/>
  <c r="Z86" i="38"/>
  <c r="AA86" i="38"/>
  <c r="AB86" i="38"/>
  <c r="Z375" i="38"/>
  <c r="AH375" i="38"/>
  <c r="AG87" i="38"/>
  <c r="Z87" i="38"/>
  <c r="AA87" i="38"/>
  <c r="AB87" i="38"/>
  <c r="Z376" i="38"/>
  <c r="AH376" i="38"/>
  <c r="AG88" i="38"/>
  <c r="Z88" i="38"/>
  <c r="AA88" i="38"/>
  <c r="AB88" i="38"/>
  <c r="Z377" i="38"/>
  <c r="AH377" i="38"/>
  <c r="AG89" i="38"/>
  <c r="Z89" i="38"/>
  <c r="AA89" i="38"/>
  <c r="AB89" i="38"/>
  <c r="Z378" i="38"/>
  <c r="AH378" i="38"/>
  <c r="AG90" i="38"/>
  <c r="Z90" i="38"/>
  <c r="AA90" i="38"/>
  <c r="AB90" i="38"/>
  <c r="Z379" i="38"/>
  <c r="AH379" i="38"/>
  <c r="AG91" i="38"/>
  <c r="Z91" i="38"/>
  <c r="AA91" i="38"/>
  <c r="AB91" i="38"/>
  <c r="Z380" i="38"/>
  <c r="AH380" i="38"/>
  <c r="AG92" i="38"/>
  <c r="Z92" i="38"/>
  <c r="AA92" i="38"/>
  <c r="AB92" i="38"/>
  <c r="Z381" i="38"/>
  <c r="AH381" i="38"/>
  <c r="AG93" i="38"/>
  <c r="Z93" i="38"/>
  <c r="AA93" i="38"/>
  <c r="AB93" i="38"/>
  <c r="Z382" i="38"/>
  <c r="AH382" i="38"/>
  <c r="AG94" i="38"/>
  <c r="Z94" i="38"/>
  <c r="AA94" i="38"/>
  <c r="AB94" i="38"/>
  <c r="Z383" i="38"/>
  <c r="AH383" i="38"/>
  <c r="AG95" i="38"/>
  <c r="Z95" i="38"/>
  <c r="AA95" i="38"/>
  <c r="AB95" i="38"/>
  <c r="Z384" i="38"/>
  <c r="AH384" i="38"/>
  <c r="AG96" i="38"/>
  <c r="Z96" i="38"/>
  <c r="AA96" i="38"/>
  <c r="AB96" i="38"/>
  <c r="Z385" i="38"/>
  <c r="AH385" i="38"/>
  <c r="AG97" i="38"/>
  <c r="Z97" i="38"/>
  <c r="AA97" i="38"/>
  <c r="AB97" i="38"/>
  <c r="Z386" i="38"/>
  <c r="AH386" i="38"/>
  <c r="AG98" i="38"/>
  <c r="Z98" i="38"/>
  <c r="AA98" i="38"/>
  <c r="AB98" i="38"/>
  <c r="Z387" i="38"/>
  <c r="AH387" i="38"/>
  <c r="AG99" i="38"/>
  <c r="Z99" i="38"/>
  <c r="AA99" i="38"/>
  <c r="AB99" i="38"/>
  <c r="Z388" i="38"/>
  <c r="AH388" i="38"/>
  <c r="AG100" i="38"/>
  <c r="Z100" i="38"/>
  <c r="AA100" i="38"/>
  <c r="AB100" i="38"/>
  <c r="Z389" i="38"/>
  <c r="AH389" i="38"/>
  <c r="AG101" i="38"/>
  <c r="Z101" i="38"/>
  <c r="AA101" i="38"/>
  <c r="AB101" i="38"/>
  <c r="Z390" i="38"/>
  <c r="AH390" i="38"/>
  <c r="AG102" i="38"/>
  <c r="Z102" i="38"/>
  <c r="AA102" i="38"/>
  <c r="AB102" i="38"/>
  <c r="Z391" i="38"/>
  <c r="AH391" i="38"/>
  <c r="AG103" i="38"/>
  <c r="Z103" i="38"/>
  <c r="AA103" i="38"/>
  <c r="AB103" i="38"/>
  <c r="Z392" i="38"/>
  <c r="AH392" i="38"/>
  <c r="AG104" i="38"/>
  <c r="Z104" i="38"/>
  <c r="AA104" i="38"/>
  <c r="AB104" i="38"/>
  <c r="Z393" i="38"/>
  <c r="AH393" i="38"/>
  <c r="AG105" i="38"/>
  <c r="Z105" i="38"/>
  <c r="AA105" i="38"/>
  <c r="AB105" i="38"/>
  <c r="Z394" i="38"/>
  <c r="AH394" i="38"/>
  <c r="AG106" i="38"/>
  <c r="Z106" i="38"/>
  <c r="AA106" i="38"/>
  <c r="AB106" i="38"/>
  <c r="Z395" i="38"/>
  <c r="AH395" i="38"/>
  <c r="AG107" i="38"/>
  <c r="Z107" i="38"/>
  <c r="AA107" i="38"/>
  <c r="AB107" i="38"/>
  <c r="Z396" i="38"/>
  <c r="AH396" i="38"/>
  <c r="AG108" i="38"/>
  <c r="Z108" i="38"/>
  <c r="AA108" i="38"/>
  <c r="AB108" i="38"/>
  <c r="Z397" i="38"/>
  <c r="AH397" i="38"/>
  <c r="AG109" i="38"/>
  <c r="Z109" i="38"/>
  <c r="AA109" i="38"/>
  <c r="AB109" i="38"/>
  <c r="Z398" i="38"/>
  <c r="AH398" i="38"/>
  <c r="AG110" i="38"/>
  <c r="Z110" i="38"/>
  <c r="AA110" i="38"/>
  <c r="AB110" i="38"/>
  <c r="Z399" i="38"/>
  <c r="AH399" i="38"/>
  <c r="AG111" i="38"/>
  <c r="Z111" i="38"/>
  <c r="AA111" i="38"/>
  <c r="AB111" i="38"/>
  <c r="Z400" i="38"/>
  <c r="AH400" i="38"/>
  <c r="AG112" i="38"/>
  <c r="Z112" i="38"/>
  <c r="AA112" i="38"/>
  <c r="AB112" i="38"/>
  <c r="Z401" i="38"/>
  <c r="AH401" i="38"/>
  <c r="AG113" i="38"/>
  <c r="Z113" i="38"/>
  <c r="AA113" i="38"/>
  <c r="AB113" i="38"/>
  <c r="Z402" i="38"/>
  <c r="AH402" i="38"/>
  <c r="AG114" i="38"/>
  <c r="Z114" i="38"/>
  <c r="AA114" i="38"/>
  <c r="AB114" i="38"/>
  <c r="Z403" i="38"/>
  <c r="AH403" i="38"/>
  <c r="AG115" i="38"/>
  <c r="Z115" i="38"/>
  <c r="AA115" i="38"/>
  <c r="AB115" i="38"/>
  <c r="Z404" i="38"/>
  <c r="AH404" i="38"/>
  <c r="AG116" i="38"/>
  <c r="Z116" i="38"/>
  <c r="AA116" i="38"/>
  <c r="AB116" i="38"/>
  <c r="Z405" i="38"/>
  <c r="AH405" i="38"/>
  <c r="AG117" i="38"/>
  <c r="Z117" i="38"/>
  <c r="AA117" i="38"/>
  <c r="AB117" i="38"/>
  <c r="Z406" i="38"/>
  <c r="AH406" i="38"/>
  <c r="AG118" i="38"/>
  <c r="Z118" i="38"/>
  <c r="AA118" i="38"/>
  <c r="AB118" i="38"/>
  <c r="Z407" i="38"/>
  <c r="AH407" i="38"/>
  <c r="AG119" i="38"/>
  <c r="Z119" i="38"/>
  <c r="AA119" i="38"/>
  <c r="AB119" i="38"/>
  <c r="Z408" i="38"/>
  <c r="AH408" i="38"/>
  <c r="AG120" i="38"/>
  <c r="Z120" i="38"/>
  <c r="AA120" i="38"/>
  <c r="AB120" i="38"/>
  <c r="Z409" i="38"/>
  <c r="AH409" i="38"/>
  <c r="AG121" i="38"/>
  <c r="Z121" i="38"/>
  <c r="AA121" i="38"/>
  <c r="AB121" i="38"/>
  <c r="Z410" i="38"/>
  <c r="AH410" i="38"/>
  <c r="AG122" i="38"/>
  <c r="Z122" i="38"/>
  <c r="AA122" i="38"/>
  <c r="AB122" i="38"/>
  <c r="Z411" i="38"/>
  <c r="AH411" i="38"/>
  <c r="AG123" i="38"/>
  <c r="Z123" i="38"/>
  <c r="AA123" i="38"/>
  <c r="AB123" i="38"/>
  <c r="Z412" i="38"/>
  <c r="AH412" i="38"/>
  <c r="AG124" i="38"/>
  <c r="Z124" i="38"/>
  <c r="AA124" i="38"/>
  <c r="AB124" i="38"/>
  <c r="Z413" i="38"/>
  <c r="AH413" i="38"/>
  <c r="AG125" i="38"/>
  <c r="Z125" i="38"/>
  <c r="AA125" i="38"/>
  <c r="AB125" i="38"/>
  <c r="Z414" i="38"/>
  <c r="AH414" i="38"/>
  <c r="AG126" i="38"/>
  <c r="Z126" i="38"/>
  <c r="AA126" i="38"/>
  <c r="AB126" i="38"/>
  <c r="Z415" i="38"/>
  <c r="AH415" i="38"/>
  <c r="AG127" i="38"/>
  <c r="Z127" i="38"/>
  <c r="AA127" i="38"/>
  <c r="AB127" i="38"/>
  <c r="Z416" i="38"/>
  <c r="AH416" i="38"/>
  <c r="AG128" i="38"/>
  <c r="Z128" i="38"/>
  <c r="AA128" i="38"/>
  <c r="AB128" i="38"/>
  <c r="Z417" i="38"/>
  <c r="AH417" i="38"/>
  <c r="AG129" i="38"/>
  <c r="Z129" i="38"/>
  <c r="AA129" i="38"/>
  <c r="AB129" i="38"/>
  <c r="Z418" i="38"/>
  <c r="AH418" i="38"/>
  <c r="AG130" i="38"/>
  <c r="Z130" i="38"/>
  <c r="AA130" i="38"/>
  <c r="AB130" i="38"/>
  <c r="Z419" i="38"/>
  <c r="AH419" i="38"/>
  <c r="AG131" i="38"/>
  <c r="Z131" i="38"/>
  <c r="AA131" i="38"/>
  <c r="AB131" i="38"/>
  <c r="Z420" i="38"/>
  <c r="AH420" i="38"/>
  <c r="AG132" i="38"/>
  <c r="Z132" i="38"/>
  <c r="AA132" i="38"/>
  <c r="AB132" i="38"/>
  <c r="Z421" i="38"/>
  <c r="AH421" i="38"/>
  <c r="AG133" i="38"/>
  <c r="Z133" i="38"/>
  <c r="AA133" i="38"/>
  <c r="AB133" i="38"/>
  <c r="Z422" i="38"/>
  <c r="AH422" i="38"/>
  <c r="AG134" i="38"/>
  <c r="Z134" i="38"/>
  <c r="AA134" i="38"/>
  <c r="AB134" i="38"/>
  <c r="Z423" i="38"/>
  <c r="AH423" i="38"/>
  <c r="AG135" i="38"/>
  <c r="Z135" i="38"/>
  <c r="AA135" i="38"/>
  <c r="AB135" i="38"/>
  <c r="Z424" i="38"/>
  <c r="AH424" i="38"/>
  <c r="AG136" i="38"/>
  <c r="Z136" i="38"/>
  <c r="AA136" i="38"/>
  <c r="AB136" i="38"/>
  <c r="Z425" i="38"/>
  <c r="AH425" i="38"/>
  <c r="AG137" i="38"/>
  <c r="Z137" i="38"/>
  <c r="AA137" i="38"/>
  <c r="AB137" i="38"/>
  <c r="Z426" i="38"/>
  <c r="AH426" i="38"/>
  <c r="AG138" i="38"/>
  <c r="Z138" i="38"/>
  <c r="AA138" i="38"/>
  <c r="AB138" i="38"/>
  <c r="Z427" i="38"/>
  <c r="AH427" i="38"/>
  <c r="AG139" i="38"/>
  <c r="Z139" i="38"/>
  <c r="AA139" i="38"/>
  <c r="AB139" i="38"/>
  <c r="Z428" i="38"/>
  <c r="AH428" i="38"/>
  <c r="AG140" i="38"/>
  <c r="Z140" i="38"/>
  <c r="AA140" i="38"/>
  <c r="AB140" i="38"/>
  <c r="Z429" i="38"/>
  <c r="AH429" i="38"/>
  <c r="AG141" i="38"/>
  <c r="Z141" i="38"/>
  <c r="AA141" i="38"/>
  <c r="AB141" i="38"/>
  <c r="Z430" i="38"/>
  <c r="AH430" i="38"/>
  <c r="AG142" i="38"/>
  <c r="Z142" i="38"/>
  <c r="AA142" i="38"/>
  <c r="AB142" i="38"/>
  <c r="Z431" i="38"/>
  <c r="AH431" i="38"/>
  <c r="AG143" i="38"/>
  <c r="Z143" i="38"/>
  <c r="AA143" i="38"/>
  <c r="AB143" i="38"/>
  <c r="Z432" i="38"/>
  <c r="AH432" i="38"/>
  <c r="AG144" i="38"/>
  <c r="Z144" i="38"/>
  <c r="AA144" i="38"/>
  <c r="AB144" i="38"/>
  <c r="Z433" i="38"/>
  <c r="AH433" i="38"/>
  <c r="AG145" i="38"/>
  <c r="Z145" i="38"/>
  <c r="AA145" i="38"/>
  <c r="AB145" i="38"/>
  <c r="Z146" i="38"/>
  <c r="AB146" i="38"/>
  <c r="Z147" i="38"/>
  <c r="AB147" i="38"/>
  <c r="Z148" i="38"/>
  <c r="AB148" i="38"/>
  <c r="Z149" i="38"/>
  <c r="AB149" i="38"/>
  <c r="Z150" i="38"/>
  <c r="AB150" i="38"/>
  <c r="Z151" i="38"/>
  <c r="AB151" i="38"/>
  <c r="Z152" i="38"/>
  <c r="AB152" i="38"/>
  <c r="Z153" i="38"/>
  <c r="AB153" i="38"/>
  <c r="Z154" i="38"/>
  <c r="AB154" i="38"/>
  <c r="Z155" i="38"/>
  <c r="AB155" i="38"/>
  <c r="Z156" i="38"/>
  <c r="AB156" i="38"/>
  <c r="Z157" i="38"/>
  <c r="AB157" i="38"/>
  <c r="Z158" i="38"/>
  <c r="AB158" i="38"/>
  <c r="Z159" i="38"/>
  <c r="AB159" i="38"/>
  <c r="Z160" i="38"/>
  <c r="AB160" i="38"/>
  <c r="Z161" i="38"/>
  <c r="AB161" i="38"/>
  <c r="Z162" i="38"/>
  <c r="AB162" i="38"/>
  <c r="Z163" i="38"/>
  <c r="AB163" i="38"/>
  <c r="Z164" i="38"/>
  <c r="AB164" i="38"/>
  <c r="Z165" i="38"/>
  <c r="AB165" i="38"/>
  <c r="Z166" i="38"/>
  <c r="AB166" i="38"/>
  <c r="Z167" i="38"/>
  <c r="AB167" i="38"/>
  <c r="Z168" i="38"/>
  <c r="AB168" i="38"/>
  <c r="Z169" i="38"/>
  <c r="AB169" i="38"/>
  <c r="Z170" i="38"/>
  <c r="AB170" i="38"/>
  <c r="Z171" i="38"/>
  <c r="AB171" i="38"/>
  <c r="Z172" i="38"/>
  <c r="AB172" i="38"/>
  <c r="Z173" i="38"/>
  <c r="AB173" i="38"/>
  <c r="Z174" i="38"/>
  <c r="AB174" i="38"/>
  <c r="Z175" i="38"/>
  <c r="AB175" i="38"/>
  <c r="Z176" i="38"/>
  <c r="AB176" i="38"/>
  <c r="Z177" i="38"/>
  <c r="AB177" i="38"/>
  <c r="Z178" i="38"/>
  <c r="AB178" i="38"/>
  <c r="Z179" i="38"/>
  <c r="AB179" i="38"/>
  <c r="Z180" i="38"/>
  <c r="AB180" i="38"/>
  <c r="Z181" i="38"/>
  <c r="AB181" i="38"/>
  <c r="Z182" i="38"/>
  <c r="AB182" i="38"/>
  <c r="Z183" i="38"/>
  <c r="AB183" i="38"/>
  <c r="Z184" i="38"/>
  <c r="AB184" i="38"/>
  <c r="Z185" i="38"/>
  <c r="AB185" i="38"/>
  <c r="Z186" i="38"/>
  <c r="AB186" i="38"/>
  <c r="Z187" i="38"/>
  <c r="AB187" i="38"/>
  <c r="Z188" i="38"/>
  <c r="AB188" i="38"/>
  <c r="Z189" i="38"/>
  <c r="AB189" i="38"/>
  <c r="Z190" i="38"/>
  <c r="AB190" i="38"/>
  <c r="Z191" i="38"/>
  <c r="AB191" i="38"/>
  <c r="Z192" i="38"/>
  <c r="AB192" i="38"/>
  <c r="Z193" i="38"/>
  <c r="AB193" i="38"/>
  <c r="Z194" i="38"/>
  <c r="AB194" i="38"/>
  <c r="Z195" i="38"/>
  <c r="AB195" i="38"/>
  <c r="Z196" i="38"/>
  <c r="AB196" i="38"/>
  <c r="Z197" i="38"/>
  <c r="AB197" i="38"/>
  <c r="Z198" i="38"/>
  <c r="AB198" i="38"/>
  <c r="Z199" i="38"/>
  <c r="AB199" i="38"/>
  <c r="Z200" i="38"/>
  <c r="AB200" i="38"/>
  <c r="Z201" i="38"/>
  <c r="AB201" i="38"/>
  <c r="Z202" i="38"/>
  <c r="AB202" i="38"/>
  <c r="Z203" i="38"/>
  <c r="AB203" i="38"/>
  <c r="Z204" i="38"/>
  <c r="AB204" i="38"/>
  <c r="Z205" i="38"/>
  <c r="AB205" i="38"/>
  <c r="Z206" i="38"/>
  <c r="AB206" i="38"/>
  <c r="Z207" i="38"/>
  <c r="AB207" i="38"/>
  <c r="Z208" i="38"/>
  <c r="AB208" i="38"/>
  <c r="Z209" i="38"/>
  <c r="AB209" i="38"/>
  <c r="Z210" i="38"/>
  <c r="AB210" i="38"/>
  <c r="Z211" i="38"/>
  <c r="AB211" i="38"/>
  <c r="Z212" i="38"/>
  <c r="AB212" i="38"/>
  <c r="Z213" i="38"/>
  <c r="AB213" i="38"/>
  <c r="Z214" i="38"/>
  <c r="AB214" i="38"/>
  <c r="Z215" i="38"/>
  <c r="AB215" i="38"/>
  <c r="Z216" i="38"/>
  <c r="AB216" i="38"/>
  <c r="Z217" i="38"/>
  <c r="AB217" i="38"/>
  <c r="Z218" i="38"/>
  <c r="AB218" i="38"/>
  <c r="Z219" i="38"/>
  <c r="AB219" i="38"/>
  <c r="Z220" i="38"/>
  <c r="AB220" i="38"/>
  <c r="Z221" i="38"/>
  <c r="AB221" i="38"/>
  <c r="Z222" i="38"/>
  <c r="AB222" i="38"/>
  <c r="Z223" i="38"/>
  <c r="AB223" i="38"/>
  <c r="Z224" i="38"/>
  <c r="AB224" i="38"/>
  <c r="Z225" i="38"/>
  <c r="AB225" i="38"/>
  <c r="Z226" i="38"/>
  <c r="AB226" i="38"/>
  <c r="Z227" i="38"/>
  <c r="AB227" i="38"/>
  <c r="Z228" i="38"/>
  <c r="AB228" i="38"/>
  <c r="Z229" i="38"/>
  <c r="AB229" i="38"/>
  <c r="Z230" i="38"/>
  <c r="AB230" i="38"/>
  <c r="Z231" i="38"/>
  <c r="AB231" i="38"/>
  <c r="Z232" i="38"/>
  <c r="AB232" i="38"/>
  <c r="Z233" i="38"/>
  <c r="AB233" i="38"/>
  <c r="Z234" i="38"/>
  <c r="AB234" i="38"/>
  <c r="Z235" i="38"/>
  <c r="AB235" i="38"/>
  <c r="Z236" i="38"/>
  <c r="AB236" i="38"/>
  <c r="Z237" i="38"/>
  <c r="AB237" i="38"/>
  <c r="Z238" i="38"/>
  <c r="AB238" i="38"/>
  <c r="Z239" i="38"/>
  <c r="AB239" i="38"/>
  <c r="Z240" i="38"/>
  <c r="AB240" i="38"/>
  <c r="Z241" i="38"/>
  <c r="AB241" i="38"/>
  <c r="Z242" i="38"/>
  <c r="AB242" i="38"/>
  <c r="Z243" i="38"/>
  <c r="AB243" i="38"/>
  <c r="Z244" i="38"/>
  <c r="AB244" i="38"/>
  <c r="Z245" i="38"/>
  <c r="AB245" i="38"/>
  <c r="Z246" i="38"/>
  <c r="AB246" i="38"/>
  <c r="Z247" i="38"/>
  <c r="AB247" i="38"/>
  <c r="Z248" i="38"/>
  <c r="AB248" i="38"/>
  <c r="Z249" i="38"/>
  <c r="AB249" i="38"/>
  <c r="Z250" i="38"/>
  <c r="AB250" i="38"/>
  <c r="Z251" i="38"/>
  <c r="AB251" i="38"/>
  <c r="Z252" i="38"/>
  <c r="AB252" i="38"/>
  <c r="Z253" i="38"/>
  <c r="AB253" i="38"/>
  <c r="Z254" i="38"/>
  <c r="AB254" i="38"/>
  <c r="Z255" i="38"/>
  <c r="AB255" i="38"/>
  <c r="Z256" i="38"/>
  <c r="AB256" i="38"/>
  <c r="Z257" i="38"/>
  <c r="AB257" i="38"/>
  <c r="Z258" i="38"/>
  <c r="AB258" i="38"/>
  <c r="Z259" i="38"/>
  <c r="AB259" i="38"/>
  <c r="Z260" i="38"/>
  <c r="AB260" i="38"/>
  <c r="Z261" i="38"/>
  <c r="AB261" i="38"/>
  <c r="Z262" i="38"/>
  <c r="AB262" i="38"/>
  <c r="Z263" i="38"/>
  <c r="AB263" i="38"/>
  <c r="Z264" i="38"/>
  <c r="AB264" i="38"/>
  <c r="Z265" i="38"/>
  <c r="AB265" i="38"/>
  <c r="Z266" i="38"/>
  <c r="AB266" i="38"/>
  <c r="Z267" i="38"/>
  <c r="AB267" i="38"/>
  <c r="Z268" i="38"/>
  <c r="AB268" i="38"/>
  <c r="Z269" i="38"/>
  <c r="AB269" i="38"/>
  <c r="Z270" i="38"/>
  <c r="AB270" i="38"/>
  <c r="Z271" i="38"/>
  <c r="AB271" i="38"/>
  <c r="Z272" i="38"/>
  <c r="AB272" i="38"/>
  <c r="Z273" i="38"/>
  <c r="AB273" i="38"/>
  <c r="Z274" i="38"/>
  <c r="AB274" i="38"/>
  <c r="Z275" i="38"/>
  <c r="AB275" i="38"/>
  <c r="Z276" i="38"/>
  <c r="AB276" i="38"/>
  <c r="Z277" i="38"/>
  <c r="AB277" i="38"/>
  <c r="Z278" i="38"/>
  <c r="AB278" i="38"/>
  <c r="Z279" i="38"/>
  <c r="AB279" i="38"/>
  <c r="Z280" i="38"/>
  <c r="AB280" i="38"/>
  <c r="Z281" i="38"/>
  <c r="AB281" i="38"/>
  <c r="Z282" i="38"/>
  <c r="AB282" i="38"/>
  <c r="Z283" i="38"/>
  <c r="AB283" i="38"/>
  <c r="Z284" i="38"/>
  <c r="AB284" i="38"/>
  <c r="Z285" i="38"/>
  <c r="AB285" i="38"/>
  <c r="Z286" i="38"/>
  <c r="AB286" i="38"/>
  <c r="Z287" i="38"/>
  <c r="AB287" i="38"/>
  <c r="Z288" i="38"/>
  <c r="AB288" i="38"/>
  <c r="Z289" i="38"/>
  <c r="AB289" i="38"/>
  <c r="Z290" i="38"/>
  <c r="AB290" i="38"/>
  <c r="Z291" i="38"/>
  <c r="AB291" i="38"/>
  <c r="Z292" i="38"/>
  <c r="AB292" i="38"/>
  <c r="Z293" i="38"/>
  <c r="AB293" i="38"/>
  <c r="Z294" i="38"/>
  <c r="AB294" i="38"/>
  <c r="Z295" i="38"/>
  <c r="AB295" i="38"/>
  <c r="Z296" i="38"/>
  <c r="AB296" i="38"/>
  <c r="Z297" i="38"/>
  <c r="AB297" i="38"/>
  <c r="Z298" i="38"/>
  <c r="AB298" i="38"/>
  <c r="Z299" i="38"/>
  <c r="AB299" i="38"/>
  <c r="Z300" i="38"/>
  <c r="AB300" i="38"/>
  <c r="Z301" i="38"/>
  <c r="AB301" i="38"/>
  <c r="Z302" i="38"/>
  <c r="AB302" i="38"/>
  <c r="Z303" i="38"/>
  <c r="AB303" i="38"/>
  <c r="Z304" i="38"/>
  <c r="AB304" i="38"/>
  <c r="Z305" i="38"/>
  <c r="AB305" i="38"/>
  <c r="Z306" i="38"/>
  <c r="AB306" i="38"/>
  <c r="Z307" i="38"/>
  <c r="AB307" i="38"/>
  <c r="Z308" i="38"/>
  <c r="AB308" i="38"/>
  <c r="Z309" i="38"/>
  <c r="AB309" i="38"/>
  <c r="Z310" i="38"/>
  <c r="AB310" i="38"/>
  <c r="Z311" i="38"/>
  <c r="AB311" i="38"/>
  <c r="Z312" i="38"/>
  <c r="AB312" i="38"/>
  <c r="Z313" i="38"/>
  <c r="AB313" i="38"/>
  <c r="Z314" i="38"/>
  <c r="AB314" i="38"/>
  <c r="Z315" i="38"/>
  <c r="AB315" i="38"/>
  <c r="Z316" i="38"/>
  <c r="AB316" i="38"/>
  <c r="Z317" i="38"/>
  <c r="AB317" i="38"/>
  <c r="Z318" i="38"/>
  <c r="AB318" i="38"/>
  <c r="Z319" i="38"/>
  <c r="AB319" i="38"/>
  <c r="Z320" i="38"/>
  <c r="AB320" i="38"/>
  <c r="Z321" i="38"/>
  <c r="AB321" i="38"/>
  <c r="Z322" i="38"/>
  <c r="AB322" i="38"/>
  <c r="Z323" i="38"/>
  <c r="AB323" i="38"/>
  <c r="Z324" i="38"/>
  <c r="AB324" i="38"/>
  <c r="Z325" i="38"/>
  <c r="AB325" i="38"/>
  <c r="Z326" i="38"/>
  <c r="AB326" i="38"/>
  <c r="Z327" i="38"/>
  <c r="AB327" i="38"/>
  <c r="Z328" i="38"/>
  <c r="AB328" i="38"/>
  <c r="Z329" i="38"/>
  <c r="AB329" i="38"/>
  <c r="Z330" i="38"/>
  <c r="AB330" i="38"/>
  <c r="Z331" i="38"/>
  <c r="AB331" i="38"/>
  <c r="Z332" i="38"/>
  <c r="AB332" i="38"/>
  <c r="Z333" i="38"/>
  <c r="AB333" i="38"/>
  <c r="Z334" i="38"/>
  <c r="AB334" i="38"/>
  <c r="Z335" i="38"/>
  <c r="AB335" i="38"/>
  <c r="Z336" i="38"/>
  <c r="AB336" i="38"/>
  <c r="Z337" i="38"/>
  <c r="AB337" i="38"/>
  <c r="Z338" i="38"/>
  <c r="AB338" i="38"/>
  <c r="Z339" i="38"/>
  <c r="AB339" i="38"/>
  <c r="Z340" i="38"/>
  <c r="AB340" i="38"/>
  <c r="Z341" i="38"/>
  <c r="AB341" i="38"/>
  <c r="Z342" i="38"/>
  <c r="AB342" i="38"/>
  <c r="Z343" i="38"/>
  <c r="AB343" i="38"/>
  <c r="Z344" i="38"/>
  <c r="AB344" i="38"/>
  <c r="Z345" i="38"/>
  <c r="AB345" i="38"/>
  <c r="Z346" i="38"/>
  <c r="AB346" i="38"/>
  <c r="Z347" i="38"/>
  <c r="AB347" i="38"/>
  <c r="Z348" i="38"/>
  <c r="AB348" i="38"/>
  <c r="Z349" i="38"/>
  <c r="AB349" i="38"/>
  <c r="Z350" i="38"/>
  <c r="AB350" i="38"/>
  <c r="Z351" i="38"/>
  <c r="AB351" i="38"/>
  <c r="AA352" i="38"/>
  <c r="AB352" i="38"/>
  <c r="AA353" i="38"/>
  <c r="AB353" i="38"/>
  <c r="AA354" i="38"/>
  <c r="AB354" i="38"/>
  <c r="AA355" i="38"/>
  <c r="AB355" i="38"/>
  <c r="AA356" i="38"/>
  <c r="AB356" i="38"/>
  <c r="AA357" i="38"/>
  <c r="AB357" i="38"/>
  <c r="AA358" i="38"/>
  <c r="AB358" i="38"/>
  <c r="AA359" i="38"/>
  <c r="AB359" i="38"/>
  <c r="AA360" i="38"/>
  <c r="AB360" i="38"/>
  <c r="AA361" i="38"/>
  <c r="AB361" i="38"/>
  <c r="AA362" i="38"/>
  <c r="AB362" i="38"/>
  <c r="AA363" i="38"/>
  <c r="AB363" i="38"/>
  <c r="AA364" i="38"/>
  <c r="AB364" i="38"/>
  <c r="AA365" i="38"/>
  <c r="AB365" i="38"/>
  <c r="AA366" i="38"/>
  <c r="AB366" i="38"/>
  <c r="AA367" i="38"/>
  <c r="AB367" i="38"/>
  <c r="AA368" i="38"/>
  <c r="AB368" i="38"/>
  <c r="AA369" i="38"/>
  <c r="AB369" i="38"/>
  <c r="AA370" i="38"/>
  <c r="AB370" i="38"/>
  <c r="AA371" i="38"/>
  <c r="AB371" i="38"/>
  <c r="AA372" i="38"/>
  <c r="AB372" i="38"/>
  <c r="AA373" i="38"/>
  <c r="AB373" i="38"/>
  <c r="AA374" i="38"/>
  <c r="AB374" i="38"/>
  <c r="AA375" i="38"/>
  <c r="AB375" i="38"/>
  <c r="AA376" i="38"/>
  <c r="AB376" i="38"/>
  <c r="AA377" i="38"/>
  <c r="AB377" i="38"/>
  <c r="AA378" i="38"/>
  <c r="AB378" i="38"/>
  <c r="AA379" i="38"/>
  <c r="AB379" i="38"/>
  <c r="AA380" i="38"/>
  <c r="AB380" i="38"/>
  <c r="AA381" i="38"/>
  <c r="AB381" i="38"/>
  <c r="AA382" i="38"/>
  <c r="AB382" i="38"/>
  <c r="AA383" i="38"/>
  <c r="AB383" i="38"/>
  <c r="AA384" i="38"/>
  <c r="AB384" i="38"/>
  <c r="AA385" i="38"/>
  <c r="AB385" i="38"/>
  <c r="AA386" i="38"/>
  <c r="AB386" i="38"/>
  <c r="AA387" i="38"/>
  <c r="AB387" i="38"/>
  <c r="AA388" i="38"/>
  <c r="AB388" i="38"/>
  <c r="AA389" i="38"/>
  <c r="AB389" i="38"/>
  <c r="AA390" i="38"/>
  <c r="AB390" i="38"/>
  <c r="AA391" i="38"/>
  <c r="AB391" i="38"/>
  <c r="AA392" i="38"/>
  <c r="AB392" i="38"/>
  <c r="AA393" i="38"/>
  <c r="AB393" i="38"/>
  <c r="AA394" i="38"/>
  <c r="AB394" i="38"/>
  <c r="AA395" i="38"/>
  <c r="AB395" i="38"/>
  <c r="AA396" i="38"/>
  <c r="AB396" i="38"/>
  <c r="AA397" i="38"/>
  <c r="AB397" i="38"/>
  <c r="AA398" i="38"/>
  <c r="AB398" i="38"/>
  <c r="AA399" i="38"/>
  <c r="AB399" i="38"/>
  <c r="AA400" i="38"/>
  <c r="AB400" i="38"/>
  <c r="AA401" i="38"/>
  <c r="AB401" i="38"/>
  <c r="AA402" i="38"/>
  <c r="AB402" i="38"/>
  <c r="AA403" i="38"/>
  <c r="AB403" i="38"/>
  <c r="AA404" i="38"/>
  <c r="AB404" i="38"/>
  <c r="AA405" i="38"/>
  <c r="AB405" i="38"/>
  <c r="AA406" i="38"/>
  <c r="AB406" i="38"/>
  <c r="AA407" i="38"/>
  <c r="AB407" i="38"/>
  <c r="AA408" i="38"/>
  <c r="AB408" i="38"/>
  <c r="AA409" i="38"/>
  <c r="AB409" i="38"/>
  <c r="AA410" i="38"/>
  <c r="AB410" i="38"/>
  <c r="AA411" i="38"/>
  <c r="AB411" i="38"/>
  <c r="AA412" i="38"/>
  <c r="AB412" i="38"/>
  <c r="AA413" i="38"/>
  <c r="AB413" i="38"/>
  <c r="AA414" i="38"/>
  <c r="AB414" i="38"/>
  <c r="AA415" i="38"/>
  <c r="AB415" i="38"/>
  <c r="AA416" i="38"/>
  <c r="AB416" i="38"/>
  <c r="AA417" i="38"/>
  <c r="AB417" i="38"/>
  <c r="AA418" i="38"/>
  <c r="AB418" i="38"/>
  <c r="AA419" i="38"/>
  <c r="AB419" i="38"/>
  <c r="AA420" i="38"/>
  <c r="AB420" i="38"/>
  <c r="AA421" i="38"/>
  <c r="AB421" i="38"/>
  <c r="AA422" i="38"/>
  <c r="AB422" i="38"/>
  <c r="AA423" i="38"/>
  <c r="AB423" i="38"/>
  <c r="AA424" i="38"/>
  <c r="AB424" i="38"/>
  <c r="AA425" i="38"/>
  <c r="AB425" i="38"/>
  <c r="AA426" i="38"/>
  <c r="AB426" i="38"/>
  <c r="AA427" i="38"/>
  <c r="AB427" i="38"/>
  <c r="AA428" i="38"/>
  <c r="AB428" i="38"/>
  <c r="AA429" i="38"/>
  <c r="AB429" i="38"/>
  <c r="AA430" i="38"/>
  <c r="AB430" i="38"/>
  <c r="AA431" i="38"/>
  <c r="AB431" i="38"/>
  <c r="AA432" i="38"/>
  <c r="AB432" i="38"/>
  <c r="AA433" i="38"/>
  <c r="AB433" i="38"/>
  <c r="L434" i="38"/>
  <c r="K434" i="38"/>
  <c r="J434" i="38"/>
  <c r="I434" i="38"/>
  <c r="H434" i="38"/>
  <c r="G434" i="38"/>
  <c r="F434" i="38"/>
  <c r="E434" i="38"/>
  <c r="D434" i="38"/>
  <c r="B434" i="38"/>
  <c r="AD433" i="38"/>
  <c r="AC433" i="38"/>
  <c r="T433" i="38"/>
  <c r="M428" i="38"/>
  <c r="S433" i="38"/>
  <c r="R433" i="38"/>
  <c r="Q433" i="38"/>
  <c r="P433" i="38"/>
  <c r="O433" i="38"/>
  <c r="N433" i="38"/>
  <c r="M433" i="38"/>
  <c r="L433" i="38"/>
  <c r="K433" i="38"/>
  <c r="J433" i="38"/>
  <c r="I433" i="38"/>
  <c r="H433" i="38"/>
  <c r="G433" i="38"/>
  <c r="F433" i="38"/>
  <c r="E433" i="38"/>
  <c r="D433" i="38"/>
  <c r="B433" i="38"/>
  <c r="AD432" i="38"/>
  <c r="AC432" i="38"/>
  <c r="T432" i="38"/>
  <c r="S432" i="38"/>
  <c r="R432" i="38"/>
  <c r="Q432" i="38"/>
  <c r="P432" i="38"/>
  <c r="O432" i="38"/>
  <c r="N432" i="38"/>
  <c r="M432" i="38"/>
  <c r="L432" i="38"/>
  <c r="K432" i="38"/>
  <c r="J432" i="38"/>
  <c r="I432" i="38"/>
  <c r="H432" i="38"/>
  <c r="G432" i="38"/>
  <c r="F432" i="38"/>
  <c r="E432" i="38"/>
  <c r="D432" i="38"/>
  <c r="B432" i="38"/>
  <c r="AD431" i="38"/>
  <c r="AC431" i="38"/>
  <c r="T431" i="38"/>
  <c r="S431" i="38"/>
  <c r="R431" i="38"/>
  <c r="Q431" i="38"/>
  <c r="P431" i="38"/>
  <c r="O431" i="38"/>
  <c r="N431" i="38"/>
  <c r="M431" i="38"/>
  <c r="L431" i="38"/>
  <c r="K431" i="38"/>
  <c r="J431" i="38"/>
  <c r="I431" i="38"/>
  <c r="H431" i="38"/>
  <c r="G431" i="38"/>
  <c r="F431" i="38"/>
  <c r="E431" i="38"/>
  <c r="D431" i="38"/>
  <c r="B431" i="38"/>
  <c r="AD430" i="38"/>
  <c r="AC430" i="38"/>
  <c r="T430" i="38"/>
  <c r="S430" i="38"/>
  <c r="R430" i="38"/>
  <c r="Q430" i="38"/>
  <c r="P430" i="38"/>
  <c r="O430" i="38"/>
  <c r="N430" i="38"/>
  <c r="M430" i="38"/>
  <c r="L430" i="38"/>
  <c r="K430" i="38"/>
  <c r="J430" i="38"/>
  <c r="I430" i="38"/>
  <c r="H430" i="38"/>
  <c r="G430" i="38"/>
  <c r="F430" i="38"/>
  <c r="E430" i="38"/>
  <c r="D430" i="38"/>
  <c r="B430" i="38"/>
  <c r="AD429" i="38"/>
  <c r="AC429" i="38"/>
  <c r="T429" i="38"/>
  <c r="S429" i="38"/>
  <c r="R429" i="38"/>
  <c r="Q429" i="38"/>
  <c r="P429" i="38"/>
  <c r="O429" i="38"/>
  <c r="N429" i="38"/>
  <c r="M429" i="38"/>
  <c r="L429" i="38"/>
  <c r="K429" i="38"/>
  <c r="J429" i="38"/>
  <c r="I429" i="38"/>
  <c r="H429" i="38"/>
  <c r="G429" i="38"/>
  <c r="F429" i="38"/>
  <c r="E429" i="38"/>
  <c r="D429" i="38"/>
  <c r="B429" i="38"/>
  <c r="AD428" i="38"/>
  <c r="AC428" i="38"/>
  <c r="T428" i="38"/>
  <c r="S428" i="38"/>
  <c r="R428" i="38"/>
  <c r="Q428" i="38"/>
  <c r="P428" i="38"/>
  <c r="O428" i="38"/>
  <c r="N428" i="38"/>
  <c r="B428" i="38"/>
  <c r="AD427" i="38"/>
  <c r="AC427" i="38"/>
  <c r="T427" i="38"/>
  <c r="M427" i="38"/>
  <c r="S427" i="38"/>
  <c r="L427" i="38"/>
  <c r="R427" i="38"/>
  <c r="K427" i="38"/>
  <c r="Q427" i="38"/>
  <c r="J427" i="38"/>
  <c r="P427" i="38"/>
  <c r="I427" i="38"/>
  <c r="O427" i="38"/>
  <c r="H427" i="38"/>
  <c r="N427" i="38"/>
  <c r="G427" i="38"/>
  <c r="F427" i="38"/>
  <c r="E427" i="38"/>
  <c r="D427" i="38"/>
  <c r="C427" i="38"/>
  <c r="B427" i="38"/>
  <c r="AD426" i="38"/>
  <c r="AC426" i="38"/>
  <c r="T426" i="38"/>
  <c r="S426" i="38"/>
  <c r="R426" i="38"/>
  <c r="Q426" i="38"/>
  <c r="P426" i="38"/>
  <c r="O426" i="38"/>
  <c r="N426" i="38"/>
  <c r="M426" i="38"/>
  <c r="L426" i="38"/>
  <c r="K426" i="38"/>
  <c r="J426" i="38"/>
  <c r="I426" i="38"/>
  <c r="H426" i="38"/>
  <c r="G426" i="38"/>
  <c r="F426" i="38"/>
  <c r="E426" i="38"/>
  <c r="D426" i="38"/>
  <c r="C426" i="38"/>
  <c r="B426" i="38"/>
  <c r="AD425" i="38"/>
  <c r="AC425" i="38"/>
  <c r="Q4" i="38"/>
  <c r="AG3" i="38"/>
  <c r="AG4" i="38"/>
  <c r="AI4" i="38"/>
  <c r="AG5" i="38"/>
  <c r="AI5" i="38"/>
  <c r="AG6" i="38"/>
  <c r="AI6" i="38"/>
  <c r="AG7" i="38"/>
  <c r="AI7" i="38"/>
  <c r="AG8" i="38"/>
  <c r="AI8" i="38"/>
  <c r="AG9" i="38"/>
  <c r="AI9" i="38"/>
  <c r="AG10" i="38"/>
  <c r="AI10" i="38"/>
  <c r="AG11" i="38"/>
  <c r="AI11" i="38"/>
  <c r="AG12" i="38"/>
  <c r="AI12" i="38"/>
  <c r="AJ4" i="38"/>
  <c r="AJ5" i="38"/>
  <c r="AJ6" i="38"/>
  <c r="AJ7" i="38"/>
  <c r="AJ8" i="38"/>
  <c r="AJ9" i="38"/>
  <c r="AJ10" i="38"/>
  <c r="AJ11" i="38"/>
  <c r="AJ12" i="38"/>
  <c r="AK4" i="38"/>
  <c r="AK5" i="38"/>
  <c r="AK6" i="38"/>
  <c r="AK7" i="38"/>
  <c r="AK8" i="38"/>
  <c r="AK9" i="38"/>
  <c r="AK10" i="38"/>
  <c r="AK11" i="38"/>
  <c r="AK12" i="38"/>
  <c r="AH9" i="38"/>
  <c r="C425" i="38"/>
  <c r="T425" i="38"/>
  <c r="S425" i="38"/>
  <c r="AH8" i="38"/>
  <c r="C424" i="38"/>
  <c r="L419" i="38"/>
  <c r="R425" i="38"/>
  <c r="AH7" i="38"/>
  <c r="C423" i="38"/>
  <c r="K419" i="38"/>
  <c r="Q425" i="38"/>
  <c r="AH6" i="38"/>
  <c r="C422" i="38"/>
  <c r="J419" i="38"/>
  <c r="P425" i="38"/>
  <c r="AH5" i="38"/>
  <c r="C421" i="38"/>
  <c r="I419" i="38"/>
  <c r="O425" i="38"/>
  <c r="AH4" i="38"/>
  <c r="C420" i="38"/>
  <c r="H419" i="38"/>
  <c r="N425" i="38"/>
  <c r="M425" i="38"/>
  <c r="L425" i="38"/>
  <c r="K425" i="38"/>
  <c r="J425" i="38"/>
  <c r="I425" i="38"/>
  <c r="H425" i="38"/>
  <c r="G425" i="38"/>
  <c r="F425" i="38"/>
  <c r="E425" i="38"/>
  <c r="D425" i="38"/>
  <c r="B425" i="38"/>
  <c r="AD424" i="38"/>
  <c r="AC424" i="38"/>
  <c r="T424" i="38"/>
  <c r="M419" i="38"/>
  <c r="S424" i="38"/>
  <c r="R424" i="38"/>
  <c r="Q424" i="38"/>
  <c r="P424" i="38"/>
  <c r="O424" i="38"/>
  <c r="N424" i="38"/>
  <c r="M424" i="38"/>
  <c r="L424" i="38"/>
  <c r="K424" i="38"/>
  <c r="J424" i="38"/>
  <c r="I424" i="38"/>
  <c r="H424" i="38"/>
  <c r="G424" i="38"/>
  <c r="F424" i="38"/>
  <c r="E424" i="38"/>
  <c r="D424" i="38"/>
  <c r="B424" i="38"/>
  <c r="AD423" i="38"/>
  <c r="AC423" i="38"/>
  <c r="T423" i="38"/>
  <c r="S423" i="38"/>
  <c r="R423" i="38"/>
  <c r="Q423" i="38"/>
  <c r="P423" i="38"/>
  <c r="O423" i="38"/>
  <c r="N423" i="38"/>
  <c r="M423" i="38"/>
  <c r="L423" i="38"/>
  <c r="K423" i="38"/>
  <c r="J423" i="38"/>
  <c r="I423" i="38"/>
  <c r="H423" i="38"/>
  <c r="G423" i="38"/>
  <c r="F423" i="38"/>
  <c r="E423" i="38"/>
  <c r="D423" i="38"/>
  <c r="B423" i="38"/>
  <c r="AD422" i="38"/>
  <c r="AC422" i="38"/>
  <c r="T422" i="38"/>
  <c r="S422" i="38"/>
  <c r="R422" i="38"/>
  <c r="Q422" i="38"/>
  <c r="P422" i="38"/>
  <c r="O422" i="38"/>
  <c r="N422" i="38"/>
  <c r="M422" i="38"/>
  <c r="L422" i="38"/>
  <c r="K422" i="38"/>
  <c r="J422" i="38"/>
  <c r="I422" i="38"/>
  <c r="H422" i="38"/>
  <c r="G422" i="38"/>
  <c r="F422" i="38"/>
  <c r="E422" i="38"/>
  <c r="D422" i="38"/>
  <c r="B422" i="38"/>
  <c r="AD421" i="38"/>
  <c r="AC421" i="38"/>
  <c r="T421" i="38"/>
  <c r="S421" i="38"/>
  <c r="R421" i="38"/>
  <c r="Q421" i="38"/>
  <c r="P421" i="38"/>
  <c r="O421" i="38"/>
  <c r="N421" i="38"/>
  <c r="M421" i="38"/>
  <c r="L421" i="38"/>
  <c r="K421" i="38"/>
  <c r="J421" i="38"/>
  <c r="I421" i="38"/>
  <c r="H421" i="38"/>
  <c r="G421" i="38"/>
  <c r="F421" i="38"/>
  <c r="E421" i="38"/>
  <c r="D421" i="38"/>
  <c r="B421" i="38"/>
  <c r="AD420" i="38"/>
  <c r="AC420" i="38"/>
  <c r="T420" i="38"/>
  <c r="S420" i="38"/>
  <c r="R420" i="38"/>
  <c r="Q420" i="38"/>
  <c r="P420" i="38"/>
  <c r="O420" i="38"/>
  <c r="N420" i="38"/>
  <c r="M420" i="38"/>
  <c r="L420" i="38"/>
  <c r="K420" i="38"/>
  <c r="J420" i="38"/>
  <c r="I420" i="38"/>
  <c r="H420" i="38"/>
  <c r="G420" i="38"/>
  <c r="F420" i="38"/>
  <c r="E420" i="38"/>
  <c r="D420" i="38"/>
  <c r="B420" i="38"/>
  <c r="AD419" i="38"/>
  <c r="AC419" i="38"/>
  <c r="T419" i="38"/>
  <c r="S419" i="38"/>
  <c r="R419" i="38"/>
  <c r="Q419" i="38"/>
  <c r="P419" i="38"/>
  <c r="O419" i="38"/>
  <c r="N419" i="38"/>
  <c r="B419" i="38"/>
  <c r="AD418" i="38"/>
  <c r="AC418" i="38"/>
  <c r="T418" i="38"/>
  <c r="M418" i="38"/>
  <c r="S418" i="38"/>
  <c r="L418" i="38"/>
  <c r="R418" i="38"/>
  <c r="K418" i="38"/>
  <c r="Q418" i="38"/>
  <c r="J418" i="38"/>
  <c r="P418" i="38"/>
  <c r="I418" i="38"/>
  <c r="O418" i="38"/>
  <c r="H418" i="38"/>
  <c r="N418" i="38"/>
  <c r="G418" i="38"/>
  <c r="F418" i="38"/>
  <c r="E418" i="38"/>
  <c r="D418" i="38"/>
  <c r="C418" i="38"/>
  <c r="B418" i="38"/>
  <c r="AD417" i="38"/>
  <c r="AC417" i="38"/>
  <c r="T417" i="38"/>
  <c r="S417" i="38"/>
  <c r="R417" i="38"/>
  <c r="Q417" i="38"/>
  <c r="P417" i="38"/>
  <c r="O417" i="38"/>
  <c r="N417" i="38"/>
  <c r="M417" i="38"/>
  <c r="L417" i="38"/>
  <c r="K417" i="38"/>
  <c r="J417" i="38"/>
  <c r="I417" i="38"/>
  <c r="H417" i="38"/>
  <c r="G417" i="38"/>
  <c r="F417" i="38"/>
  <c r="E417" i="38"/>
  <c r="D417" i="38"/>
  <c r="C417" i="38"/>
  <c r="B417" i="38"/>
  <c r="AD416" i="38"/>
  <c r="AC416" i="38"/>
  <c r="P4" i="38"/>
  <c r="AB3" i="38"/>
  <c r="AB4" i="38"/>
  <c r="AD4" i="38"/>
  <c r="AB5" i="38"/>
  <c r="AD5" i="38"/>
  <c r="AB6" i="38"/>
  <c r="AD6" i="38"/>
  <c r="AB7" i="38"/>
  <c r="AD7" i="38"/>
  <c r="AB8" i="38"/>
  <c r="AD8" i="38"/>
  <c r="AB9" i="38"/>
  <c r="AD9" i="38"/>
  <c r="AB10" i="38"/>
  <c r="AD10" i="38"/>
  <c r="AB11" i="38"/>
  <c r="AD11" i="38"/>
  <c r="AB12" i="38"/>
  <c r="AD12" i="38"/>
  <c r="AE4" i="38"/>
  <c r="AE5" i="38"/>
  <c r="AE6" i="38"/>
  <c r="AE7" i="38"/>
  <c r="AE8" i="38"/>
  <c r="AE9" i="38"/>
  <c r="AE10" i="38"/>
  <c r="AE11" i="38"/>
  <c r="AE12" i="38"/>
  <c r="AF4" i="38"/>
  <c r="AF5" i="38"/>
  <c r="AF6" i="38"/>
  <c r="AF7" i="38"/>
  <c r="AF8" i="38"/>
  <c r="AF9" i="38"/>
  <c r="AF10" i="38"/>
  <c r="AF11" i="38"/>
  <c r="AF12" i="38"/>
  <c r="AC9" i="38"/>
  <c r="C416" i="38"/>
  <c r="T416" i="38"/>
  <c r="S416" i="38"/>
  <c r="AC8" i="38"/>
  <c r="C415" i="38"/>
  <c r="L410" i="38"/>
  <c r="R416" i="38"/>
  <c r="AC7" i="38"/>
  <c r="C414" i="38"/>
  <c r="K410" i="38"/>
  <c r="Q416" i="38"/>
  <c r="AC6" i="38"/>
  <c r="C413" i="38"/>
  <c r="J410" i="38"/>
  <c r="P416" i="38"/>
  <c r="AC5" i="38"/>
  <c r="C412" i="38"/>
  <c r="I410" i="38"/>
  <c r="O416" i="38"/>
  <c r="AC4" i="38"/>
  <c r="C411" i="38"/>
  <c r="H410" i="38"/>
  <c r="N416" i="38"/>
  <c r="M416" i="38"/>
  <c r="L416" i="38"/>
  <c r="K416" i="38"/>
  <c r="J416" i="38"/>
  <c r="I416" i="38"/>
  <c r="H416" i="38"/>
  <c r="G416" i="38"/>
  <c r="F416" i="38"/>
  <c r="E416" i="38"/>
  <c r="D416" i="38"/>
  <c r="B416" i="38"/>
  <c r="AD415" i="38"/>
  <c r="AC415" i="38"/>
  <c r="T415" i="38"/>
  <c r="M410" i="38"/>
  <c r="S415" i="38"/>
  <c r="R415" i="38"/>
  <c r="Q415" i="38"/>
  <c r="P415" i="38"/>
  <c r="O415" i="38"/>
  <c r="N415" i="38"/>
  <c r="M415" i="38"/>
  <c r="L415" i="38"/>
  <c r="K415" i="38"/>
  <c r="J415" i="38"/>
  <c r="I415" i="38"/>
  <c r="H415" i="38"/>
  <c r="G415" i="38"/>
  <c r="F415" i="38"/>
  <c r="E415" i="38"/>
  <c r="D415" i="38"/>
  <c r="B415" i="38"/>
  <c r="AD414" i="38"/>
  <c r="AC414" i="38"/>
  <c r="T414" i="38"/>
  <c r="S414" i="38"/>
  <c r="R414" i="38"/>
  <c r="Q414" i="38"/>
  <c r="P414" i="38"/>
  <c r="O414" i="38"/>
  <c r="N414" i="38"/>
  <c r="M414" i="38"/>
  <c r="L414" i="38"/>
  <c r="K414" i="38"/>
  <c r="J414" i="38"/>
  <c r="I414" i="38"/>
  <c r="H414" i="38"/>
  <c r="G414" i="38"/>
  <c r="F414" i="38"/>
  <c r="E414" i="38"/>
  <c r="D414" i="38"/>
  <c r="B414" i="38"/>
  <c r="AD413" i="38"/>
  <c r="AC413" i="38"/>
  <c r="T413" i="38"/>
  <c r="S413" i="38"/>
  <c r="R413" i="38"/>
  <c r="Q413" i="38"/>
  <c r="P413" i="38"/>
  <c r="O413" i="38"/>
  <c r="N413" i="38"/>
  <c r="M413" i="38"/>
  <c r="L413" i="38"/>
  <c r="K413" i="38"/>
  <c r="J413" i="38"/>
  <c r="I413" i="38"/>
  <c r="H413" i="38"/>
  <c r="G413" i="38"/>
  <c r="F413" i="38"/>
  <c r="E413" i="38"/>
  <c r="D413" i="38"/>
  <c r="B413" i="38"/>
  <c r="AD412" i="38"/>
  <c r="AC412" i="38"/>
  <c r="T412" i="38"/>
  <c r="S412" i="38"/>
  <c r="R412" i="38"/>
  <c r="Q412" i="38"/>
  <c r="P412" i="38"/>
  <c r="O412" i="38"/>
  <c r="N412" i="38"/>
  <c r="M412" i="38"/>
  <c r="L412" i="38"/>
  <c r="K412" i="38"/>
  <c r="J412" i="38"/>
  <c r="I412" i="38"/>
  <c r="H412" i="38"/>
  <c r="G412" i="38"/>
  <c r="F412" i="38"/>
  <c r="E412" i="38"/>
  <c r="D412" i="38"/>
  <c r="B412" i="38"/>
  <c r="AD411" i="38"/>
  <c r="AC411" i="38"/>
  <c r="T411" i="38"/>
  <c r="S411" i="38"/>
  <c r="R411" i="38"/>
  <c r="Q411" i="38"/>
  <c r="P411" i="38"/>
  <c r="O411" i="38"/>
  <c r="N411" i="38"/>
  <c r="M411" i="38"/>
  <c r="L411" i="38"/>
  <c r="K411" i="38"/>
  <c r="J411" i="38"/>
  <c r="I411" i="38"/>
  <c r="H411" i="38"/>
  <c r="G411" i="38"/>
  <c r="F411" i="38"/>
  <c r="E411" i="38"/>
  <c r="D411" i="38"/>
  <c r="B411" i="38"/>
  <c r="AD410" i="38"/>
  <c r="AC410" i="38"/>
  <c r="T410" i="38"/>
  <c r="S410" i="38"/>
  <c r="R410" i="38"/>
  <c r="Q410" i="38"/>
  <c r="P410" i="38"/>
  <c r="O410" i="38"/>
  <c r="N410" i="38"/>
  <c r="B410" i="38"/>
  <c r="AD409" i="38"/>
  <c r="AC409" i="38"/>
  <c r="T409" i="38"/>
  <c r="M409" i="38"/>
  <c r="S409" i="38"/>
  <c r="L409" i="38"/>
  <c r="R409" i="38"/>
  <c r="K409" i="38"/>
  <c r="Q409" i="38"/>
  <c r="J409" i="38"/>
  <c r="P409" i="38"/>
  <c r="I409" i="38"/>
  <c r="O409" i="38"/>
  <c r="H409" i="38"/>
  <c r="N409" i="38"/>
  <c r="G409" i="38"/>
  <c r="F409" i="38"/>
  <c r="E409" i="38"/>
  <c r="D409" i="38"/>
  <c r="C409" i="38"/>
  <c r="B409" i="38"/>
  <c r="AD408" i="38"/>
  <c r="AC408" i="38"/>
  <c r="T408" i="38"/>
  <c r="S408" i="38"/>
  <c r="R408" i="38"/>
  <c r="Q408" i="38"/>
  <c r="P408" i="38"/>
  <c r="O408" i="38"/>
  <c r="N408" i="38"/>
  <c r="M408" i="38"/>
  <c r="L408" i="38"/>
  <c r="K408" i="38"/>
  <c r="J408" i="38"/>
  <c r="I408" i="38"/>
  <c r="H408" i="38"/>
  <c r="G408" i="38"/>
  <c r="F408" i="38"/>
  <c r="E408" i="38"/>
  <c r="D408" i="38"/>
  <c r="C408" i="38"/>
  <c r="B408" i="38"/>
  <c r="AD407" i="38"/>
  <c r="AC407" i="38"/>
  <c r="O4" i="38"/>
  <c r="W3" i="38"/>
  <c r="W4" i="38"/>
  <c r="Y4" i="38"/>
  <c r="W5" i="38"/>
  <c r="Y5" i="38"/>
  <c r="W6" i="38"/>
  <c r="Y6" i="38"/>
  <c r="W7" i="38"/>
  <c r="Y7" i="38"/>
  <c r="W8" i="38"/>
  <c r="Y8" i="38"/>
  <c r="W9" i="38"/>
  <c r="Y9" i="38"/>
  <c r="W10" i="38"/>
  <c r="Y10" i="38"/>
  <c r="W11" i="38"/>
  <c r="Y11" i="38"/>
  <c r="W12" i="38"/>
  <c r="Y12" i="38"/>
  <c r="Z4" i="38"/>
  <c r="Z5" i="38"/>
  <c r="Z6" i="38"/>
  <c r="Z7" i="38"/>
  <c r="Z8" i="38"/>
  <c r="Z9" i="38"/>
  <c r="Z10" i="38"/>
  <c r="Z11" i="38"/>
  <c r="Z12" i="38"/>
  <c r="AA4" i="38"/>
  <c r="AA5" i="38"/>
  <c r="AA6" i="38"/>
  <c r="AA7" i="38"/>
  <c r="AA8" i="38"/>
  <c r="AA9" i="38"/>
  <c r="AA10" i="38"/>
  <c r="AA11" i="38"/>
  <c r="AA12" i="38"/>
  <c r="X9" i="38"/>
  <c r="C407" i="38"/>
  <c r="T407" i="38"/>
  <c r="S407" i="38"/>
  <c r="X8" i="38"/>
  <c r="C406" i="38"/>
  <c r="L401" i="38"/>
  <c r="R407" i="38"/>
  <c r="X7" i="38"/>
  <c r="C405" i="38"/>
  <c r="K401" i="38"/>
  <c r="Q407" i="38"/>
  <c r="X6" i="38"/>
  <c r="C404" i="38"/>
  <c r="J401" i="38"/>
  <c r="P407" i="38"/>
  <c r="X5" i="38"/>
  <c r="C403" i="38"/>
  <c r="I401" i="38"/>
  <c r="O407" i="38"/>
  <c r="X4" i="38"/>
  <c r="C402" i="38"/>
  <c r="H401" i="38"/>
  <c r="N407" i="38"/>
  <c r="M407" i="38"/>
  <c r="L407" i="38"/>
  <c r="K407" i="38"/>
  <c r="J407" i="38"/>
  <c r="I407" i="38"/>
  <c r="H407" i="38"/>
  <c r="G407" i="38"/>
  <c r="F407" i="38"/>
  <c r="E407" i="38"/>
  <c r="D407" i="38"/>
  <c r="B407" i="38"/>
  <c r="AD406" i="38"/>
  <c r="AC406" i="38"/>
  <c r="T406" i="38"/>
  <c r="M401" i="38"/>
  <c r="S406" i="38"/>
  <c r="R406" i="38"/>
  <c r="Q406" i="38"/>
  <c r="P406" i="38"/>
  <c r="O406" i="38"/>
  <c r="N406" i="38"/>
  <c r="M406" i="38"/>
  <c r="L406" i="38"/>
  <c r="K406" i="38"/>
  <c r="J406" i="38"/>
  <c r="I406" i="38"/>
  <c r="H406" i="38"/>
  <c r="G406" i="38"/>
  <c r="F406" i="38"/>
  <c r="E406" i="38"/>
  <c r="D406" i="38"/>
  <c r="B406" i="38"/>
  <c r="AD405" i="38"/>
  <c r="AC405" i="38"/>
  <c r="T405" i="38"/>
  <c r="S405" i="38"/>
  <c r="R405" i="38"/>
  <c r="Q405" i="38"/>
  <c r="P405" i="38"/>
  <c r="O405" i="38"/>
  <c r="N405" i="38"/>
  <c r="M405" i="38"/>
  <c r="L405" i="38"/>
  <c r="K405" i="38"/>
  <c r="J405" i="38"/>
  <c r="I405" i="38"/>
  <c r="H405" i="38"/>
  <c r="G405" i="38"/>
  <c r="F405" i="38"/>
  <c r="E405" i="38"/>
  <c r="D405" i="38"/>
  <c r="B405" i="38"/>
  <c r="AD404" i="38"/>
  <c r="AC404" i="38"/>
  <c r="T404" i="38"/>
  <c r="S404" i="38"/>
  <c r="R404" i="38"/>
  <c r="Q404" i="38"/>
  <c r="P404" i="38"/>
  <c r="O404" i="38"/>
  <c r="N404" i="38"/>
  <c r="M404" i="38"/>
  <c r="L404" i="38"/>
  <c r="K404" i="38"/>
  <c r="J404" i="38"/>
  <c r="I404" i="38"/>
  <c r="H404" i="38"/>
  <c r="G404" i="38"/>
  <c r="F404" i="38"/>
  <c r="E404" i="38"/>
  <c r="D404" i="38"/>
  <c r="B404" i="38"/>
  <c r="AD403" i="38"/>
  <c r="AC403" i="38"/>
  <c r="T403" i="38"/>
  <c r="S403" i="38"/>
  <c r="R403" i="38"/>
  <c r="Q403" i="38"/>
  <c r="P403" i="38"/>
  <c r="O403" i="38"/>
  <c r="N403" i="38"/>
  <c r="M403" i="38"/>
  <c r="L403" i="38"/>
  <c r="K403" i="38"/>
  <c r="J403" i="38"/>
  <c r="I403" i="38"/>
  <c r="H403" i="38"/>
  <c r="G403" i="38"/>
  <c r="F403" i="38"/>
  <c r="E403" i="38"/>
  <c r="D403" i="38"/>
  <c r="B403" i="38"/>
  <c r="AD402" i="38"/>
  <c r="AC402" i="38"/>
  <c r="T402" i="38"/>
  <c r="S402" i="38"/>
  <c r="R402" i="38"/>
  <c r="Q402" i="38"/>
  <c r="P402" i="38"/>
  <c r="O402" i="38"/>
  <c r="N402" i="38"/>
  <c r="M402" i="38"/>
  <c r="L402" i="38"/>
  <c r="K402" i="38"/>
  <c r="J402" i="38"/>
  <c r="I402" i="38"/>
  <c r="H402" i="38"/>
  <c r="G402" i="38"/>
  <c r="F402" i="38"/>
  <c r="E402" i="38"/>
  <c r="D402" i="38"/>
  <c r="B402" i="38"/>
  <c r="AD401" i="38"/>
  <c r="AC401" i="38"/>
  <c r="T401" i="38"/>
  <c r="S401" i="38"/>
  <c r="R401" i="38"/>
  <c r="Q401" i="38"/>
  <c r="P401" i="38"/>
  <c r="O401" i="38"/>
  <c r="N401" i="38"/>
  <c r="B401" i="38"/>
  <c r="AD400" i="38"/>
  <c r="AC400" i="38"/>
  <c r="T400" i="38"/>
  <c r="M400" i="38"/>
  <c r="S400" i="38"/>
  <c r="L400" i="38"/>
  <c r="R400" i="38"/>
  <c r="K400" i="38"/>
  <c r="Q400" i="38"/>
  <c r="J400" i="38"/>
  <c r="P400" i="38"/>
  <c r="I400" i="38"/>
  <c r="O400" i="38"/>
  <c r="H400" i="38"/>
  <c r="N400" i="38"/>
  <c r="G400" i="38"/>
  <c r="F400" i="38"/>
  <c r="E400" i="38"/>
  <c r="D400" i="38"/>
  <c r="C400" i="38"/>
  <c r="B400" i="38"/>
  <c r="AD399" i="38"/>
  <c r="AC399" i="38"/>
  <c r="AD398" i="38"/>
  <c r="AC398" i="38"/>
  <c r="AD397" i="38"/>
  <c r="AC397" i="38"/>
  <c r="AD396" i="38"/>
  <c r="AC396" i="38"/>
  <c r="S396" i="38"/>
  <c r="F13" i="38"/>
  <c r="C17" i="38"/>
  <c r="C18" i="38"/>
  <c r="C19" i="38"/>
  <c r="C20" i="38"/>
  <c r="C21" i="38"/>
  <c r="C22" i="38"/>
  <c r="C23" i="38"/>
  <c r="C24" i="38"/>
  <c r="C25" i="38"/>
  <c r="Y17" i="38"/>
  <c r="Y18" i="38"/>
  <c r="Y19" i="38"/>
  <c r="Y20" i="38"/>
  <c r="Y21" i="38"/>
  <c r="Y22" i="38"/>
  <c r="Y23" i="38"/>
  <c r="Y24" i="38"/>
  <c r="Y25" i="38"/>
  <c r="AC65" i="38"/>
  <c r="AC66" i="38"/>
  <c r="AD65" i="38"/>
  <c r="AD66" i="38"/>
  <c r="AC67" i="38"/>
  <c r="AD67" i="38"/>
  <c r="AC68" i="38"/>
  <c r="AD68" i="38"/>
  <c r="AC69" i="38"/>
  <c r="AD69" i="38"/>
  <c r="AC70" i="38"/>
  <c r="AD70" i="38"/>
  <c r="AC71" i="38"/>
  <c r="AD71" i="38"/>
  <c r="AC72" i="38"/>
  <c r="AD72" i="38"/>
  <c r="AC73" i="38"/>
  <c r="AD73" i="38"/>
  <c r="AC74" i="38"/>
  <c r="AD74" i="38"/>
  <c r="AC75" i="38"/>
  <c r="AD75" i="38"/>
  <c r="AC76" i="38"/>
  <c r="AD76" i="38"/>
  <c r="AC77" i="38"/>
  <c r="AD77" i="38"/>
  <c r="AC78" i="38"/>
  <c r="AD78" i="38"/>
  <c r="AC79" i="38"/>
  <c r="AD79" i="38"/>
  <c r="AC80" i="38"/>
  <c r="AD80" i="38"/>
  <c r="AC81" i="38"/>
  <c r="AD81" i="38"/>
  <c r="AC82" i="38"/>
  <c r="AD82" i="38"/>
  <c r="AC83" i="38"/>
  <c r="AD83" i="38"/>
  <c r="AC84" i="38"/>
  <c r="AD84" i="38"/>
  <c r="AC85" i="38"/>
  <c r="AD85" i="38"/>
  <c r="AC86" i="38"/>
  <c r="AD86" i="38"/>
  <c r="AC87" i="38"/>
  <c r="AD87" i="38"/>
  <c r="AC88" i="38"/>
  <c r="AD88" i="38"/>
  <c r="AC89" i="38"/>
  <c r="AD89" i="38"/>
  <c r="AC90" i="38"/>
  <c r="AD90" i="38"/>
  <c r="AC91" i="38"/>
  <c r="AD91" i="38"/>
  <c r="AC92" i="38"/>
  <c r="AD92" i="38"/>
  <c r="AC93" i="38"/>
  <c r="AD93" i="38"/>
  <c r="AC94" i="38"/>
  <c r="AD94" i="38"/>
  <c r="AC95" i="38"/>
  <c r="AD95" i="38"/>
  <c r="AC96" i="38"/>
  <c r="AD96" i="38"/>
  <c r="AC97" i="38"/>
  <c r="AD97" i="38"/>
  <c r="AC98" i="38"/>
  <c r="AD98" i="38"/>
  <c r="AC99" i="38"/>
  <c r="AD99" i="38"/>
  <c r="AC100" i="38"/>
  <c r="AD100" i="38"/>
  <c r="AC101" i="38"/>
  <c r="AD101" i="38"/>
  <c r="AC102" i="38"/>
  <c r="AD102" i="38"/>
  <c r="AC103" i="38"/>
  <c r="AD103" i="38"/>
  <c r="AC104" i="38"/>
  <c r="AD104" i="38"/>
  <c r="AC105" i="38"/>
  <c r="AD105" i="38"/>
  <c r="AC106" i="38"/>
  <c r="AD106" i="38"/>
  <c r="AC107" i="38"/>
  <c r="AD107" i="38"/>
  <c r="AC108" i="38"/>
  <c r="AD108" i="38"/>
  <c r="AC109" i="38"/>
  <c r="AD109" i="38"/>
  <c r="AC110" i="38"/>
  <c r="AD110" i="38"/>
  <c r="AC111" i="38"/>
  <c r="AD111" i="38"/>
  <c r="AC112" i="38"/>
  <c r="AD112" i="38"/>
  <c r="AC113" i="38"/>
  <c r="AD113" i="38"/>
  <c r="AC114" i="38"/>
  <c r="AD114" i="38"/>
  <c r="AC115" i="38"/>
  <c r="AD115" i="38"/>
  <c r="AC116" i="38"/>
  <c r="AD116" i="38"/>
  <c r="AC117" i="38"/>
  <c r="AD117" i="38"/>
  <c r="AC118" i="38"/>
  <c r="AD118" i="38"/>
  <c r="AC119" i="38"/>
  <c r="AD119" i="38"/>
  <c r="AC120" i="38"/>
  <c r="AD120" i="38"/>
  <c r="AC121" i="38"/>
  <c r="AD121" i="38"/>
  <c r="AC122" i="38"/>
  <c r="AD122" i="38"/>
  <c r="AC123" i="38"/>
  <c r="AD123" i="38"/>
  <c r="AC124" i="38"/>
  <c r="AD124" i="38"/>
  <c r="AC125" i="38"/>
  <c r="AD125" i="38"/>
  <c r="AC126" i="38"/>
  <c r="AD126" i="38"/>
  <c r="AC127" i="38"/>
  <c r="AD127" i="38"/>
  <c r="AC128" i="38"/>
  <c r="AD128" i="38"/>
  <c r="AC129" i="38"/>
  <c r="AD129" i="38"/>
  <c r="AC130" i="38"/>
  <c r="AD130" i="38"/>
  <c r="AC131" i="38"/>
  <c r="AD131" i="38"/>
  <c r="AC132" i="38"/>
  <c r="AD132" i="38"/>
  <c r="AC133" i="38"/>
  <c r="AD133" i="38"/>
  <c r="AC134" i="38"/>
  <c r="AD134" i="38"/>
  <c r="AC135" i="38"/>
  <c r="AD135" i="38"/>
  <c r="AC136" i="38"/>
  <c r="AD136" i="38"/>
  <c r="AC137" i="38"/>
  <c r="AD137" i="38"/>
  <c r="AC138" i="38"/>
  <c r="AD138" i="38"/>
  <c r="AC139" i="38"/>
  <c r="AD139" i="38"/>
  <c r="AC140" i="38"/>
  <c r="AD140" i="38"/>
  <c r="AC141" i="38"/>
  <c r="AD141" i="38"/>
  <c r="AC142" i="38"/>
  <c r="AD142" i="38"/>
  <c r="AC143" i="38"/>
  <c r="AD143" i="38"/>
  <c r="AC144" i="38"/>
  <c r="AD144" i="38"/>
  <c r="AC145" i="38"/>
  <c r="AD145" i="38"/>
  <c r="AC146" i="38"/>
  <c r="AD146" i="38"/>
  <c r="AC147" i="38"/>
  <c r="AD147" i="38"/>
  <c r="AC148" i="38"/>
  <c r="AD148" i="38"/>
  <c r="AC149" i="38"/>
  <c r="AD149" i="38"/>
  <c r="AC150" i="38"/>
  <c r="AD150" i="38"/>
  <c r="AC151" i="38"/>
  <c r="AD151" i="38"/>
  <c r="AC152" i="38"/>
  <c r="AD152" i="38"/>
  <c r="AC153" i="38"/>
  <c r="AD153" i="38"/>
  <c r="AC154" i="38"/>
  <c r="AD154" i="38"/>
  <c r="AC155" i="38"/>
  <c r="AD155" i="38"/>
  <c r="AC156" i="38"/>
  <c r="AD156" i="38"/>
  <c r="AC157" i="38"/>
  <c r="AD157" i="38"/>
  <c r="AC158" i="38"/>
  <c r="AD158" i="38"/>
  <c r="AC159" i="38"/>
  <c r="AD159" i="38"/>
  <c r="AC160" i="38"/>
  <c r="AD160" i="38"/>
  <c r="AC161" i="38"/>
  <c r="AD161" i="38"/>
  <c r="AC162" i="38"/>
  <c r="AD162" i="38"/>
  <c r="AC163" i="38"/>
  <c r="AD163" i="38"/>
  <c r="AC164" i="38"/>
  <c r="AD164" i="38"/>
  <c r="AC165" i="38"/>
  <c r="AD165" i="38"/>
  <c r="AC166" i="38"/>
  <c r="AD166" i="38"/>
  <c r="AC167" i="38"/>
  <c r="AD167" i="38"/>
  <c r="AC168" i="38"/>
  <c r="AD168" i="38"/>
  <c r="AC169" i="38"/>
  <c r="AD169" i="38"/>
  <c r="AC170" i="38"/>
  <c r="AD170" i="38"/>
  <c r="AC171" i="38"/>
  <c r="AD171" i="38"/>
  <c r="AC172" i="38"/>
  <c r="AD172" i="38"/>
  <c r="AC173" i="38"/>
  <c r="AD173" i="38"/>
  <c r="AC174" i="38"/>
  <c r="AD174" i="38"/>
  <c r="AC175" i="38"/>
  <c r="AD175" i="38"/>
  <c r="AC176" i="38"/>
  <c r="AD176" i="38"/>
  <c r="AC177" i="38"/>
  <c r="AD177" i="38"/>
  <c r="AC178" i="38"/>
  <c r="AD178" i="38"/>
  <c r="AC179" i="38"/>
  <c r="AD179" i="38"/>
  <c r="AC180" i="38"/>
  <c r="AD180" i="38"/>
  <c r="AC181" i="38"/>
  <c r="AD181" i="38"/>
  <c r="AC182" i="38"/>
  <c r="AD182" i="38"/>
  <c r="AC183" i="38"/>
  <c r="AD183" i="38"/>
  <c r="AC184" i="38"/>
  <c r="AD184" i="38"/>
  <c r="AC185" i="38"/>
  <c r="AD185" i="38"/>
  <c r="AC186" i="38"/>
  <c r="AD186" i="38"/>
  <c r="AC187" i="38"/>
  <c r="AD187" i="38"/>
  <c r="AC188" i="38"/>
  <c r="AD188" i="38"/>
  <c r="AC189" i="38"/>
  <c r="AD189" i="38"/>
  <c r="AC190" i="38"/>
  <c r="AD190" i="38"/>
  <c r="AC191" i="38"/>
  <c r="AD191" i="38"/>
  <c r="AC192" i="38"/>
  <c r="AD192" i="38"/>
  <c r="AC193" i="38"/>
  <c r="AD193" i="38"/>
  <c r="AC194" i="38"/>
  <c r="AD194" i="38"/>
  <c r="AC195" i="38"/>
  <c r="AD195" i="38"/>
  <c r="AC196" i="38"/>
  <c r="AD196" i="38"/>
  <c r="AC197" i="38"/>
  <c r="AD197" i="38"/>
  <c r="AC198" i="38"/>
  <c r="AD198" i="38"/>
  <c r="AC199" i="38"/>
  <c r="AD199" i="38"/>
  <c r="AC200" i="38"/>
  <c r="AD200" i="38"/>
  <c r="AC201" i="38"/>
  <c r="AD201" i="38"/>
  <c r="AC202" i="38"/>
  <c r="AD202" i="38"/>
  <c r="AC203" i="38"/>
  <c r="AD203" i="38"/>
  <c r="AC204" i="38"/>
  <c r="AD204" i="38"/>
  <c r="AC205" i="38"/>
  <c r="AD205" i="38"/>
  <c r="AC206" i="38"/>
  <c r="AD206" i="38"/>
  <c r="AC207" i="38"/>
  <c r="AD207" i="38"/>
  <c r="AC208" i="38"/>
  <c r="AD208" i="38"/>
  <c r="AC209" i="38"/>
  <c r="AD209" i="38"/>
  <c r="AC210" i="38"/>
  <c r="AD210" i="38"/>
  <c r="AC211" i="38"/>
  <c r="AD211" i="38"/>
  <c r="AC212" i="38"/>
  <c r="AD212" i="38"/>
  <c r="AC213" i="38"/>
  <c r="AD213" i="38"/>
  <c r="AC214" i="38"/>
  <c r="AD214" i="38"/>
  <c r="AC215" i="38"/>
  <c r="AD215" i="38"/>
  <c r="AC216" i="38"/>
  <c r="AD216" i="38"/>
  <c r="AC217" i="38"/>
  <c r="AD217" i="38"/>
  <c r="AC218" i="38"/>
  <c r="AD218" i="38"/>
  <c r="AC219" i="38"/>
  <c r="AD219" i="38"/>
  <c r="AC220" i="38"/>
  <c r="AD220" i="38"/>
  <c r="AC221" i="38"/>
  <c r="AD221" i="38"/>
  <c r="AC222" i="38"/>
  <c r="AD222" i="38"/>
  <c r="AC223" i="38"/>
  <c r="AD223" i="38"/>
  <c r="AC224" i="38"/>
  <c r="AD224" i="38"/>
  <c r="AC225" i="38"/>
  <c r="AD225" i="38"/>
  <c r="AC226" i="38"/>
  <c r="AD226" i="38"/>
  <c r="AC227" i="38"/>
  <c r="AD227" i="38"/>
  <c r="AC228" i="38"/>
  <c r="AD228" i="38"/>
  <c r="AC229" i="38"/>
  <c r="AD229" i="38"/>
  <c r="AC230" i="38"/>
  <c r="AD230" i="38"/>
  <c r="AC231" i="38"/>
  <c r="AD231" i="38"/>
  <c r="AC232" i="38"/>
  <c r="AD232" i="38"/>
  <c r="AC233" i="38"/>
  <c r="AD233" i="38"/>
  <c r="AC234" i="38"/>
  <c r="AD234" i="38"/>
  <c r="AC235" i="38"/>
  <c r="AD235" i="38"/>
  <c r="AC236" i="38"/>
  <c r="AD236" i="38"/>
  <c r="AC237" i="38"/>
  <c r="AD237" i="38"/>
  <c r="AC238" i="38"/>
  <c r="AD238" i="38"/>
  <c r="AC239" i="38"/>
  <c r="AD239" i="38"/>
  <c r="AC240" i="38"/>
  <c r="AD240" i="38"/>
  <c r="AC241" i="38"/>
  <c r="AD241" i="38"/>
  <c r="AC242" i="38"/>
  <c r="AD242" i="38"/>
  <c r="AC243" i="38"/>
  <c r="AD243" i="38"/>
  <c r="AC244" i="38"/>
  <c r="AD244" i="38"/>
  <c r="AC245" i="38"/>
  <c r="AD245" i="38"/>
  <c r="AC246" i="38"/>
  <c r="AD246" i="38"/>
  <c r="AC247" i="38"/>
  <c r="AD247" i="38"/>
  <c r="AC248" i="38"/>
  <c r="AD248" i="38"/>
  <c r="AC249" i="38"/>
  <c r="AD249" i="38"/>
  <c r="AC250" i="38"/>
  <c r="AD250" i="38"/>
  <c r="AC251" i="38"/>
  <c r="AD251" i="38"/>
  <c r="AC252" i="38"/>
  <c r="AD252" i="38"/>
  <c r="AC253" i="38"/>
  <c r="AD253" i="38"/>
  <c r="AC254" i="38"/>
  <c r="AD254" i="38"/>
  <c r="AC255" i="38"/>
  <c r="AD255" i="38"/>
  <c r="AC256" i="38"/>
  <c r="AD256" i="38"/>
  <c r="AC257" i="38"/>
  <c r="AD257" i="38"/>
  <c r="AC258" i="38"/>
  <c r="AD258" i="38"/>
  <c r="AC259" i="38"/>
  <c r="AD259" i="38"/>
  <c r="AC260" i="38"/>
  <c r="AD260" i="38"/>
  <c r="AC261" i="38"/>
  <c r="AD261" i="38"/>
  <c r="AC262" i="38"/>
  <c r="AD262" i="38"/>
  <c r="AC263" i="38"/>
  <c r="AD263" i="38"/>
  <c r="AC264" i="38"/>
  <c r="AD264" i="38"/>
  <c r="AC265" i="38"/>
  <c r="AD265" i="38"/>
  <c r="AC266" i="38"/>
  <c r="AD266" i="38"/>
  <c r="AC267" i="38"/>
  <c r="AD267" i="38"/>
  <c r="AC268" i="38"/>
  <c r="AD268" i="38"/>
  <c r="AC269" i="38"/>
  <c r="AD269" i="38"/>
  <c r="AC270" i="38"/>
  <c r="AD270" i="38"/>
  <c r="AC271" i="38"/>
  <c r="AD271" i="38"/>
  <c r="AC272" i="38"/>
  <c r="AD272" i="38"/>
  <c r="AC273" i="38"/>
  <c r="AD273" i="38"/>
  <c r="AC274" i="38"/>
  <c r="AD274" i="38"/>
  <c r="AC275" i="38"/>
  <c r="AD275" i="38"/>
  <c r="AC276" i="38"/>
  <c r="AD276" i="38"/>
  <c r="AC277" i="38"/>
  <c r="AD277" i="38"/>
  <c r="AC278" i="38"/>
  <c r="AD278" i="38"/>
  <c r="AC279" i="38"/>
  <c r="AD279" i="38"/>
  <c r="AC280" i="38"/>
  <c r="AD280" i="38"/>
  <c r="AC281" i="38"/>
  <c r="AD281" i="38"/>
  <c r="AC282" i="38"/>
  <c r="AD282" i="38"/>
  <c r="AC283" i="38"/>
  <c r="AD283" i="38"/>
  <c r="AC284" i="38"/>
  <c r="AD284" i="38"/>
  <c r="AC285" i="38"/>
  <c r="AD285" i="38"/>
  <c r="AC286" i="38"/>
  <c r="AD286" i="38"/>
  <c r="AC287" i="38"/>
  <c r="AD287" i="38"/>
  <c r="AC288" i="38"/>
  <c r="AD288" i="38"/>
  <c r="AC289" i="38"/>
  <c r="AD289" i="38"/>
  <c r="AC290" i="38"/>
  <c r="AD290" i="38"/>
  <c r="AC291" i="38"/>
  <c r="AD291" i="38"/>
  <c r="AC292" i="38"/>
  <c r="AD292" i="38"/>
  <c r="AC293" i="38"/>
  <c r="AD293" i="38"/>
  <c r="AC294" i="38"/>
  <c r="AD294" i="38"/>
  <c r="AC295" i="38"/>
  <c r="AD295" i="38"/>
  <c r="AC296" i="38"/>
  <c r="AD296" i="38"/>
  <c r="AC297" i="38"/>
  <c r="AD297" i="38"/>
  <c r="AC298" i="38"/>
  <c r="AD298" i="38"/>
  <c r="AC299" i="38"/>
  <c r="AD299" i="38"/>
  <c r="AC300" i="38"/>
  <c r="AD300" i="38"/>
  <c r="AC301" i="38"/>
  <c r="AD301" i="38"/>
  <c r="AC302" i="38"/>
  <c r="AD302" i="38"/>
  <c r="AC303" i="38"/>
  <c r="AD303" i="38"/>
  <c r="AC304" i="38"/>
  <c r="AD304" i="38"/>
  <c r="AC305" i="38"/>
  <c r="AD305" i="38"/>
  <c r="AC306" i="38"/>
  <c r="AD306" i="38"/>
  <c r="AC307" i="38"/>
  <c r="AD307" i="38"/>
  <c r="AC308" i="38"/>
  <c r="AD308" i="38"/>
  <c r="AC309" i="38"/>
  <c r="AD309" i="38"/>
  <c r="AC310" i="38"/>
  <c r="AD310" i="38"/>
  <c r="AC311" i="38"/>
  <c r="AD311" i="38"/>
  <c r="AC312" i="38"/>
  <c r="AD312" i="38"/>
  <c r="AC313" i="38"/>
  <c r="AD313" i="38"/>
  <c r="AC314" i="38"/>
  <c r="AD314" i="38"/>
  <c r="AC315" i="38"/>
  <c r="AD315" i="38"/>
  <c r="AC316" i="38"/>
  <c r="AD316" i="38"/>
  <c r="AC317" i="38"/>
  <c r="AD317" i="38"/>
  <c r="AC318" i="38"/>
  <c r="AD318" i="38"/>
  <c r="AC319" i="38"/>
  <c r="AD319" i="38"/>
  <c r="AC320" i="38"/>
  <c r="AD320" i="38"/>
  <c r="AC321" i="38"/>
  <c r="AD321" i="38"/>
  <c r="AC322" i="38"/>
  <c r="AD322" i="38"/>
  <c r="AC323" i="38"/>
  <c r="AD323" i="38"/>
  <c r="AC324" i="38"/>
  <c r="AD324" i="38"/>
  <c r="AC325" i="38"/>
  <c r="AD325" i="38"/>
  <c r="AC326" i="38"/>
  <c r="AD326" i="38"/>
  <c r="AC327" i="38"/>
  <c r="AD327" i="38"/>
  <c r="AC328" i="38"/>
  <c r="AD328" i="38"/>
  <c r="AC329" i="38"/>
  <c r="AD329" i="38"/>
  <c r="AC330" i="38"/>
  <c r="AD330" i="38"/>
  <c r="AC331" i="38"/>
  <c r="AD331" i="38"/>
  <c r="AC332" i="38"/>
  <c r="AD332" i="38"/>
  <c r="AC333" i="38"/>
  <c r="AD333" i="38"/>
  <c r="AC334" i="38"/>
  <c r="AD334" i="38"/>
  <c r="AC335" i="38"/>
  <c r="AD335" i="38"/>
  <c r="AC336" i="38"/>
  <c r="AD336" i="38"/>
  <c r="AC337" i="38"/>
  <c r="AD337" i="38"/>
  <c r="AC338" i="38"/>
  <c r="AD338" i="38"/>
  <c r="AC339" i="38"/>
  <c r="AD339" i="38"/>
  <c r="AC340" i="38"/>
  <c r="AD340" i="38"/>
  <c r="AC341" i="38"/>
  <c r="AD341" i="38"/>
  <c r="AC342" i="38"/>
  <c r="AD342" i="38"/>
  <c r="AC343" i="38"/>
  <c r="AD343" i="38"/>
  <c r="AC344" i="38"/>
  <c r="AD344" i="38"/>
  <c r="AC345" i="38"/>
  <c r="AD345" i="38"/>
  <c r="AC346" i="38"/>
  <c r="AD346" i="38"/>
  <c r="AC347" i="38"/>
  <c r="AD347" i="38"/>
  <c r="AC348" i="38"/>
  <c r="AD348" i="38"/>
  <c r="AC349" i="38"/>
  <c r="AD349" i="38"/>
  <c r="AC350" i="38"/>
  <c r="AD350" i="38"/>
  <c r="AC351" i="38"/>
  <c r="AD351" i="38"/>
  <c r="AC352" i="38"/>
  <c r="AD352" i="38"/>
  <c r="AC353" i="38"/>
  <c r="AD353" i="38"/>
  <c r="AC354" i="38"/>
  <c r="AD354" i="38"/>
  <c r="AC355" i="38"/>
  <c r="AD355" i="38"/>
  <c r="AC356" i="38"/>
  <c r="AD356" i="38"/>
  <c r="AC357" i="38"/>
  <c r="AD357" i="38"/>
  <c r="AC358" i="38"/>
  <c r="AD358" i="38"/>
  <c r="AC359" i="38"/>
  <c r="AD359" i="38"/>
  <c r="AC360" i="38"/>
  <c r="AD360" i="38"/>
  <c r="AC361" i="38"/>
  <c r="AD361" i="38"/>
  <c r="AC362" i="38"/>
  <c r="AD362" i="38"/>
  <c r="AC363" i="38"/>
  <c r="AD363" i="38"/>
  <c r="AC364" i="38"/>
  <c r="AD364" i="38"/>
  <c r="AC365" i="38"/>
  <c r="AD365" i="38"/>
  <c r="AC366" i="38"/>
  <c r="AD366" i="38"/>
  <c r="AC367" i="38"/>
  <c r="AD367" i="38"/>
  <c r="AC368" i="38"/>
  <c r="AD368" i="38"/>
  <c r="AC369" i="38"/>
  <c r="AD369" i="38"/>
  <c r="AC370" i="38"/>
  <c r="AD370" i="38"/>
  <c r="AC371" i="38"/>
  <c r="AD371" i="38"/>
  <c r="AC372" i="38"/>
  <c r="AD372" i="38"/>
  <c r="AC373" i="38"/>
  <c r="AD373" i="38"/>
  <c r="AC374" i="38"/>
  <c r="AD374" i="38"/>
  <c r="AC375" i="38"/>
  <c r="AD375" i="38"/>
  <c r="AC376" i="38"/>
  <c r="AD376" i="38"/>
  <c r="AC377" i="38"/>
  <c r="AD377" i="38"/>
  <c r="AC378" i="38"/>
  <c r="AD378" i="38"/>
  <c r="AC379" i="38"/>
  <c r="AD379" i="38"/>
  <c r="AC380" i="38"/>
  <c r="AD380" i="38"/>
  <c r="AC381" i="38"/>
  <c r="AD381" i="38"/>
  <c r="AC382" i="38"/>
  <c r="AD382" i="38"/>
  <c r="AC383" i="38"/>
  <c r="AD383" i="38"/>
  <c r="AC384" i="38"/>
  <c r="AD384" i="38"/>
  <c r="AC385" i="38"/>
  <c r="AD385" i="38"/>
  <c r="AC386" i="38"/>
  <c r="AD386" i="38"/>
  <c r="AC387" i="38"/>
  <c r="AD387" i="38"/>
  <c r="AC388" i="38"/>
  <c r="AD388" i="38"/>
  <c r="AC389" i="38"/>
  <c r="AD389" i="38"/>
  <c r="AC390" i="38"/>
  <c r="AD390" i="38"/>
  <c r="AC391" i="38"/>
  <c r="AD391" i="38"/>
  <c r="AC392" i="38"/>
  <c r="AD392" i="38"/>
  <c r="AC393" i="38"/>
  <c r="AD393" i="38"/>
  <c r="AC394" i="38"/>
  <c r="AD394" i="38"/>
  <c r="AC395" i="38"/>
  <c r="AD395" i="38"/>
  <c r="J396" i="38"/>
  <c r="R395" i="38"/>
  <c r="I395" i="38"/>
  <c r="Q394" i="38"/>
  <c r="H394" i="38"/>
  <c r="P393" i="38"/>
  <c r="G393" i="38"/>
  <c r="O392" i="38"/>
  <c r="F392" i="38"/>
  <c r="N391" i="38"/>
  <c r="E391" i="38"/>
  <c r="M390" i="38"/>
  <c r="D390" i="38"/>
  <c r="L389" i="38"/>
  <c r="C389" i="38"/>
  <c r="K388" i="38"/>
  <c r="B388" i="38"/>
  <c r="AF351" i="38"/>
  <c r="AE351" i="38"/>
  <c r="AF350" i="38"/>
  <c r="AE350" i="38"/>
  <c r="AF349" i="38"/>
  <c r="AE349" i="38"/>
  <c r="AF348" i="38"/>
  <c r="AE348" i="38"/>
  <c r="AF347" i="38"/>
  <c r="AE347" i="38"/>
  <c r="AF346" i="38"/>
  <c r="AE346" i="38"/>
  <c r="AF345" i="38"/>
  <c r="AE345" i="38"/>
  <c r="AF344" i="38"/>
  <c r="AE344" i="38"/>
  <c r="AF343" i="38"/>
  <c r="AE343" i="38"/>
  <c r="AF342" i="38"/>
  <c r="AE342" i="38"/>
  <c r="AF341" i="38"/>
  <c r="AE341" i="38"/>
  <c r="AF340" i="38"/>
  <c r="AE340" i="38"/>
  <c r="AF339" i="38"/>
  <c r="AE339" i="38"/>
  <c r="AF338" i="38"/>
  <c r="AE338" i="38"/>
  <c r="AF337" i="38"/>
  <c r="AE337" i="38"/>
  <c r="AF336" i="38"/>
  <c r="AE336" i="38"/>
  <c r="AF335" i="38"/>
  <c r="AE335" i="38"/>
  <c r="AF334" i="38"/>
  <c r="AE334" i="38"/>
  <c r="AF333" i="38"/>
  <c r="AE333" i="38"/>
  <c r="AF332" i="38"/>
  <c r="AE332" i="38"/>
  <c r="AF331" i="38"/>
  <c r="AE331" i="38"/>
  <c r="AF330" i="38"/>
  <c r="AE330" i="38"/>
  <c r="AF329" i="38"/>
  <c r="AE329" i="38"/>
  <c r="AF328" i="38"/>
  <c r="AE328" i="38"/>
  <c r="AF327" i="38"/>
  <c r="AE327" i="38"/>
  <c r="AF326" i="38"/>
  <c r="AE326" i="38"/>
  <c r="AF325" i="38"/>
  <c r="AE325" i="38"/>
  <c r="AF324" i="38"/>
  <c r="AE324" i="38"/>
  <c r="AF323" i="38"/>
  <c r="AE323" i="38"/>
  <c r="AF322" i="38"/>
  <c r="AE322" i="38"/>
  <c r="AF321" i="38"/>
  <c r="AE321" i="38"/>
  <c r="AF320" i="38"/>
  <c r="AE320" i="38"/>
  <c r="AF319" i="38"/>
  <c r="AE319" i="38"/>
  <c r="AF318" i="38"/>
  <c r="AE318" i="38"/>
  <c r="AF317" i="38"/>
  <c r="AE317" i="38"/>
  <c r="AF316" i="38"/>
  <c r="AE316" i="38"/>
  <c r="AF315" i="38"/>
  <c r="AE315" i="38"/>
  <c r="AF314" i="38"/>
  <c r="AE314" i="38"/>
  <c r="AF313" i="38"/>
  <c r="AE313" i="38"/>
  <c r="AF312" i="38"/>
  <c r="AE312" i="38"/>
  <c r="AF311" i="38"/>
  <c r="AE311" i="38"/>
  <c r="AF310" i="38"/>
  <c r="AE310" i="38"/>
  <c r="AF309" i="38"/>
  <c r="AE309" i="38"/>
  <c r="AF308" i="38"/>
  <c r="AE308" i="38"/>
  <c r="AF307" i="38"/>
  <c r="AE307" i="38"/>
  <c r="AF306" i="38"/>
  <c r="AE306" i="38"/>
  <c r="AF305" i="38"/>
  <c r="AE305" i="38"/>
  <c r="AF304" i="38"/>
  <c r="AE304" i="38"/>
  <c r="AF303" i="38"/>
  <c r="AE303" i="38"/>
  <c r="AF302" i="38"/>
  <c r="AE302" i="38"/>
  <c r="AF301" i="38"/>
  <c r="AE301" i="38"/>
  <c r="AF300" i="38"/>
  <c r="AE300" i="38"/>
  <c r="AF299" i="38"/>
  <c r="AE299" i="38"/>
  <c r="AF298" i="38"/>
  <c r="AE298" i="38"/>
  <c r="AF297" i="38"/>
  <c r="AE297" i="38"/>
  <c r="AF296" i="38"/>
  <c r="AE296" i="38"/>
  <c r="AF295" i="38"/>
  <c r="AE295" i="38"/>
  <c r="AF294" i="38"/>
  <c r="AE294" i="38"/>
  <c r="AF293" i="38"/>
  <c r="AE293" i="38"/>
  <c r="AF292" i="38"/>
  <c r="AE292" i="38"/>
  <c r="AF291" i="38"/>
  <c r="AE291" i="38"/>
  <c r="AF290" i="38"/>
  <c r="AE290" i="38"/>
  <c r="AF289" i="38"/>
  <c r="AE289" i="38"/>
  <c r="AF288" i="38"/>
  <c r="AE288" i="38"/>
  <c r="AF287" i="38"/>
  <c r="AE287" i="38"/>
  <c r="AF286" i="38"/>
  <c r="AE286" i="38"/>
  <c r="AF285" i="38"/>
  <c r="AE285" i="38"/>
  <c r="AF284" i="38"/>
  <c r="AE284" i="38"/>
  <c r="AF283" i="38"/>
  <c r="AE283" i="38"/>
  <c r="AF282" i="38"/>
  <c r="AE282" i="38"/>
  <c r="AF281" i="38"/>
  <c r="AE281" i="38"/>
  <c r="AF280" i="38"/>
  <c r="AE280" i="38"/>
  <c r="AF279" i="38"/>
  <c r="AE279" i="38"/>
  <c r="AF278" i="38"/>
  <c r="AE278" i="38"/>
  <c r="AF277" i="38"/>
  <c r="AE277" i="38"/>
  <c r="AF276" i="38"/>
  <c r="AE276" i="38"/>
  <c r="AF275" i="38"/>
  <c r="AE275" i="38"/>
  <c r="AF274" i="38"/>
  <c r="AE274" i="38"/>
  <c r="AF273" i="38"/>
  <c r="AE273" i="38"/>
  <c r="AF272" i="38"/>
  <c r="AE272" i="38"/>
  <c r="AF271" i="38"/>
  <c r="AE271" i="38"/>
  <c r="AF270" i="38"/>
  <c r="AE270" i="38"/>
  <c r="AF269" i="38"/>
  <c r="AE269" i="38"/>
  <c r="AF268" i="38"/>
  <c r="AE268" i="38"/>
  <c r="AF267" i="38"/>
  <c r="AE267" i="38"/>
  <c r="AF266" i="38"/>
  <c r="AE266" i="38"/>
  <c r="AF265" i="38"/>
  <c r="AE265" i="38"/>
  <c r="AF264" i="38"/>
  <c r="AE264" i="38"/>
  <c r="AF263" i="38"/>
  <c r="AE263" i="38"/>
  <c r="AF262" i="38"/>
  <c r="AE262" i="38"/>
  <c r="AF261" i="38"/>
  <c r="AE261" i="38"/>
  <c r="AF260" i="38"/>
  <c r="AE260" i="38"/>
  <c r="AF259" i="38"/>
  <c r="AE259" i="38"/>
  <c r="AF258" i="38"/>
  <c r="AE258" i="38"/>
  <c r="AF257" i="38"/>
  <c r="AE257" i="38"/>
  <c r="AF256" i="38"/>
  <c r="AE256" i="38"/>
  <c r="AF255" i="38"/>
  <c r="AE255" i="38"/>
  <c r="AF254" i="38"/>
  <c r="AE254" i="38"/>
  <c r="AF253" i="38"/>
  <c r="AE253" i="38"/>
  <c r="AF252" i="38"/>
  <c r="AE252" i="38"/>
  <c r="AF251" i="38"/>
  <c r="AE251" i="38"/>
  <c r="AF250" i="38"/>
  <c r="AE250" i="38"/>
  <c r="AF249" i="38"/>
  <c r="AE249" i="38"/>
  <c r="AF248" i="38"/>
  <c r="AE248" i="38"/>
  <c r="AF247" i="38"/>
  <c r="AE247" i="38"/>
  <c r="AF246" i="38"/>
  <c r="AE246" i="38"/>
  <c r="AF245" i="38"/>
  <c r="AE245" i="38"/>
  <c r="AF244" i="38"/>
  <c r="AE244" i="38"/>
  <c r="AF243" i="38"/>
  <c r="AE243" i="38"/>
  <c r="AF242" i="38"/>
  <c r="AE242" i="38"/>
  <c r="AF241" i="38"/>
  <c r="AE241" i="38"/>
  <c r="AF240" i="38"/>
  <c r="AE240" i="38"/>
  <c r="AF239" i="38"/>
  <c r="AE239" i="38"/>
  <c r="AF238" i="38"/>
  <c r="AE238" i="38"/>
  <c r="AF237" i="38"/>
  <c r="AE237" i="38"/>
  <c r="AF236" i="38"/>
  <c r="AE236" i="38"/>
  <c r="AF235" i="38"/>
  <c r="AE235" i="38"/>
  <c r="AF234" i="38"/>
  <c r="AE234" i="38"/>
  <c r="AF233" i="38"/>
  <c r="AE233" i="38"/>
  <c r="AF232" i="38"/>
  <c r="AE232" i="38"/>
  <c r="AF231" i="38"/>
  <c r="AE231" i="38"/>
  <c r="AF230" i="38"/>
  <c r="AE230" i="38"/>
  <c r="AF229" i="38"/>
  <c r="AE229" i="38"/>
  <c r="AF228" i="38"/>
  <c r="AE228" i="38"/>
  <c r="AF227" i="38"/>
  <c r="AE227" i="38"/>
  <c r="AF226" i="38"/>
  <c r="AE226" i="38"/>
  <c r="AF225" i="38"/>
  <c r="AE225" i="38"/>
  <c r="AF224" i="38"/>
  <c r="AE224" i="38"/>
  <c r="T224" i="38"/>
  <c r="S224" i="38"/>
  <c r="R224" i="38"/>
  <c r="Q224" i="38"/>
  <c r="P224" i="38"/>
  <c r="O224" i="38"/>
  <c r="N224" i="38"/>
  <c r="AF223" i="38"/>
  <c r="AE223" i="38"/>
  <c r="AF222" i="38"/>
  <c r="AE222" i="38"/>
  <c r="AF221" i="38"/>
  <c r="AE221" i="38"/>
  <c r="AF220" i="38"/>
  <c r="AE220" i="38"/>
  <c r="AF219" i="38"/>
  <c r="AE219" i="38"/>
  <c r="AF218" i="38"/>
  <c r="AE218" i="38"/>
  <c r="AF217" i="38"/>
  <c r="AE217" i="38"/>
  <c r="AF216" i="38"/>
  <c r="AE216" i="38"/>
  <c r="AF215" i="38"/>
  <c r="AE215" i="38"/>
  <c r="AF214" i="38"/>
  <c r="AE214" i="38"/>
  <c r="AF213" i="38"/>
  <c r="AE213" i="38"/>
  <c r="AF212" i="38"/>
  <c r="AE212" i="38"/>
  <c r="AF211" i="38"/>
  <c r="AE211" i="38"/>
  <c r="AF210" i="38"/>
  <c r="AE210" i="38"/>
  <c r="AF209" i="38"/>
  <c r="AE209" i="38"/>
  <c r="AF208" i="38"/>
  <c r="AE208" i="38"/>
  <c r="AF207" i="38"/>
  <c r="AE207" i="38"/>
  <c r="AF206" i="38"/>
  <c r="AE206" i="38"/>
  <c r="AF205" i="38"/>
  <c r="AE205" i="38"/>
  <c r="AF204" i="38"/>
  <c r="AE204" i="38"/>
  <c r="AF203" i="38"/>
  <c r="AE203" i="38"/>
  <c r="AF202" i="38"/>
  <c r="AE202" i="38"/>
  <c r="AF201" i="38"/>
  <c r="AE201" i="38"/>
  <c r="AF200" i="38"/>
  <c r="AE200" i="38"/>
  <c r="AF199" i="38"/>
  <c r="AE199" i="38"/>
  <c r="AF198" i="38"/>
  <c r="AE198" i="38"/>
  <c r="AF197" i="38"/>
  <c r="AE197" i="38"/>
  <c r="AF196" i="38"/>
  <c r="AE196" i="38"/>
  <c r="AF195" i="38"/>
  <c r="AE195" i="38"/>
  <c r="AF194" i="38"/>
  <c r="AE194" i="38"/>
  <c r="AF193" i="38"/>
  <c r="AE193" i="38"/>
  <c r="AF192" i="38"/>
  <c r="AE192" i="38"/>
  <c r="AF191" i="38"/>
  <c r="AE191" i="38"/>
  <c r="AF190" i="38"/>
  <c r="AE190" i="38"/>
  <c r="AF189" i="38"/>
  <c r="AE189" i="38"/>
  <c r="AF188" i="38"/>
  <c r="AE188" i="38"/>
  <c r="AF187" i="38"/>
  <c r="AE187" i="38"/>
  <c r="AF186" i="38"/>
  <c r="AE186" i="38"/>
  <c r="AF185" i="38"/>
  <c r="AE185" i="38"/>
  <c r="AF184" i="38"/>
  <c r="AE184" i="38"/>
  <c r="AF183" i="38"/>
  <c r="AE183" i="38"/>
  <c r="AF182" i="38"/>
  <c r="AE182" i="38"/>
  <c r="AF181" i="38"/>
  <c r="AE181" i="38"/>
  <c r="AF180" i="38"/>
  <c r="AE180" i="38"/>
  <c r="AF179" i="38"/>
  <c r="AE179" i="38"/>
  <c r="AF178" i="38"/>
  <c r="AE178" i="38"/>
  <c r="AF177" i="38"/>
  <c r="AE177" i="38"/>
  <c r="AF176" i="38"/>
  <c r="AE176" i="38"/>
  <c r="AF175" i="38"/>
  <c r="AE175" i="38"/>
  <c r="AF174" i="38"/>
  <c r="AE174" i="38"/>
  <c r="AF173" i="38"/>
  <c r="AE173" i="38"/>
  <c r="AF172" i="38"/>
  <c r="AE172" i="38"/>
  <c r="AF171" i="38"/>
  <c r="AE171" i="38"/>
  <c r="AF170" i="38"/>
  <c r="AE170" i="38"/>
  <c r="AF169" i="38"/>
  <c r="AE169" i="38"/>
  <c r="AF168" i="38"/>
  <c r="AE168" i="38"/>
  <c r="AF167" i="38"/>
  <c r="AE167" i="38"/>
  <c r="AF166" i="38"/>
  <c r="AE166" i="38"/>
  <c r="AF165" i="38"/>
  <c r="AE165" i="38"/>
  <c r="AF164" i="38"/>
  <c r="AE164" i="38"/>
  <c r="AF163" i="38"/>
  <c r="AE163" i="38"/>
  <c r="AF162" i="38"/>
  <c r="AE162" i="38"/>
  <c r="AF161" i="38"/>
  <c r="AE161" i="38"/>
  <c r="AF160" i="38"/>
  <c r="AE160" i="38"/>
  <c r="AF159" i="38"/>
  <c r="AE159" i="38"/>
  <c r="AF158" i="38"/>
  <c r="AE158" i="38"/>
  <c r="AF157" i="38"/>
  <c r="AE157" i="38"/>
  <c r="AF156" i="38"/>
  <c r="AE156" i="38"/>
  <c r="AF155" i="38"/>
  <c r="AE155" i="38"/>
  <c r="AF154" i="38"/>
  <c r="AE154" i="38"/>
  <c r="AF153" i="38"/>
  <c r="AE153" i="38"/>
  <c r="AF152" i="38"/>
  <c r="AE152" i="38"/>
  <c r="AF151" i="38"/>
  <c r="AE151" i="38"/>
  <c r="AF150" i="38"/>
  <c r="AE150" i="38"/>
  <c r="AF149" i="38"/>
  <c r="AE149" i="38"/>
  <c r="AF148" i="38"/>
  <c r="AE148" i="38"/>
  <c r="AF147" i="38"/>
  <c r="AE147" i="38"/>
  <c r="AF146" i="38"/>
  <c r="AE146" i="38"/>
  <c r="AF145" i="38"/>
  <c r="AE145" i="38"/>
  <c r="AF144" i="38"/>
  <c r="AE144" i="38"/>
  <c r="AF143" i="38"/>
  <c r="AE143" i="38"/>
  <c r="AF142" i="38"/>
  <c r="AE142" i="38"/>
  <c r="AF141" i="38"/>
  <c r="AE141" i="38"/>
  <c r="AF140" i="38"/>
  <c r="AE140" i="38"/>
  <c r="AF139" i="38"/>
  <c r="AE139" i="38"/>
  <c r="AF138" i="38"/>
  <c r="AE138" i="38"/>
  <c r="AF137" i="38"/>
  <c r="AE137" i="38"/>
  <c r="AF136" i="38"/>
  <c r="AE136" i="38"/>
  <c r="AF135" i="38"/>
  <c r="AE135" i="38"/>
  <c r="AF134" i="38"/>
  <c r="AE134" i="38"/>
  <c r="AF133" i="38"/>
  <c r="AE133" i="38"/>
  <c r="AF132" i="38"/>
  <c r="AE132" i="38"/>
  <c r="AF131" i="38"/>
  <c r="AE131" i="38"/>
  <c r="AF130" i="38"/>
  <c r="AE130" i="38"/>
  <c r="AF129" i="38"/>
  <c r="AE129" i="38"/>
  <c r="AF128" i="38"/>
  <c r="AE128" i="38"/>
  <c r="AF127" i="38"/>
  <c r="AE127" i="38"/>
  <c r="AF126" i="38"/>
  <c r="AE126" i="38"/>
  <c r="AF125" i="38"/>
  <c r="AE125" i="38"/>
  <c r="AF124" i="38"/>
  <c r="AE124" i="38"/>
  <c r="AF123" i="38"/>
  <c r="AE123" i="38"/>
  <c r="AF122" i="38"/>
  <c r="AE122" i="38"/>
  <c r="AF121" i="38"/>
  <c r="AE121" i="38"/>
  <c r="AF120" i="38"/>
  <c r="AE120" i="38"/>
  <c r="AF119" i="38"/>
  <c r="AE119" i="38"/>
  <c r="AF118" i="38"/>
  <c r="AE118" i="38"/>
  <c r="AF117" i="38"/>
  <c r="AE117" i="38"/>
  <c r="AF116" i="38"/>
  <c r="AE116" i="38"/>
  <c r="AF115" i="38"/>
  <c r="AE115" i="38"/>
  <c r="AF114" i="38"/>
  <c r="AE114" i="38"/>
  <c r="AF113" i="38"/>
  <c r="AE113" i="38"/>
  <c r="AF112" i="38"/>
  <c r="AE112" i="38"/>
  <c r="AF111" i="38"/>
  <c r="AE111" i="38"/>
  <c r="AF110" i="38"/>
  <c r="AE110" i="38"/>
  <c r="AF109" i="38"/>
  <c r="AE109" i="38"/>
  <c r="AF108" i="38"/>
  <c r="AE108" i="38"/>
  <c r="AF107" i="38"/>
  <c r="AE107" i="38"/>
  <c r="AF106" i="38"/>
  <c r="AE106" i="38"/>
  <c r="AF105" i="38"/>
  <c r="AE105" i="38"/>
  <c r="AF104" i="38"/>
  <c r="AE104" i="38"/>
  <c r="AF103" i="38"/>
  <c r="AE103" i="38"/>
  <c r="AF102" i="38"/>
  <c r="AE102" i="38"/>
  <c r="AF101" i="38"/>
  <c r="AE101" i="38"/>
  <c r="AF100" i="38"/>
  <c r="AE100" i="38"/>
  <c r="AF99" i="38"/>
  <c r="AE99" i="38"/>
  <c r="AF98" i="38"/>
  <c r="AE98" i="38"/>
  <c r="AF97" i="38"/>
  <c r="AE97" i="38"/>
  <c r="AF96" i="38"/>
  <c r="AE96" i="38"/>
  <c r="AF95" i="38"/>
  <c r="AE95" i="38"/>
  <c r="AF94" i="38"/>
  <c r="AE94" i="38"/>
  <c r="AF93" i="38"/>
  <c r="AE93" i="38"/>
  <c r="AF92" i="38"/>
  <c r="AE92" i="38"/>
  <c r="AF91" i="38"/>
  <c r="AE91" i="38"/>
  <c r="AF90" i="38"/>
  <c r="AE90" i="38"/>
  <c r="AF89" i="38"/>
  <c r="AE89" i="38"/>
  <c r="AF88" i="38"/>
  <c r="AE88" i="38"/>
  <c r="AF87" i="38"/>
  <c r="AE87" i="38"/>
  <c r="AF86" i="38"/>
  <c r="AE86" i="38"/>
  <c r="AF85" i="38"/>
  <c r="AE85" i="38"/>
  <c r="AF84" i="38"/>
  <c r="AE84" i="38"/>
  <c r="AF83" i="38"/>
  <c r="AE83" i="38"/>
  <c r="AF82" i="38"/>
  <c r="AE82" i="38"/>
  <c r="AF81" i="38"/>
  <c r="AE81" i="38"/>
  <c r="AF80" i="38"/>
  <c r="AE80" i="38"/>
  <c r="AF79" i="38"/>
  <c r="AE79" i="38"/>
  <c r="AF78" i="38"/>
  <c r="AE78" i="38"/>
  <c r="AF77" i="38"/>
  <c r="AE77" i="38"/>
  <c r="AF76" i="38"/>
  <c r="AE76" i="38"/>
  <c r="AF75" i="38"/>
  <c r="AE75" i="38"/>
  <c r="AF74" i="38"/>
  <c r="AE74" i="38"/>
  <c r="AF73" i="38"/>
  <c r="AE73" i="38"/>
  <c r="AF72" i="38"/>
  <c r="AE72" i="38"/>
  <c r="AF71" i="38"/>
  <c r="AE71" i="38"/>
  <c r="AF70" i="38"/>
  <c r="AE70" i="38"/>
  <c r="AF69" i="38"/>
  <c r="AE69" i="38"/>
  <c r="AF68" i="38"/>
  <c r="AE68" i="38"/>
  <c r="AF67" i="38"/>
  <c r="AE67" i="38"/>
  <c r="AF66" i="38"/>
  <c r="AE66" i="38"/>
  <c r="AF65" i="38"/>
  <c r="AE65" i="38"/>
  <c r="AF64" i="38"/>
  <c r="AE64" i="38"/>
  <c r="BR60" i="38"/>
  <c r="BZ51" i="38"/>
  <c r="BZ60" i="38"/>
  <c r="BY51" i="38"/>
  <c r="BY60" i="38"/>
  <c r="BX51" i="38"/>
  <c r="BX60" i="38"/>
  <c r="BW51" i="38"/>
  <c r="BW60" i="38"/>
  <c r="BV51" i="38"/>
  <c r="BV60" i="38"/>
  <c r="BU51" i="38"/>
  <c r="BU60" i="38"/>
  <c r="BT51" i="38"/>
  <c r="BT60" i="38"/>
  <c r="BS51" i="38"/>
  <c r="BS60" i="38"/>
  <c r="BR59" i="38"/>
  <c r="CA51" i="38"/>
  <c r="CA59" i="38"/>
  <c r="BY59" i="38"/>
  <c r="BX59" i="38"/>
  <c r="BW59" i="38"/>
  <c r="BV59" i="38"/>
  <c r="BU59" i="38"/>
  <c r="BT59" i="38"/>
  <c r="BS59" i="38"/>
  <c r="BR58" i="38"/>
  <c r="CA58" i="38"/>
  <c r="BZ58" i="38"/>
  <c r="BX58" i="38"/>
  <c r="BW58" i="38"/>
  <c r="BV58" i="38"/>
  <c r="BU58" i="38"/>
  <c r="BT58" i="38"/>
  <c r="BS58" i="38"/>
  <c r="BR57" i="38"/>
  <c r="CA57" i="38"/>
  <c r="BZ57" i="38"/>
  <c r="BY57" i="38"/>
  <c r="BW57" i="38"/>
  <c r="BV57" i="38"/>
  <c r="BU57" i="38"/>
  <c r="BT57" i="38"/>
  <c r="BS57" i="38"/>
  <c r="BR56" i="38"/>
  <c r="CA56" i="38"/>
  <c r="BZ56" i="38"/>
  <c r="BY56" i="38"/>
  <c r="BX56" i="38"/>
  <c r="BV56" i="38"/>
  <c r="BU56" i="38"/>
  <c r="BT56" i="38"/>
  <c r="BS56" i="38"/>
  <c r="BR55" i="38"/>
  <c r="CA55" i="38"/>
  <c r="BZ55" i="38"/>
  <c r="BY55" i="38"/>
  <c r="BX55" i="38"/>
  <c r="BW55" i="38"/>
  <c r="BU55" i="38"/>
  <c r="BT55" i="38"/>
  <c r="BS55" i="38"/>
  <c r="BR54" i="38"/>
  <c r="CA54" i="38"/>
  <c r="BZ54" i="38"/>
  <c r="BY54" i="38"/>
  <c r="BX54" i="38"/>
  <c r="BW54" i="38"/>
  <c r="BV54" i="38"/>
  <c r="BT54" i="38"/>
  <c r="BS54" i="38"/>
  <c r="BR53" i="38"/>
  <c r="CA53" i="38"/>
  <c r="BZ53" i="38"/>
  <c r="BY53" i="38"/>
  <c r="BX53" i="38"/>
  <c r="BW53" i="38"/>
  <c r="BV53" i="38"/>
  <c r="BU53" i="38"/>
  <c r="BS53" i="38"/>
  <c r="BR52" i="38"/>
  <c r="CA52" i="38"/>
  <c r="BZ52" i="38"/>
  <c r="BY52" i="38"/>
  <c r="BX52" i="38"/>
  <c r="BW52" i="38"/>
  <c r="BV52" i="38"/>
  <c r="BU52" i="38"/>
  <c r="BT52" i="38"/>
  <c r="BR37" i="38"/>
  <c r="CA29" i="38"/>
  <c r="CA37" i="38"/>
  <c r="BR38" i="38"/>
  <c r="BZ29" i="38"/>
  <c r="BZ38" i="38"/>
  <c r="CA48" i="38"/>
  <c r="BZ49" i="38"/>
  <c r="BR36" i="38"/>
  <c r="CA36" i="38"/>
  <c r="BY29" i="38"/>
  <c r="BY38" i="38"/>
  <c r="CA47" i="38"/>
  <c r="BY49" i="38"/>
  <c r="BR35" i="38"/>
  <c r="CA35" i="38"/>
  <c r="BX29" i="38"/>
  <c r="BX38" i="38"/>
  <c r="CA46" i="38"/>
  <c r="BX49" i="38"/>
  <c r="BR34" i="38"/>
  <c r="CA34" i="38"/>
  <c r="BW29" i="38"/>
  <c r="BW38" i="38"/>
  <c r="CA45" i="38"/>
  <c r="BW49" i="38"/>
  <c r="BR33" i="38"/>
  <c r="CA33" i="38"/>
  <c r="BV29" i="38"/>
  <c r="BV38" i="38"/>
  <c r="CA44" i="38"/>
  <c r="BV49" i="38"/>
  <c r="BR32" i="38"/>
  <c r="CA32" i="38"/>
  <c r="BU29" i="38"/>
  <c r="BU38" i="38"/>
  <c r="CA43" i="38"/>
  <c r="BU49" i="38"/>
  <c r="BR31" i="38"/>
  <c r="CA31" i="38"/>
  <c r="BT29" i="38"/>
  <c r="BT38" i="38"/>
  <c r="CA42" i="38"/>
  <c r="BT49" i="38"/>
  <c r="BR30" i="38"/>
  <c r="CA30" i="38"/>
  <c r="BS29" i="38"/>
  <c r="BS38" i="38"/>
  <c r="CA41" i="38"/>
  <c r="BS49" i="38"/>
  <c r="BR49" i="38"/>
  <c r="BZ36" i="38"/>
  <c r="BY37" i="38"/>
  <c r="BZ47" i="38"/>
  <c r="BY48" i="38"/>
  <c r="BZ35" i="38"/>
  <c r="BX37" i="38"/>
  <c r="BZ46" i="38"/>
  <c r="BX48" i="38"/>
  <c r="BZ34" i="38"/>
  <c r="BW37" i="38"/>
  <c r="BZ45" i="38"/>
  <c r="BW48" i="38"/>
  <c r="BZ33" i="38"/>
  <c r="BV37" i="38"/>
  <c r="BZ44" i="38"/>
  <c r="BV48" i="38"/>
  <c r="BZ32" i="38"/>
  <c r="BU37" i="38"/>
  <c r="BZ43" i="38"/>
  <c r="BU48" i="38"/>
  <c r="BZ31" i="38"/>
  <c r="BT37" i="38"/>
  <c r="BZ42" i="38"/>
  <c r="BT48" i="38"/>
  <c r="BZ30" i="38"/>
  <c r="BS37" i="38"/>
  <c r="BZ41" i="38"/>
  <c r="BS48" i="38"/>
  <c r="BR48" i="38"/>
  <c r="BY35" i="38"/>
  <c r="BX36" i="38"/>
  <c r="BY46" i="38"/>
  <c r="BX47" i="38"/>
  <c r="BY34" i="38"/>
  <c r="BW36" i="38"/>
  <c r="BY45" i="38"/>
  <c r="BW47" i="38"/>
  <c r="BY33" i="38"/>
  <c r="BV36" i="38"/>
  <c r="BY44" i="38"/>
  <c r="BV47" i="38"/>
  <c r="BY32" i="38"/>
  <c r="BU36" i="38"/>
  <c r="BY43" i="38"/>
  <c r="BU47" i="38"/>
  <c r="BY31" i="38"/>
  <c r="BT36" i="38"/>
  <c r="BY42" i="38"/>
  <c r="BT47" i="38"/>
  <c r="BY30" i="38"/>
  <c r="BS36" i="38"/>
  <c r="BY41" i="38"/>
  <c r="BS47" i="38"/>
  <c r="BR47" i="38"/>
  <c r="BX34" i="38"/>
  <c r="BW35" i="38"/>
  <c r="BX45" i="38"/>
  <c r="BW46" i="38"/>
  <c r="BX33" i="38"/>
  <c r="BV35" i="38"/>
  <c r="BX44" i="38"/>
  <c r="BV46" i="38"/>
  <c r="BX32" i="38"/>
  <c r="BU35" i="38"/>
  <c r="BX43" i="38"/>
  <c r="BU46" i="38"/>
  <c r="BX31" i="38"/>
  <c r="BT35" i="38"/>
  <c r="BX42" i="38"/>
  <c r="BT46" i="38"/>
  <c r="BX30" i="38"/>
  <c r="BS35" i="38"/>
  <c r="BX41" i="38"/>
  <c r="BS46" i="38"/>
  <c r="BR46" i="38"/>
  <c r="BW33" i="38"/>
  <c r="BV34" i="38"/>
  <c r="BW44" i="38"/>
  <c r="BV45" i="38"/>
  <c r="BW32" i="38"/>
  <c r="BU34" i="38"/>
  <c r="BW43" i="38"/>
  <c r="BU45" i="38"/>
  <c r="BW31" i="38"/>
  <c r="BT34" i="38"/>
  <c r="BW42" i="38"/>
  <c r="BT45" i="38"/>
  <c r="BW30" i="38"/>
  <c r="BS34" i="38"/>
  <c r="BW41" i="38"/>
  <c r="BS45" i="38"/>
  <c r="BR45" i="38"/>
  <c r="BV32" i="38"/>
  <c r="BU33" i="38"/>
  <c r="BV43" i="38"/>
  <c r="BU44" i="38"/>
  <c r="BV31" i="38"/>
  <c r="BT33" i="38"/>
  <c r="BV42" i="38"/>
  <c r="BT44" i="38"/>
  <c r="BV30" i="38"/>
  <c r="BS33" i="38"/>
  <c r="BV41" i="38"/>
  <c r="BS44" i="38"/>
  <c r="BR44" i="38"/>
  <c r="BU31" i="38"/>
  <c r="BT32" i="38"/>
  <c r="BU42" i="38"/>
  <c r="BT43" i="38"/>
  <c r="BU30" i="38"/>
  <c r="BS32" i="38"/>
  <c r="BU41" i="38"/>
  <c r="BS43" i="38"/>
  <c r="BR43" i="38"/>
  <c r="BT30" i="38"/>
  <c r="BS31" i="38"/>
  <c r="BT41" i="38"/>
  <c r="BS42" i="38"/>
  <c r="BR42" i="38"/>
  <c r="BR41" i="38"/>
  <c r="CA40" i="38"/>
  <c r="BZ40" i="38"/>
  <c r="BY40" i="38"/>
  <c r="BX40" i="38"/>
  <c r="BW40" i="38"/>
  <c r="BV40" i="38"/>
  <c r="BU40" i="38"/>
  <c r="BT40" i="38"/>
  <c r="BS40" i="38"/>
  <c r="C38" i="38"/>
  <c r="C37" i="38"/>
  <c r="C36" i="38"/>
  <c r="C35" i="38"/>
  <c r="C34" i="38"/>
  <c r="C33" i="38"/>
  <c r="C32" i="38"/>
  <c r="C31" i="38"/>
  <c r="C30" i="38"/>
  <c r="AD25" i="38"/>
  <c r="AG25" i="38"/>
  <c r="AE25" i="38"/>
  <c r="AE17" i="38"/>
  <c r="AE18" i="38"/>
  <c r="AE19" i="38"/>
  <c r="AE20" i="38"/>
  <c r="AE21" i="38"/>
  <c r="AE22" i="38"/>
  <c r="AE23" i="38"/>
  <c r="AE24" i="38"/>
  <c r="AF25" i="38"/>
  <c r="AH25" i="38"/>
  <c r="Z25" i="38"/>
  <c r="I25" i="38"/>
  <c r="G25" i="38"/>
  <c r="F25" i="38"/>
  <c r="E25" i="38"/>
  <c r="D25" i="38"/>
  <c r="AD24" i="38"/>
  <c r="AG24" i="38"/>
  <c r="AF24" i="38"/>
  <c r="AH24" i="38"/>
  <c r="Z24" i="38"/>
  <c r="I24" i="38"/>
  <c r="G24" i="38"/>
  <c r="F24" i="38"/>
  <c r="E24" i="38"/>
  <c r="D24" i="38"/>
  <c r="AD23" i="38"/>
  <c r="AG23" i="38"/>
  <c r="AF23" i="38"/>
  <c r="AH23" i="38"/>
  <c r="Z23" i="38"/>
  <c r="I23" i="38"/>
  <c r="G23" i="38"/>
  <c r="F23" i="38"/>
  <c r="E23" i="38"/>
  <c r="D23" i="38"/>
  <c r="AD22" i="38"/>
  <c r="AG22" i="38"/>
  <c r="AF22" i="38"/>
  <c r="AH22" i="38"/>
  <c r="Z22" i="38"/>
  <c r="I22" i="38"/>
  <c r="G22" i="38"/>
  <c r="F22" i="38"/>
  <c r="E22" i="38"/>
  <c r="D22" i="38"/>
  <c r="AD21" i="38"/>
  <c r="AG21" i="38"/>
  <c r="AF21" i="38"/>
  <c r="AH21" i="38"/>
  <c r="Z21" i="38"/>
  <c r="I21" i="38"/>
  <c r="G21" i="38"/>
  <c r="F21" i="38"/>
  <c r="E21" i="38"/>
  <c r="D21" i="38"/>
  <c r="AD20" i="38"/>
  <c r="AG20" i="38"/>
  <c r="AF20" i="38"/>
  <c r="AH20" i="38"/>
  <c r="Z20" i="38"/>
  <c r="I20" i="38"/>
  <c r="G20" i="38"/>
  <c r="F20" i="38"/>
  <c r="E20" i="38"/>
  <c r="D20" i="38"/>
  <c r="AD19" i="38"/>
  <c r="AG19" i="38"/>
  <c r="AF19" i="38"/>
  <c r="AH19" i="38"/>
  <c r="Z19" i="38"/>
  <c r="I19" i="38"/>
  <c r="G19" i="38"/>
  <c r="F19" i="38"/>
  <c r="E19" i="38"/>
  <c r="D19" i="38"/>
  <c r="AD18" i="38"/>
  <c r="AG18" i="38"/>
  <c r="AF18" i="38"/>
  <c r="AH18" i="38"/>
  <c r="Z18" i="38"/>
  <c r="I18" i="38"/>
  <c r="G18" i="38"/>
  <c r="F18" i="38"/>
  <c r="E18" i="38"/>
  <c r="D18" i="38"/>
  <c r="AD17" i="38"/>
  <c r="AG17" i="38"/>
  <c r="AF17" i="38"/>
  <c r="AH17" i="38"/>
  <c r="Z17" i="38"/>
  <c r="I17" i="38"/>
  <c r="G17" i="38"/>
  <c r="F17" i="38"/>
  <c r="E17" i="38"/>
  <c r="D17" i="38"/>
  <c r="B13" i="38"/>
  <c r="AM12" i="38"/>
  <c r="AH12" i="38"/>
  <c r="AC12" i="38"/>
  <c r="X12" i="38"/>
  <c r="AM11" i="38"/>
  <c r="AH11" i="38"/>
  <c r="AC11" i="38"/>
  <c r="X11" i="38"/>
  <c r="AM10" i="38"/>
  <c r="AH10" i="38"/>
  <c r="AC10" i="38"/>
  <c r="X10" i="38"/>
  <c r="R64" i="17"/>
  <c r="F4" i="17"/>
  <c r="R65" i="17"/>
  <c r="F5" i="17"/>
  <c r="R66" i="17"/>
  <c r="F6" i="17"/>
  <c r="R67" i="17"/>
  <c r="F7" i="17"/>
  <c r="R68" i="17"/>
  <c r="F8" i="17"/>
  <c r="R69" i="17"/>
  <c r="F9" i="17"/>
  <c r="R70" i="17"/>
  <c r="F10" i="17"/>
  <c r="R71" i="17"/>
  <c r="F11" i="17"/>
  <c r="R72" i="17"/>
  <c r="F12" i="17"/>
  <c r="F13" i="17"/>
  <c r="L4" i="17"/>
  <c r="M4" i="17"/>
  <c r="N4" i="17"/>
  <c r="K4" i="17"/>
  <c r="L5" i="17"/>
  <c r="M5" i="17"/>
  <c r="N5" i="17"/>
  <c r="K5" i="17"/>
  <c r="L6" i="17"/>
  <c r="M6" i="17"/>
  <c r="N6" i="17"/>
  <c r="K6" i="17"/>
  <c r="L7" i="17"/>
  <c r="M7" i="17"/>
  <c r="N7" i="17"/>
  <c r="K7" i="17"/>
  <c r="L8" i="17"/>
  <c r="M8" i="17"/>
  <c r="N8" i="17"/>
  <c r="K8" i="17"/>
  <c r="L9" i="17"/>
  <c r="M9" i="17"/>
  <c r="N9" i="17"/>
  <c r="K9" i="17"/>
  <c r="L10" i="17"/>
  <c r="M10" i="17"/>
  <c r="N10" i="17"/>
  <c r="K10" i="17"/>
  <c r="L11" i="17"/>
  <c r="M11" i="17"/>
  <c r="N11" i="17"/>
  <c r="K11" i="17"/>
  <c r="L12" i="17"/>
  <c r="M12" i="17"/>
  <c r="N12" i="17"/>
  <c r="K12" i="17"/>
  <c r="K13" i="17"/>
  <c r="K17" i="17"/>
  <c r="G4" i="17"/>
  <c r="H4" i="17"/>
  <c r="I4" i="17"/>
  <c r="J17" i="17"/>
  <c r="H17" i="17"/>
  <c r="L17" i="17"/>
  <c r="K18" i="17"/>
  <c r="G5" i="17"/>
  <c r="H5" i="17"/>
  <c r="I5" i="17"/>
  <c r="J18" i="17"/>
  <c r="H18" i="17"/>
  <c r="L18" i="17"/>
  <c r="K19" i="17"/>
  <c r="G6" i="17"/>
  <c r="H6" i="17"/>
  <c r="I6" i="17"/>
  <c r="J19" i="17"/>
  <c r="H19" i="17"/>
  <c r="L19" i="17"/>
  <c r="K20" i="17"/>
  <c r="G7" i="17"/>
  <c r="H7" i="17"/>
  <c r="I7" i="17"/>
  <c r="J20" i="17"/>
  <c r="H20" i="17"/>
  <c r="L20" i="17"/>
  <c r="K21" i="17"/>
  <c r="G8" i="17"/>
  <c r="H8" i="17"/>
  <c r="I8" i="17"/>
  <c r="J21" i="17"/>
  <c r="H21" i="17"/>
  <c r="L21" i="17"/>
  <c r="K22" i="17"/>
  <c r="G9" i="17"/>
  <c r="H9" i="17"/>
  <c r="I9" i="17"/>
  <c r="J22" i="17"/>
  <c r="H22" i="17"/>
  <c r="L22" i="17"/>
  <c r="K23" i="17"/>
  <c r="G10" i="17"/>
  <c r="H10" i="17"/>
  <c r="I10" i="17"/>
  <c r="J23" i="17"/>
  <c r="H23" i="17"/>
  <c r="L23" i="17"/>
  <c r="K24" i="17"/>
  <c r="G11" i="17"/>
  <c r="H11" i="17"/>
  <c r="I11" i="17"/>
  <c r="J24" i="17"/>
  <c r="H24" i="17"/>
  <c r="L24" i="17"/>
  <c r="K25" i="17"/>
  <c r="G12" i="17"/>
  <c r="H12" i="17"/>
  <c r="I12" i="17"/>
  <c r="J25" i="17"/>
  <c r="H25" i="17"/>
  <c r="L25" i="17"/>
  <c r="M17" i="17"/>
  <c r="N17" i="17" a="1"/>
  <c r="N17" i="17"/>
  <c r="O17" i="17"/>
  <c r="C17" i="17"/>
  <c r="E30" i="17" a="1"/>
  <c r="E30" i="17"/>
  <c r="F30" i="17" a="1"/>
  <c r="F30" i="17"/>
  <c r="G30" i="17" a="1"/>
  <c r="H30" i="17" a="1"/>
  <c r="I30" i="17" a="1"/>
  <c r="J30" i="17" a="1"/>
  <c r="K30" i="17" a="1"/>
  <c r="L30" i="17" a="1"/>
  <c r="P17" i="17"/>
  <c r="M30" i="17" a="1"/>
  <c r="N30" i="17" a="1"/>
  <c r="O30" i="17" a="1"/>
  <c r="P30" i="17" a="1"/>
  <c r="Q30" i="17" a="1"/>
  <c r="R30" i="17" a="1"/>
  <c r="S30" i="17" a="1"/>
  <c r="T30" i="17" a="1"/>
  <c r="Q17" i="17"/>
  <c r="U30" i="17" a="1"/>
  <c r="V30" i="17" a="1"/>
  <c r="W30" i="17" a="1"/>
  <c r="X30" i="17" a="1"/>
  <c r="Y30" i="17" a="1"/>
  <c r="Z30" i="17" a="1"/>
  <c r="AA30" i="17" a="1"/>
  <c r="AB30" i="17" a="1"/>
  <c r="R17" i="17"/>
  <c r="AC30" i="17" a="1"/>
  <c r="AD30" i="17" a="1"/>
  <c r="AE30" i="17" a="1"/>
  <c r="AF30" i="17" a="1"/>
  <c r="AG30" i="17" a="1"/>
  <c r="AH30" i="17" a="1"/>
  <c r="AI30" i="17" a="1"/>
  <c r="AJ30" i="17" a="1"/>
  <c r="S17" i="17"/>
  <c r="AK30" i="17" a="1"/>
  <c r="AL30" i="17" a="1"/>
  <c r="AM30" i="17" a="1"/>
  <c r="AN30" i="17" a="1"/>
  <c r="AO30" i="17" a="1"/>
  <c r="AP30" i="17" a="1"/>
  <c r="AQ30" i="17" a="1"/>
  <c r="AR30" i="17" a="1"/>
  <c r="T17" i="17"/>
  <c r="AS30" i="17" a="1"/>
  <c r="AT30" i="17" a="1"/>
  <c r="AU30" i="17" a="1"/>
  <c r="AV30" i="17" a="1"/>
  <c r="AW30" i="17" a="1"/>
  <c r="AX30" i="17" a="1"/>
  <c r="AY30" i="17" a="1"/>
  <c r="AZ30" i="17" a="1"/>
  <c r="U17" i="17"/>
  <c r="BA30" i="17" a="1"/>
  <c r="BB30" i="17" a="1"/>
  <c r="BC30" i="17" a="1"/>
  <c r="BD30" i="17" a="1"/>
  <c r="BE30" i="17" a="1"/>
  <c r="BF30" i="17" a="1"/>
  <c r="BG30" i="17" a="1"/>
  <c r="BH30" i="17" a="1"/>
  <c r="V17" i="17"/>
  <c r="BI30" i="17" a="1"/>
  <c r="BJ30" i="17" a="1"/>
  <c r="BK30" i="17" a="1"/>
  <c r="BL30" i="17" a="1"/>
  <c r="BM30" i="17" a="1"/>
  <c r="BN30" i="17" a="1"/>
  <c r="BO30" i="17" a="1"/>
  <c r="BP30" i="17" a="1"/>
  <c r="G30" i="17"/>
  <c r="H30" i="17"/>
  <c r="I30" i="17"/>
  <c r="J30" i="17"/>
  <c r="K30" i="17"/>
  <c r="L30" i="17"/>
  <c r="M30" i="17"/>
  <c r="N30" i="17"/>
  <c r="O30" i="17"/>
  <c r="P30" i="17"/>
  <c r="Q30" i="17"/>
  <c r="R30" i="17"/>
  <c r="S30" i="17"/>
  <c r="T30" i="17"/>
  <c r="U30" i="17"/>
  <c r="V30" i="17"/>
  <c r="W30" i="17"/>
  <c r="X30" i="17"/>
  <c r="Y30" i="17"/>
  <c r="Z30" i="17"/>
  <c r="AA30" i="17"/>
  <c r="AB30" i="17"/>
  <c r="AC30" i="17"/>
  <c r="AD30" i="17"/>
  <c r="AE30" i="17"/>
  <c r="AF30" i="17"/>
  <c r="AG30" i="17"/>
  <c r="AH30" i="17"/>
  <c r="AI30" i="17"/>
  <c r="AJ30" i="17"/>
  <c r="AK30" i="17"/>
  <c r="AL30" i="17"/>
  <c r="AM30" i="17"/>
  <c r="AN30" i="17"/>
  <c r="AO30" i="17"/>
  <c r="AP30" i="17"/>
  <c r="AQ30" i="17"/>
  <c r="AR30" i="17"/>
  <c r="AS30" i="17"/>
  <c r="AT30" i="17"/>
  <c r="AU30" i="17"/>
  <c r="AV30" i="17"/>
  <c r="AW30" i="17"/>
  <c r="AX30" i="17"/>
  <c r="AY30" i="17"/>
  <c r="AZ30" i="17"/>
  <c r="BA30" i="17"/>
  <c r="BB30" i="17"/>
  <c r="BC30" i="17"/>
  <c r="BD30" i="17"/>
  <c r="BE30" i="17"/>
  <c r="BF30" i="17"/>
  <c r="BG30" i="17"/>
  <c r="BH30" i="17"/>
  <c r="BI30" i="17"/>
  <c r="BJ30" i="17"/>
  <c r="BK30" i="17"/>
  <c r="BL30" i="17"/>
  <c r="BM30" i="17"/>
  <c r="BN30" i="17"/>
  <c r="BO30" i="17"/>
  <c r="BP30" i="17"/>
  <c r="AA17" i="17"/>
  <c r="E41" i="17" a="1"/>
  <c r="E41" i="17"/>
  <c r="F41" i="17" a="1"/>
  <c r="F41" i="17"/>
  <c r="G41" i="17" a="1"/>
  <c r="H41" i="17" a="1"/>
  <c r="I41" i="17" a="1"/>
  <c r="J41" i="17" a="1"/>
  <c r="K41" i="17" a="1"/>
  <c r="L41" i="17" a="1"/>
  <c r="M41" i="17" a="1"/>
  <c r="N41" i="17" a="1"/>
  <c r="O41" i="17" a="1"/>
  <c r="P41" i="17" a="1"/>
  <c r="Q41" i="17" a="1"/>
  <c r="R41" i="17" a="1"/>
  <c r="S41" i="17" a="1"/>
  <c r="T41" i="17" a="1"/>
  <c r="U41" i="17" a="1"/>
  <c r="V41" i="17" a="1"/>
  <c r="W41" i="17" a="1"/>
  <c r="X41" i="17" a="1"/>
  <c r="Y41" i="17" a="1"/>
  <c r="Z41" i="17" a="1"/>
  <c r="AA41" i="17" a="1"/>
  <c r="AB41" i="17" a="1"/>
  <c r="AC41" i="17" a="1"/>
  <c r="AD41" i="17" a="1"/>
  <c r="AE41" i="17" a="1"/>
  <c r="AF41" i="17" a="1"/>
  <c r="AG41" i="17" a="1"/>
  <c r="AH41" i="17" a="1"/>
  <c r="AI41" i="17" a="1"/>
  <c r="AJ41" i="17" a="1"/>
  <c r="AK41" i="17" a="1"/>
  <c r="AL41" i="17" a="1"/>
  <c r="AM41" i="17" a="1"/>
  <c r="AN41" i="17" a="1"/>
  <c r="AO41" i="17" a="1"/>
  <c r="AP41" i="17" a="1"/>
  <c r="AQ41" i="17" a="1"/>
  <c r="AR41" i="17" a="1"/>
  <c r="AS41" i="17" a="1"/>
  <c r="AT41" i="17" a="1"/>
  <c r="AU41" i="17" a="1"/>
  <c r="AV41" i="17" a="1"/>
  <c r="AW41" i="17" a="1"/>
  <c r="AX41" i="17" a="1"/>
  <c r="AY41" i="17" a="1"/>
  <c r="AZ41" i="17" a="1"/>
  <c r="BA41" i="17" a="1"/>
  <c r="BB41" i="17" a="1"/>
  <c r="BC41" i="17" a="1"/>
  <c r="BD41" i="17" a="1"/>
  <c r="BE41" i="17" a="1"/>
  <c r="BF41" i="17" a="1"/>
  <c r="BG41" i="17" a="1"/>
  <c r="BH41" i="17" a="1"/>
  <c r="BI41" i="17" a="1"/>
  <c r="BJ41" i="17" a="1"/>
  <c r="BK41" i="17" a="1"/>
  <c r="BL41" i="17" a="1"/>
  <c r="BM41" i="17" a="1"/>
  <c r="BN41" i="17" a="1"/>
  <c r="BO41" i="17" a="1"/>
  <c r="BP41" i="17" a="1"/>
  <c r="G41" i="17"/>
  <c r="H41" i="17"/>
  <c r="I41" i="17"/>
  <c r="J41" i="17"/>
  <c r="K41" i="17"/>
  <c r="L41" i="17"/>
  <c r="M41" i="17"/>
  <c r="N41" i="17"/>
  <c r="O41" i="17"/>
  <c r="P41" i="17"/>
  <c r="Q41" i="17"/>
  <c r="R41" i="17"/>
  <c r="S41" i="17"/>
  <c r="T41" i="17"/>
  <c r="U41" i="17"/>
  <c r="V41" i="17"/>
  <c r="W41" i="17"/>
  <c r="X41" i="17"/>
  <c r="Y41" i="17"/>
  <c r="Z41" i="17"/>
  <c r="AA41" i="17"/>
  <c r="AB41" i="17"/>
  <c r="AC41" i="17"/>
  <c r="AD41" i="17"/>
  <c r="AE41" i="17"/>
  <c r="AF41" i="17"/>
  <c r="AG41" i="17"/>
  <c r="AH41" i="17"/>
  <c r="AI41" i="17"/>
  <c r="AJ41" i="17"/>
  <c r="AK41" i="17"/>
  <c r="AL41" i="17"/>
  <c r="AM41" i="17"/>
  <c r="AN41" i="17"/>
  <c r="AO41" i="17"/>
  <c r="AP41" i="17"/>
  <c r="AQ41" i="17"/>
  <c r="AR41" i="17"/>
  <c r="AS41" i="17"/>
  <c r="AT41" i="17"/>
  <c r="AU41" i="17"/>
  <c r="AV41" i="17"/>
  <c r="AW41" i="17"/>
  <c r="AX41" i="17"/>
  <c r="AY41" i="17"/>
  <c r="AZ41" i="17"/>
  <c r="BA41" i="17"/>
  <c r="BB41" i="17"/>
  <c r="BC41" i="17"/>
  <c r="BD41" i="17"/>
  <c r="BE41" i="17"/>
  <c r="BF41" i="17"/>
  <c r="BG41" i="17"/>
  <c r="BH41" i="17"/>
  <c r="BI41" i="17"/>
  <c r="BJ41" i="17"/>
  <c r="BK41" i="17"/>
  <c r="BL41" i="17"/>
  <c r="BM41" i="17"/>
  <c r="BN41" i="17"/>
  <c r="BO41" i="17"/>
  <c r="BP41" i="17"/>
  <c r="AB17" i="17"/>
  <c r="E52" i="17" a="1"/>
  <c r="E52" i="17"/>
  <c r="F52" i="17" a="1"/>
  <c r="F52" i="17"/>
  <c r="G52" i="17" a="1"/>
  <c r="H52" i="17" a="1"/>
  <c r="I52" i="17" a="1"/>
  <c r="J52" i="17" a="1"/>
  <c r="K52" i="17" a="1"/>
  <c r="L52" i="17" a="1"/>
  <c r="M52" i="17" a="1"/>
  <c r="N52" i="17" a="1"/>
  <c r="O52" i="17" a="1"/>
  <c r="P52" i="17" a="1"/>
  <c r="Q52" i="17" a="1"/>
  <c r="R52" i="17" a="1"/>
  <c r="S52" i="17" a="1"/>
  <c r="T52" i="17" a="1"/>
  <c r="U52" i="17" a="1"/>
  <c r="V52" i="17" a="1"/>
  <c r="W52" i="17" a="1"/>
  <c r="X52" i="17" a="1"/>
  <c r="Y52" i="17" a="1"/>
  <c r="Z52" i="17" a="1"/>
  <c r="AA52" i="17" a="1"/>
  <c r="AB52" i="17" a="1"/>
  <c r="AC52" i="17" a="1"/>
  <c r="AD52" i="17" a="1"/>
  <c r="AE52" i="17" a="1"/>
  <c r="AF52" i="17" a="1"/>
  <c r="AG52" i="17" a="1"/>
  <c r="AH52" i="17" a="1"/>
  <c r="AI52" i="17" a="1"/>
  <c r="AJ52" i="17" a="1"/>
  <c r="AK52" i="17" a="1"/>
  <c r="AL52" i="17" a="1"/>
  <c r="AM52" i="17" a="1"/>
  <c r="AN52" i="17" a="1"/>
  <c r="AO52" i="17" a="1"/>
  <c r="AP52" i="17" a="1"/>
  <c r="AQ52" i="17" a="1"/>
  <c r="AR52" i="17" a="1"/>
  <c r="AS52" i="17" a="1"/>
  <c r="AT52" i="17" a="1"/>
  <c r="AU52" i="17" a="1"/>
  <c r="AV52" i="17" a="1"/>
  <c r="AW52" i="17" a="1"/>
  <c r="AX52" i="17" a="1"/>
  <c r="AY52" i="17" a="1"/>
  <c r="AZ52" i="17" a="1"/>
  <c r="BA52" i="17" a="1"/>
  <c r="BB52" i="17" a="1"/>
  <c r="BC52" i="17" a="1"/>
  <c r="BD52" i="17" a="1"/>
  <c r="BE52" i="17" a="1"/>
  <c r="BF52" i="17" a="1"/>
  <c r="BG52" i="17" a="1"/>
  <c r="BH52" i="17" a="1"/>
  <c r="BI52" i="17" a="1"/>
  <c r="BJ52" i="17" a="1"/>
  <c r="BK52" i="17" a="1"/>
  <c r="BL52" i="17" a="1"/>
  <c r="BM52" i="17" a="1"/>
  <c r="BN52" i="17" a="1"/>
  <c r="BO52" i="17" a="1"/>
  <c r="BP52" i="17" a="1"/>
  <c r="G52" i="17"/>
  <c r="H52" i="17"/>
  <c r="I52" i="17"/>
  <c r="J52" i="17"/>
  <c r="K52" i="17"/>
  <c r="L52" i="17"/>
  <c r="M52" i="17"/>
  <c r="N52" i="17"/>
  <c r="O52" i="17"/>
  <c r="P52" i="17"/>
  <c r="Q52" i="17"/>
  <c r="R52" i="17"/>
  <c r="S52" i="17"/>
  <c r="T52" i="17"/>
  <c r="U52" i="17"/>
  <c r="V52" i="17"/>
  <c r="W52" i="17"/>
  <c r="X52" i="17"/>
  <c r="Y52" i="17"/>
  <c r="Z52" i="17"/>
  <c r="AA52" i="17"/>
  <c r="AB52" i="17"/>
  <c r="AC52" i="17"/>
  <c r="AD52" i="17"/>
  <c r="AE52" i="17"/>
  <c r="AF52" i="17"/>
  <c r="AG52" i="17"/>
  <c r="AH52" i="17"/>
  <c r="AI52" i="17"/>
  <c r="AJ52" i="17"/>
  <c r="AK52" i="17"/>
  <c r="AL52" i="17"/>
  <c r="AM52" i="17"/>
  <c r="AN52" i="17"/>
  <c r="AO52" i="17"/>
  <c r="AP52" i="17"/>
  <c r="AQ52" i="17"/>
  <c r="AR52" i="17"/>
  <c r="AS52" i="17"/>
  <c r="AT52" i="17"/>
  <c r="AU52" i="17"/>
  <c r="AV52" i="17"/>
  <c r="AW52" i="17"/>
  <c r="AX52" i="17"/>
  <c r="AY52" i="17"/>
  <c r="AZ52" i="17"/>
  <c r="BA52" i="17"/>
  <c r="BB52" i="17"/>
  <c r="BC52" i="17"/>
  <c r="BD52" i="17"/>
  <c r="BE52" i="17"/>
  <c r="BF52" i="17"/>
  <c r="BG52" i="17"/>
  <c r="BH52" i="17"/>
  <c r="BI52" i="17"/>
  <c r="BJ52" i="17"/>
  <c r="BK52" i="17"/>
  <c r="BL52" i="17"/>
  <c r="BM52" i="17"/>
  <c r="BN52" i="17"/>
  <c r="BO52" i="17"/>
  <c r="BP52" i="17"/>
  <c r="AC17" i="17"/>
  <c r="W17" i="17"/>
  <c r="M18" i="17"/>
  <c r="N18" i="17" a="1"/>
  <c r="N18" i="17"/>
  <c r="O18" i="17"/>
  <c r="C18" i="17"/>
  <c r="E31" i="17" a="1"/>
  <c r="E31" i="17"/>
  <c r="F31" i="17" a="1"/>
  <c r="F31" i="17"/>
  <c r="G31" i="17" a="1"/>
  <c r="H31" i="17" a="1"/>
  <c r="I31" i="17" a="1"/>
  <c r="J31" i="17" a="1"/>
  <c r="K31" i="17" a="1"/>
  <c r="L31" i="17" a="1"/>
  <c r="P18" i="17"/>
  <c r="M31" i="17" a="1"/>
  <c r="N31" i="17" a="1"/>
  <c r="O31" i="17" a="1"/>
  <c r="P31" i="17" a="1"/>
  <c r="Q31" i="17" a="1"/>
  <c r="R31" i="17" a="1"/>
  <c r="S31" i="17" a="1"/>
  <c r="T31" i="17" a="1"/>
  <c r="Q18" i="17"/>
  <c r="U31" i="17" a="1"/>
  <c r="V31" i="17" a="1"/>
  <c r="W31" i="17" a="1"/>
  <c r="X31" i="17" a="1"/>
  <c r="Y31" i="17" a="1"/>
  <c r="Z31" i="17" a="1"/>
  <c r="AA31" i="17" a="1"/>
  <c r="AB31" i="17" a="1"/>
  <c r="R18" i="17"/>
  <c r="AC31" i="17" a="1"/>
  <c r="AD31" i="17" a="1"/>
  <c r="AE31" i="17" a="1"/>
  <c r="AF31" i="17" a="1"/>
  <c r="AG31" i="17" a="1"/>
  <c r="AH31" i="17" a="1"/>
  <c r="AI31" i="17" a="1"/>
  <c r="AJ31" i="17" a="1"/>
  <c r="S18" i="17"/>
  <c r="AK31" i="17" a="1"/>
  <c r="AL31" i="17" a="1"/>
  <c r="AM31" i="17" a="1"/>
  <c r="AN31" i="17" a="1"/>
  <c r="AO31" i="17" a="1"/>
  <c r="AP31" i="17" a="1"/>
  <c r="AQ31" i="17" a="1"/>
  <c r="AR31" i="17" a="1"/>
  <c r="T18" i="17"/>
  <c r="AS31" i="17" a="1"/>
  <c r="AT31" i="17" a="1"/>
  <c r="AU31" i="17" a="1"/>
  <c r="AV31" i="17" a="1"/>
  <c r="AW31" i="17" a="1"/>
  <c r="AX31" i="17" a="1"/>
  <c r="AY31" i="17" a="1"/>
  <c r="AZ31" i="17" a="1"/>
  <c r="U18" i="17"/>
  <c r="BA31" i="17" a="1"/>
  <c r="BB31" i="17" a="1"/>
  <c r="BC31" i="17" a="1"/>
  <c r="BD31" i="17" a="1"/>
  <c r="BE31" i="17" a="1"/>
  <c r="BF31" i="17" a="1"/>
  <c r="BG31" i="17" a="1"/>
  <c r="BH31" i="17" a="1"/>
  <c r="V18" i="17"/>
  <c r="BI31" i="17" a="1"/>
  <c r="BJ31" i="17" a="1"/>
  <c r="BK31" i="17" a="1"/>
  <c r="BL31" i="17" a="1"/>
  <c r="BM31" i="17" a="1"/>
  <c r="BN31" i="17" a="1"/>
  <c r="BO31" i="17" a="1"/>
  <c r="BP31" i="17" a="1"/>
  <c r="G31" i="17"/>
  <c r="H31" i="17"/>
  <c r="I31" i="17"/>
  <c r="J31" i="17"/>
  <c r="K31" i="17"/>
  <c r="L31" i="17"/>
  <c r="M31" i="17"/>
  <c r="N31" i="17"/>
  <c r="O31" i="17"/>
  <c r="P31" i="17"/>
  <c r="Q31" i="17"/>
  <c r="R31" i="17"/>
  <c r="S31" i="17"/>
  <c r="T31" i="17"/>
  <c r="U31" i="17"/>
  <c r="V31" i="17"/>
  <c r="W31" i="17"/>
  <c r="X31" i="17"/>
  <c r="Y31" i="17"/>
  <c r="Z31" i="17"/>
  <c r="AA31" i="17"/>
  <c r="AB31" i="17"/>
  <c r="AC31" i="17"/>
  <c r="AD31" i="17"/>
  <c r="AE31" i="17"/>
  <c r="AF31" i="17"/>
  <c r="AG31" i="17"/>
  <c r="AH31" i="17"/>
  <c r="AI31" i="17"/>
  <c r="AJ31" i="17"/>
  <c r="AK31" i="17"/>
  <c r="AL31" i="17"/>
  <c r="AM31" i="17"/>
  <c r="AN31" i="17"/>
  <c r="AO31" i="17"/>
  <c r="AP31" i="17"/>
  <c r="AQ31" i="17"/>
  <c r="AR31" i="17"/>
  <c r="AS31" i="17"/>
  <c r="AT31" i="17"/>
  <c r="AU31" i="17"/>
  <c r="AV31" i="17"/>
  <c r="AW31" i="17"/>
  <c r="AX31" i="17"/>
  <c r="AY31" i="17"/>
  <c r="AZ31" i="17"/>
  <c r="BA31" i="17"/>
  <c r="BB31" i="17"/>
  <c r="BC31" i="17"/>
  <c r="BD31" i="17"/>
  <c r="BE31" i="17"/>
  <c r="BF31" i="17"/>
  <c r="BG31" i="17"/>
  <c r="BH31" i="17"/>
  <c r="BI31" i="17"/>
  <c r="BJ31" i="17"/>
  <c r="BK31" i="17"/>
  <c r="BL31" i="17"/>
  <c r="BM31" i="17"/>
  <c r="BN31" i="17"/>
  <c r="BO31" i="17"/>
  <c r="BP31" i="17"/>
  <c r="AA18" i="17"/>
  <c r="E42" i="17" a="1"/>
  <c r="E42" i="17"/>
  <c r="F42" i="17" a="1"/>
  <c r="F42" i="17"/>
  <c r="G42" i="17" a="1"/>
  <c r="H42" i="17" a="1"/>
  <c r="I42" i="17" a="1"/>
  <c r="J42" i="17" a="1"/>
  <c r="K42" i="17" a="1"/>
  <c r="L42" i="17" a="1"/>
  <c r="M42" i="17" a="1"/>
  <c r="N42" i="17" a="1"/>
  <c r="O42" i="17" a="1"/>
  <c r="P42" i="17" a="1"/>
  <c r="Q42" i="17" a="1"/>
  <c r="R42" i="17" a="1"/>
  <c r="S42" i="17" a="1"/>
  <c r="T42" i="17" a="1"/>
  <c r="U42" i="17" a="1"/>
  <c r="V42" i="17" a="1"/>
  <c r="W42" i="17" a="1"/>
  <c r="X42" i="17" a="1"/>
  <c r="Y42" i="17" a="1"/>
  <c r="Z42" i="17" a="1"/>
  <c r="AA42" i="17" a="1"/>
  <c r="AB42" i="17" a="1"/>
  <c r="AC42" i="17" a="1"/>
  <c r="AD42" i="17" a="1"/>
  <c r="AE42" i="17" a="1"/>
  <c r="AF42" i="17" a="1"/>
  <c r="AG42" i="17" a="1"/>
  <c r="AH42" i="17" a="1"/>
  <c r="AI42" i="17" a="1"/>
  <c r="AJ42" i="17" a="1"/>
  <c r="AK42" i="17" a="1"/>
  <c r="AL42" i="17" a="1"/>
  <c r="AM42" i="17" a="1"/>
  <c r="AN42" i="17" a="1"/>
  <c r="AO42" i="17" a="1"/>
  <c r="AP42" i="17" a="1"/>
  <c r="AQ42" i="17" a="1"/>
  <c r="AR42" i="17" a="1"/>
  <c r="AS42" i="17" a="1"/>
  <c r="AT42" i="17" a="1"/>
  <c r="AU42" i="17" a="1"/>
  <c r="AV42" i="17" a="1"/>
  <c r="AW42" i="17" a="1"/>
  <c r="AX42" i="17" a="1"/>
  <c r="AY42" i="17" a="1"/>
  <c r="AZ42" i="17" a="1"/>
  <c r="BA42" i="17" a="1"/>
  <c r="BB42" i="17" a="1"/>
  <c r="BC42" i="17" a="1"/>
  <c r="BD42" i="17" a="1"/>
  <c r="BE42" i="17" a="1"/>
  <c r="BF42" i="17" a="1"/>
  <c r="BG42" i="17" a="1"/>
  <c r="BH42" i="17" a="1"/>
  <c r="BI42" i="17" a="1"/>
  <c r="BJ42" i="17" a="1"/>
  <c r="BK42" i="17" a="1"/>
  <c r="BL42" i="17" a="1"/>
  <c r="BM42" i="17" a="1"/>
  <c r="BN42" i="17" a="1"/>
  <c r="BO42" i="17" a="1"/>
  <c r="BP42" i="17" a="1"/>
  <c r="G42" i="17"/>
  <c r="H42" i="17"/>
  <c r="I42" i="17"/>
  <c r="J42" i="17"/>
  <c r="K42" i="17"/>
  <c r="L42" i="17"/>
  <c r="M42" i="17"/>
  <c r="N42" i="17"/>
  <c r="O42" i="17"/>
  <c r="P42" i="17"/>
  <c r="Q42" i="17"/>
  <c r="R42" i="17"/>
  <c r="S42" i="17"/>
  <c r="T42" i="17"/>
  <c r="U42" i="17"/>
  <c r="V42" i="17"/>
  <c r="W42" i="17"/>
  <c r="X42" i="17"/>
  <c r="Y42" i="17"/>
  <c r="Z42" i="17"/>
  <c r="AA42" i="17"/>
  <c r="AB42" i="17"/>
  <c r="AC42" i="17"/>
  <c r="AD42" i="17"/>
  <c r="AE42" i="17"/>
  <c r="AF42" i="17"/>
  <c r="AG42" i="17"/>
  <c r="AH42" i="17"/>
  <c r="AI42" i="17"/>
  <c r="AJ42" i="17"/>
  <c r="AK42" i="17"/>
  <c r="AL42" i="17"/>
  <c r="AM42" i="17"/>
  <c r="AN42" i="17"/>
  <c r="AO42" i="17"/>
  <c r="AP42" i="17"/>
  <c r="AQ42" i="17"/>
  <c r="AR42" i="17"/>
  <c r="AS42" i="17"/>
  <c r="AT42" i="17"/>
  <c r="AU42" i="17"/>
  <c r="AV42" i="17"/>
  <c r="AW42" i="17"/>
  <c r="AX42" i="17"/>
  <c r="AY42" i="17"/>
  <c r="AZ42" i="17"/>
  <c r="BA42" i="17"/>
  <c r="BB42" i="17"/>
  <c r="BC42" i="17"/>
  <c r="BD42" i="17"/>
  <c r="BE42" i="17"/>
  <c r="BF42" i="17"/>
  <c r="BG42" i="17"/>
  <c r="BH42" i="17"/>
  <c r="BI42" i="17"/>
  <c r="BJ42" i="17"/>
  <c r="BK42" i="17"/>
  <c r="BL42" i="17"/>
  <c r="BM42" i="17"/>
  <c r="BN42" i="17"/>
  <c r="BO42" i="17"/>
  <c r="BP42" i="17"/>
  <c r="AB18" i="17"/>
  <c r="E53" i="17" a="1"/>
  <c r="E53" i="17"/>
  <c r="F53" i="17" a="1"/>
  <c r="F53" i="17"/>
  <c r="G53" i="17" a="1"/>
  <c r="H53" i="17" a="1"/>
  <c r="I53" i="17" a="1"/>
  <c r="J53" i="17" a="1"/>
  <c r="K53" i="17" a="1"/>
  <c r="L53" i="17" a="1"/>
  <c r="M53" i="17" a="1"/>
  <c r="N53" i="17" a="1"/>
  <c r="O53" i="17" a="1"/>
  <c r="P53" i="17" a="1"/>
  <c r="Q53" i="17" a="1"/>
  <c r="R53" i="17" a="1"/>
  <c r="S53" i="17" a="1"/>
  <c r="T53" i="17" a="1"/>
  <c r="U53" i="17" a="1"/>
  <c r="V53" i="17" a="1"/>
  <c r="W53" i="17" a="1"/>
  <c r="X53" i="17" a="1"/>
  <c r="Y53" i="17" a="1"/>
  <c r="Z53" i="17" a="1"/>
  <c r="AA53" i="17" a="1"/>
  <c r="AB53" i="17" a="1"/>
  <c r="AC53" i="17" a="1"/>
  <c r="AD53" i="17" a="1"/>
  <c r="AE53" i="17" a="1"/>
  <c r="AF53" i="17" a="1"/>
  <c r="AG53" i="17" a="1"/>
  <c r="AH53" i="17" a="1"/>
  <c r="AI53" i="17" a="1"/>
  <c r="AJ53" i="17" a="1"/>
  <c r="AK53" i="17" a="1"/>
  <c r="AL53" i="17" a="1"/>
  <c r="AM53" i="17" a="1"/>
  <c r="AN53" i="17" a="1"/>
  <c r="AO53" i="17" a="1"/>
  <c r="AP53" i="17" a="1"/>
  <c r="AQ53" i="17" a="1"/>
  <c r="AR53" i="17" a="1"/>
  <c r="AS53" i="17" a="1"/>
  <c r="AT53" i="17" a="1"/>
  <c r="AU53" i="17" a="1"/>
  <c r="AV53" i="17" a="1"/>
  <c r="AW53" i="17" a="1"/>
  <c r="AX53" i="17" a="1"/>
  <c r="AY53" i="17" a="1"/>
  <c r="AZ53" i="17" a="1"/>
  <c r="BA53" i="17" a="1"/>
  <c r="BB53" i="17" a="1"/>
  <c r="BC53" i="17" a="1"/>
  <c r="BD53" i="17" a="1"/>
  <c r="BE53" i="17" a="1"/>
  <c r="BF53" i="17" a="1"/>
  <c r="BG53" i="17" a="1"/>
  <c r="BH53" i="17" a="1"/>
  <c r="BI53" i="17" a="1"/>
  <c r="BJ53" i="17" a="1"/>
  <c r="BK53" i="17" a="1"/>
  <c r="BL53" i="17" a="1"/>
  <c r="BM53" i="17" a="1"/>
  <c r="BN53" i="17" a="1"/>
  <c r="BO53" i="17" a="1"/>
  <c r="BP53" i="17" a="1"/>
  <c r="G53" i="17"/>
  <c r="H53" i="17"/>
  <c r="I53" i="17"/>
  <c r="J53" i="17"/>
  <c r="K53" i="17"/>
  <c r="L53" i="17"/>
  <c r="M53" i="17"/>
  <c r="N53" i="17"/>
  <c r="O53" i="17"/>
  <c r="P53" i="17"/>
  <c r="Q53" i="17"/>
  <c r="R53" i="17"/>
  <c r="S53" i="17"/>
  <c r="T53" i="17"/>
  <c r="U53" i="17"/>
  <c r="V53" i="17"/>
  <c r="W53" i="17"/>
  <c r="X53" i="17"/>
  <c r="Y53" i="17"/>
  <c r="Z53" i="17"/>
  <c r="AA53" i="17"/>
  <c r="AB53" i="17"/>
  <c r="AC53" i="17"/>
  <c r="AD53" i="17"/>
  <c r="AE53" i="17"/>
  <c r="AF53" i="17"/>
  <c r="AG53" i="17"/>
  <c r="AH53" i="17"/>
  <c r="AI53" i="17"/>
  <c r="AJ53" i="17"/>
  <c r="AK53" i="17"/>
  <c r="AL53" i="17"/>
  <c r="AM53" i="17"/>
  <c r="AN53" i="17"/>
  <c r="AO53" i="17"/>
  <c r="AP53" i="17"/>
  <c r="AQ53" i="17"/>
  <c r="AR53" i="17"/>
  <c r="AS53" i="17"/>
  <c r="AT53" i="17"/>
  <c r="AU53" i="17"/>
  <c r="AV53" i="17"/>
  <c r="AW53" i="17"/>
  <c r="AX53" i="17"/>
  <c r="AY53" i="17"/>
  <c r="AZ53" i="17"/>
  <c r="BA53" i="17"/>
  <c r="BB53" i="17"/>
  <c r="BC53" i="17"/>
  <c r="BD53" i="17"/>
  <c r="BE53" i="17"/>
  <c r="BF53" i="17"/>
  <c r="BG53" i="17"/>
  <c r="BH53" i="17"/>
  <c r="BI53" i="17"/>
  <c r="BJ53" i="17"/>
  <c r="BK53" i="17"/>
  <c r="BL53" i="17"/>
  <c r="BM53" i="17"/>
  <c r="BN53" i="17"/>
  <c r="BO53" i="17"/>
  <c r="BP53" i="17"/>
  <c r="AC18" i="17"/>
  <c r="W18" i="17"/>
  <c r="M19" i="17"/>
  <c r="N19" i="17" a="1"/>
  <c r="N19" i="17"/>
  <c r="O19" i="17"/>
  <c r="C19" i="17"/>
  <c r="E32" i="17" a="1"/>
  <c r="E32" i="17"/>
  <c r="F32" i="17" a="1"/>
  <c r="F32" i="17"/>
  <c r="G32" i="17" a="1"/>
  <c r="H32" i="17" a="1"/>
  <c r="I32" i="17" a="1"/>
  <c r="J32" i="17" a="1"/>
  <c r="K32" i="17" a="1"/>
  <c r="L32" i="17" a="1"/>
  <c r="P19" i="17"/>
  <c r="M32" i="17" a="1"/>
  <c r="N32" i="17" a="1"/>
  <c r="O32" i="17" a="1"/>
  <c r="P32" i="17" a="1"/>
  <c r="Q32" i="17" a="1"/>
  <c r="R32" i="17" a="1"/>
  <c r="S32" i="17" a="1"/>
  <c r="T32" i="17" a="1"/>
  <c r="Q19" i="17"/>
  <c r="U32" i="17" a="1"/>
  <c r="V32" i="17" a="1"/>
  <c r="W32" i="17" a="1"/>
  <c r="X32" i="17" a="1"/>
  <c r="Y32" i="17" a="1"/>
  <c r="Z32" i="17" a="1"/>
  <c r="AA32" i="17" a="1"/>
  <c r="AB32" i="17" a="1"/>
  <c r="R19" i="17"/>
  <c r="AC32" i="17" a="1"/>
  <c r="AD32" i="17" a="1"/>
  <c r="AE32" i="17" a="1"/>
  <c r="AF32" i="17" a="1"/>
  <c r="AG32" i="17" a="1"/>
  <c r="AH32" i="17" a="1"/>
  <c r="AI32" i="17" a="1"/>
  <c r="AJ32" i="17" a="1"/>
  <c r="S19" i="17"/>
  <c r="AK32" i="17" a="1"/>
  <c r="AL32" i="17" a="1"/>
  <c r="AM32" i="17" a="1"/>
  <c r="AN32" i="17" a="1"/>
  <c r="AO32" i="17" a="1"/>
  <c r="AP32" i="17" a="1"/>
  <c r="AQ32" i="17" a="1"/>
  <c r="AR32" i="17" a="1"/>
  <c r="T19" i="17"/>
  <c r="AS32" i="17" a="1"/>
  <c r="AT32" i="17" a="1"/>
  <c r="AU32" i="17" a="1"/>
  <c r="AV32" i="17" a="1"/>
  <c r="AW32" i="17" a="1"/>
  <c r="AX32" i="17" a="1"/>
  <c r="AY32" i="17" a="1"/>
  <c r="AZ32" i="17" a="1"/>
  <c r="U19" i="17"/>
  <c r="BA32" i="17" a="1"/>
  <c r="BB32" i="17" a="1"/>
  <c r="BC32" i="17" a="1"/>
  <c r="BD32" i="17" a="1"/>
  <c r="BE32" i="17" a="1"/>
  <c r="BF32" i="17" a="1"/>
  <c r="BG32" i="17" a="1"/>
  <c r="BH32" i="17" a="1"/>
  <c r="V19" i="17"/>
  <c r="BI32" i="17" a="1"/>
  <c r="BJ32" i="17" a="1"/>
  <c r="BK32" i="17" a="1"/>
  <c r="BL32" i="17" a="1"/>
  <c r="BM32" i="17" a="1"/>
  <c r="BN32" i="17" a="1"/>
  <c r="BO32" i="17" a="1"/>
  <c r="BP32" i="17" a="1"/>
  <c r="G32" i="17"/>
  <c r="H32" i="17"/>
  <c r="I32" i="17"/>
  <c r="J32" i="17"/>
  <c r="K32" i="17"/>
  <c r="L32" i="17"/>
  <c r="M32" i="17"/>
  <c r="N32" i="17"/>
  <c r="O32" i="17"/>
  <c r="P32" i="17"/>
  <c r="Q32" i="17"/>
  <c r="R32" i="17"/>
  <c r="S32" i="17"/>
  <c r="T32" i="17"/>
  <c r="U32" i="17"/>
  <c r="V32" i="17"/>
  <c r="W32" i="17"/>
  <c r="X32" i="17"/>
  <c r="Y32" i="17"/>
  <c r="Z32" i="17"/>
  <c r="AA32" i="17"/>
  <c r="AB32" i="17"/>
  <c r="AC32" i="17"/>
  <c r="AD32" i="17"/>
  <c r="AE32" i="17"/>
  <c r="AF32" i="17"/>
  <c r="AG32" i="17"/>
  <c r="AH32" i="17"/>
  <c r="AI32" i="17"/>
  <c r="AJ32" i="17"/>
  <c r="AK32" i="17"/>
  <c r="AL32" i="17"/>
  <c r="AM32" i="17"/>
  <c r="AN32" i="17"/>
  <c r="AO32" i="17"/>
  <c r="AP32" i="17"/>
  <c r="AQ32" i="17"/>
  <c r="AR32" i="17"/>
  <c r="AS32" i="17"/>
  <c r="AT32" i="17"/>
  <c r="AU32" i="17"/>
  <c r="AV32" i="17"/>
  <c r="AW32" i="17"/>
  <c r="AX32" i="17"/>
  <c r="AY32" i="17"/>
  <c r="AZ32" i="17"/>
  <c r="BA32" i="17"/>
  <c r="BB32" i="17"/>
  <c r="BC32" i="17"/>
  <c r="BD32" i="17"/>
  <c r="BE32" i="17"/>
  <c r="BF32" i="17"/>
  <c r="BG32" i="17"/>
  <c r="BH32" i="17"/>
  <c r="BI32" i="17"/>
  <c r="BJ32" i="17"/>
  <c r="BK32" i="17"/>
  <c r="BL32" i="17"/>
  <c r="BM32" i="17"/>
  <c r="BN32" i="17"/>
  <c r="BO32" i="17"/>
  <c r="BP32" i="17"/>
  <c r="AA19" i="17"/>
  <c r="E43" i="17" a="1"/>
  <c r="E43" i="17"/>
  <c r="F43" i="17" a="1"/>
  <c r="F43" i="17"/>
  <c r="G43" i="17" a="1"/>
  <c r="H43" i="17" a="1"/>
  <c r="I43" i="17" a="1"/>
  <c r="J43" i="17" a="1"/>
  <c r="K43" i="17" a="1"/>
  <c r="L43" i="17" a="1"/>
  <c r="M43" i="17" a="1"/>
  <c r="N43" i="17" a="1"/>
  <c r="O43" i="17" a="1"/>
  <c r="P43" i="17" a="1"/>
  <c r="Q43" i="17" a="1"/>
  <c r="R43" i="17" a="1"/>
  <c r="S43" i="17" a="1"/>
  <c r="T43" i="17" a="1"/>
  <c r="U43" i="17" a="1"/>
  <c r="V43" i="17" a="1"/>
  <c r="W43" i="17" a="1"/>
  <c r="X43" i="17" a="1"/>
  <c r="Y43" i="17" a="1"/>
  <c r="Z43" i="17" a="1"/>
  <c r="AA43" i="17" a="1"/>
  <c r="AB43" i="17" a="1"/>
  <c r="AC43" i="17" a="1"/>
  <c r="AD43" i="17" a="1"/>
  <c r="AE43" i="17" a="1"/>
  <c r="AF43" i="17" a="1"/>
  <c r="AG43" i="17" a="1"/>
  <c r="AH43" i="17" a="1"/>
  <c r="AI43" i="17" a="1"/>
  <c r="AJ43" i="17" a="1"/>
  <c r="AK43" i="17" a="1"/>
  <c r="AL43" i="17" a="1"/>
  <c r="AM43" i="17" a="1"/>
  <c r="AN43" i="17" a="1"/>
  <c r="AO43" i="17" a="1"/>
  <c r="AP43" i="17" a="1"/>
  <c r="AQ43" i="17" a="1"/>
  <c r="AR43" i="17" a="1"/>
  <c r="AS43" i="17" a="1"/>
  <c r="AT43" i="17" a="1"/>
  <c r="AU43" i="17" a="1"/>
  <c r="AV43" i="17" a="1"/>
  <c r="AW43" i="17" a="1"/>
  <c r="AX43" i="17" a="1"/>
  <c r="AY43" i="17" a="1"/>
  <c r="AZ43" i="17" a="1"/>
  <c r="BA43" i="17" a="1"/>
  <c r="BB43" i="17" a="1"/>
  <c r="BC43" i="17" a="1"/>
  <c r="BD43" i="17" a="1"/>
  <c r="BE43" i="17" a="1"/>
  <c r="BF43" i="17" a="1"/>
  <c r="BG43" i="17" a="1"/>
  <c r="BH43" i="17" a="1"/>
  <c r="BI43" i="17" a="1"/>
  <c r="BJ43" i="17" a="1"/>
  <c r="BK43" i="17" a="1"/>
  <c r="BL43" i="17" a="1"/>
  <c r="BM43" i="17" a="1"/>
  <c r="BN43" i="17" a="1"/>
  <c r="BO43" i="17" a="1"/>
  <c r="BP43" i="17" a="1"/>
  <c r="G43" i="17"/>
  <c r="H43" i="17"/>
  <c r="I43" i="17"/>
  <c r="J43" i="17"/>
  <c r="K43" i="17"/>
  <c r="L43" i="17"/>
  <c r="M43" i="17"/>
  <c r="N43" i="17"/>
  <c r="O43" i="17"/>
  <c r="P43" i="17"/>
  <c r="Q43" i="17"/>
  <c r="R43" i="17"/>
  <c r="S43" i="17"/>
  <c r="T43" i="17"/>
  <c r="U43" i="17"/>
  <c r="V43" i="17"/>
  <c r="W43" i="17"/>
  <c r="X43" i="17"/>
  <c r="Y43" i="17"/>
  <c r="Z43" i="17"/>
  <c r="AA43" i="17"/>
  <c r="AB43" i="17"/>
  <c r="AC43" i="17"/>
  <c r="AD43" i="17"/>
  <c r="AE43" i="17"/>
  <c r="AF43" i="17"/>
  <c r="AG43" i="17"/>
  <c r="AH43" i="17"/>
  <c r="AI43" i="17"/>
  <c r="AJ43" i="17"/>
  <c r="AK43" i="17"/>
  <c r="AL43" i="17"/>
  <c r="AM43" i="17"/>
  <c r="AN43" i="17"/>
  <c r="AO43" i="17"/>
  <c r="AP43" i="17"/>
  <c r="AQ43" i="17"/>
  <c r="AR43" i="17"/>
  <c r="AS43" i="17"/>
  <c r="AT43" i="17"/>
  <c r="AU43" i="17"/>
  <c r="AV43" i="17"/>
  <c r="AW43" i="17"/>
  <c r="AX43" i="17"/>
  <c r="AY43" i="17"/>
  <c r="AZ43" i="17"/>
  <c r="BA43" i="17"/>
  <c r="BB43" i="17"/>
  <c r="BC43" i="17"/>
  <c r="BD43" i="17"/>
  <c r="BE43" i="17"/>
  <c r="BF43" i="17"/>
  <c r="BG43" i="17"/>
  <c r="BH43" i="17"/>
  <c r="BI43" i="17"/>
  <c r="BJ43" i="17"/>
  <c r="BK43" i="17"/>
  <c r="BL43" i="17"/>
  <c r="BM43" i="17"/>
  <c r="BN43" i="17"/>
  <c r="BO43" i="17"/>
  <c r="BP43" i="17"/>
  <c r="AB19" i="17"/>
  <c r="E54" i="17" a="1"/>
  <c r="E54" i="17"/>
  <c r="F54" i="17" a="1"/>
  <c r="F54" i="17"/>
  <c r="G54" i="17" a="1"/>
  <c r="H54" i="17" a="1"/>
  <c r="I54" i="17" a="1"/>
  <c r="J54" i="17" a="1"/>
  <c r="K54" i="17" a="1"/>
  <c r="L54" i="17" a="1"/>
  <c r="M54" i="17" a="1"/>
  <c r="N54" i="17" a="1"/>
  <c r="O54" i="17" a="1"/>
  <c r="P54" i="17" a="1"/>
  <c r="Q54" i="17" a="1"/>
  <c r="R54" i="17" a="1"/>
  <c r="S54" i="17" a="1"/>
  <c r="T54" i="17" a="1"/>
  <c r="U54" i="17" a="1"/>
  <c r="V54" i="17" a="1"/>
  <c r="W54" i="17" a="1"/>
  <c r="X54" i="17" a="1"/>
  <c r="Y54" i="17" a="1"/>
  <c r="Z54" i="17" a="1"/>
  <c r="AA54" i="17" a="1"/>
  <c r="AB54" i="17" a="1"/>
  <c r="AC54" i="17" a="1"/>
  <c r="AD54" i="17" a="1"/>
  <c r="AE54" i="17" a="1"/>
  <c r="AF54" i="17" a="1"/>
  <c r="AG54" i="17" a="1"/>
  <c r="AH54" i="17" a="1"/>
  <c r="AI54" i="17" a="1"/>
  <c r="AJ54" i="17" a="1"/>
  <c r="AK54" i="17" a="1"/>
  <c r="AL54" i="17" a="1"/>
  <c r="AM54" i="17" a="1"/>
  <c r="AN54" i="17" a="1"/>
  <c r="AO54" i="17" a="1"/>
  <c r="AP54" i="17" a="1"/>
  <c r="AQ54" i="17" a="1"/>
  <c r="AR54" i="17" a="1"/>
  <c r="AS54" i="17" a="1"/>
  <c r="AT54" i="17" a="1"/>
  <c r="AU54" i="17" a="1"/>
  <c r="AV54" i="17" a="1"/>
  <c r="AW54" i="17" a="1"/>
  <c r="AX54" i="17" a="1"/>
  <c r="AY54" i="17" a="1"/>
  <c r="AZ54" i="17" a="1"/>
  <c r="BA54" i="17" a="1"/>
  <c r="BB54" i="17" a="1"/>
  <c r="BC54" i="17" a="1"/>
  <c r="BD54" i="17" a="1"/>
  <c r="BE54" i="17" a="1"/>
  <c r="BF54" i="17" a="1"/>
  <c r="BG54" i="17" a="1"/>
  <c r="BH54" i="17" a="1"/>
  <c r="BI54" i="17" a="1"/>
  <c r="BJ54" i="17" a="1"/>
  <c r="BK54" i="17" a="1"/>
  <c r="BL54" i="17" a="1"/>
  <c r="BM54" i="17" a="1"/>
  <c r="BN54" i="17" a="1"/>
  <c r="BO54" i="17" a="1"/>
  <c r="BP54" i="17" a="1"/>
  <c r="G54" i="17"/>
  <c r="H54" i="17"/>
  <c r="I54" i="17"/>
  <c r="J54" i="17"/>
  <c r="K54" i="17"/>
  <c r="L54" i="17"/>
  <c r="M54" i="17"/>
  <c r="N54" i="17"/>
  <c r="O54" i="17"/>
  <c r="P54" i="17"/>
  <c r="Q54" i="17"/>
  <c r="R54" i="17"/>
  <c r="S54" i="17"/>
  <c r="T54" i="17"/>
  <c r="U54" i="17"/>
  <c r="V54" i="17"/>
  <c r="W54" i="17"/>
  <c r="X54" i="17"/>
  <c r="Y54" i="17"/>
  <c r="Z54" i="17"/>
  <c r="AA54" i="17"/>
  <c r="AB54" i="17"/>
  <c r="AC54" i="17"/>
  <c r="AD54" i="17"/>
  <c r="AE54" i="17"/>
  <c r="AF54" i="17"/>
  <c r="AG54" i="17"/>
  <c r="AH54" i="17"/>
  <c r="AI54" i="17"/>
  <c r="AJ54" i="17"/>
  <c r="AK54" i="17"/>
  <c r="AL54" i="17"/>
  <c r="AM54" i="17"/>
  <c r="AN54" i="17"/>
  <c r="AO54" i="17"/>
  <c r="AP54" i="17"/>
  <c r="AQ54" i="17"/>
  <c r="AR54" i="17"/>
  <c r="AS54" i="17"/>
  <c r="AT54" i="17"/>
  <c r="AU54" i="17"/>
  <c r="AV54" i="17"/>
  <c r="AW54" i="17"/>
  <c r="AX54" i="17"/>
  <c r="AY54" i="17"/>
  <c r="AZ54" i="17"/>
  <c r="BA54" i="17"/>
  <c r="BB54" i="17"/>
  <c r="BC54" i="17"/>
  <c r="BD54" i="17"/>
  <c r="BE54" i="17"/>
  <c r="BF54" i="17"/>
  <c r="BG54" i="17"/>
  <c r="BH54" i="17"/>
  <c r="BI54" i="17"/>
  <c r="BJ54" i="17"/>
  <c r="BK54" i="17"/>
  <c r="BL54" i="17"/>
  <c r="BM54" i="17"/>
  <c r="BN54" i="17"/>
  <c r="BO54" i="17"/>
  <c r="BP54" i="17"/>
  <c r="AC19" i="17"/>
  <c r="W19" i="17"/>
  <c r="M20" i="17"/>
  <c r="N20" i="17" a="1"/>
  <c r="N20" i="17"/>
  <c r="O20" i="17"/>
  <c r="C20" i="17"/>
  <c r="E33" i="17" a="1"/>
  <c r="E33" i="17"/>
  <c r="F33" i="17" a="1"/>
  <c r="F33" i="17"/>
  <c r="G33" i="17" a="1"/>
  <c r="H33" i="17" a="1"/>
  <c r="I33" i="17" a="1"/>
  <c r="J33" i="17" a="1"/>
  <c r="K33" i="17" a="1"/>
  <c r="L33" i="17" a="1"/>
  <c r="P20" i="17"/>
  <c r="M33" i="17" a="1"/>
  <c r="N33" i="17" a="1"/>
  <c r="O33" i="17" a="1"/>
  <c r="P33" i="17" a="1"/>
  <c r="Q33" i="17" a="1"/>
  <c r="R33" i="17" a="1"/>
  <c r="S33" i="17" a="1"/>
  <c r="T33" i="17" a="1"/>
  <c r="Q20" i="17"/>
  <c r="U33" i="17" a="1"/>
  <c r="V33" i="17" a="1"/>
  <c r="W33" i="17" a="1"/>
  <c r="X33" i="17" a="1"/>
  <c r="Y33" i="17" a="1"/>
  <c r="Z33" i="17" a="1"/>
  <c r="AA33" i="17" a="1"/>
  <c r="AB33" i="17" a="1"/>
  <c r="R20" i="17"/>
  <c r="AC33" i="17" a="1"/>
  <c r="AD33" i="17" a="1"/>
  <c r="AE33" i="17" a="1"/>
  <c r="AF33" i="17" a="1"/>
  <c r="AG33" i="17" a="1"/>
  <c r="AH33" i="17" a="1"/>
  <c r="AI33" i="17" a="1"/>
  <c r="AJ33" i="17" a="1"/>
  <c r="S20" i="17"/>
  <c r="AK33" i="17" a="1"/>
  <c r="AL33" i="17" a="1"/>
  <c r="AM33" i="17" a="1"/>
  <c r="AN33" i="17" a="1"/>
  <c r="AO33" i="17" a="1"/>
  <c r="AP33" i="17" a="1"/>
  <c r="AQ33" i="17" a="1"/>
  <c r="AR33" i="17" a="1"/>
  <c r="T20" i="17"/>
  <c r="AS33" i="17" a="1"/>
  <c r="AT33" i="17" a="1"/>
  <c r="AU33" i="17" a="1"/>
  <c r="AV33" i="17" a="1"/>
  <c r="AW33" i="17" a="1"/>
  <c r="AX33" i="17" a="1"/>
  <c r="AY33" i="17" a="1"/>
  <c r="AZ33" i="17" a="1"/>
  <c r="U20" i="17"/>
  <c r="BA33" i="17" a="1"/>
  <c r="BB33" i="17" a="1"/>
  <c r="BC33" i="17" a="1"/>
  <c r="BD33" i="17" a="1"/>
  <c r="BE33" i="17" a="1"/>
  <c r="BF33" i="17" a="1"/>
  <c r="BG33" i="17" a="1"/>
  <c r="BH33" i="17" a="1"/>
  <c r="V20" i="17"/>
  <c r="BI33" i="17" a="1"/>
  <c r="BJ33" i="17" a="1"/>
  <c r="BK33" i="17" a="1"/>
  <c r="BL33" i="17" a="1"/>
  <c r="BM33" i="17" a="1"/>
  <c r="BN33" i="17" a="1"/>
  <c r="BO33" i="17" a="1"/>
  <c r="BP33" i="17" a="1"/>
  <c r="G33" i="17"/>
  <c r="H33" i="17"/>
  <c r="I33" i="17"/>
  <c r="J33" i="17"/>
  <c r="K33" i="17"/>
  <c r="L33" i="17"/>
  <c r="M33" i="17"/>
  <c r="N33" i="17"/>
  <c r="O33" i="17"/>
  <c r="P33" i="17"/>
  <c r="Q33" i="17"/>
  <c r="R33" i="17"/>
  <c r="S33" i="17"/>
  <c r="T33" i="17"/>
  <c r="U33" i="17"/>
  <c r="V33" i="17"/>
  <c r="W33" i="17"/>
  <c r="X33" i="17"/>
  <c r="Y33" i="17"/>
  <c r="Z33" i="17"/>
  <c r="AA33" i="17"/>
  <c r="AB33" i="17"/>
  <c r="AC33" i="17"/>
  <c r="AD33" i="17"/>
  <c r="AE33" i="17"/>
  <c r="AF33" i="17"/>
  <c r="AG33" i="17"/>
  <c r="AH33" i="17"/>
  <c r="AI33" i="17"/>
  <c r="AJ33" i="17"/>
  <c r="AK33" i="17"/>
  <c r="AL33" i="17"/>
  <c r="AM33" i="17"/>
  <c r="AN33" i="17"/>
  <c r="AO33" i="17"/>
  <c r="AP33" i="17"/>
  <c r="AQ33" i="17"/>
  <c r="AR33" i="17"/>
  <c r="AS33" i="17"/>
  <c r="AT33" i="17"/>
  <c r="AU33" i="17"/>
  <c r="AV33" i="17"/>
  <c r="AW33" i="17"/>
  <c r="AX33" i="17"/>
  <c r="AY33" i="17"/>
  <c r="AZ33" i="17"/>
  <c r="BA33" i="17"/>
  <c r="BB33" i="17"/>
  <c r="BC33" i="17"/>
  <c r="BD33" i="17"/>
  <c r="BE33" i="17"/>
  <c r="BF33" i="17"/>
  <c r="BG33" i="17"/>
  <c r="BH33" i="17"/>
  <c r="BI33" i="17"/>
  <c r="BJ33" i="17"/>
  <c r="BK33" i="17"/>
  <c r="BL33" i="17"/>
  <c r="BM33" i="17"/>
  <c r="BN33" i="17"/>
  <c r="BO33" i="17"/>
  <c r="BP33" i="17"/>
  <c r="AA20" i="17"/>
  <c r="E44" i="17" a="1"/>
  <c r="E44" i="17"/>
  <c r="F44" i="17" a="1"/>
  <c r="F44" i="17"/>
  <c r="G44" i="17" a="1"/>
  <c r="H44" i="17" a="1"/>
  <c r="I44" i="17" a="1"/>
  <c r="J44" i="17" a="1"/>
  <c r="K44" i="17" a="1"/>
  <c r="L44" i="17" a="1"/>
  <c r="M44" i="17" a="1"/>
  <c r="N44" i="17" a="1"/>
  <c r="O44" i="17" a="1"/>
  <c r="P44" i="17" a="1"/>
  <c r="Q44" i="17" a="1"/>
  <c r="R44" i="17" a="1"/>
  <c r="S44" i="17" a="1"/>
  <c r="T44" i="17" a="1"/>
  <c r="U44" i="17" a="1"/>
  <c r="V44" i="17" a="1"/>
  <c r="W44" i="17" a="1"/>
  <c r="X44" i="17" a="1"/>
  <c r="Y44" i="17" a="1"/>
  <c r="Z44" i="17" a="1"/>
  <c r="AA44" i="17" a="1"/>
  <c r="AB44" i="17" a="1"/>
  <c r="AC44" i="17" a="1"/>
  <c r="AD44" i="17" a="1"/>
  <c r="AE44" i="17" a="1"/>
  <c r="AF44" i="17" a="1"/>
  <c r="AG44" i="17" a="1"/>
  <c r="AH44" i="17" a="1"/>
  <c r="AI44" i="17" a="1"/>
  <c r="AJ44" i="17" a="1"/>
  <c r="AK44" i="17" a="1"/>
  <c r="AL44" i="17" a="1"/>
  <c r="AM44" i="17" a="1"/>
  <c r="AN44" i="17" a="1"/>
  <c r="AO44" i="17" a="1"/>
  <c r="AP44" i="17" a="1"/>
  <c r="AQ44" i="17" a="1"/>
  <c r="AR44" i="17" a="1"/>
  <c r="AS44" i="17" a="1"/>
  <c r="AT44" i="17" a="1"/>
  <c r="AU44" i="17" a="1"/>
  <c r="AV44" i="17" a="1"/>
  <c r="AW44" i="17" a="1"/>
  <c r="AX44" i="17" a="1"/>
  <c r="AY44" i="17" a="1"/>
  <c r="AZ44" i="17" a="1"/>
  <c r="BA44" i="17" a="1"/>
  <c r="BB44" i="17" a="1"/>
  <c r="BC44" i="17" a="1"/>
  <c r="BD44" i="17" a="1"/>
  <c r="BE44" i="17" a="1"/>
  <c r="BF44" i="17" a="1"/>
  <c r="BG44" i="17" a="1"/>
  <c r="BH44" i="17" a="1"/>
  <c r="BI44" i="17" a="1"/>
  <c r="BJ44" i="17" a="1"/>
  <c r="BK44" i="17" a="1"/>
  <c r="BL44" i="17" a="1"/>
  <c r="BM44" i="17" a="1"/>
  <c r="BN44" i="17" a="1"/>
  <c r="BO44" i="17" a="1"/>
  <c r="BP44" i="17" a="1"/>
  <c r="G44" i="17"/>
  <c r="H44" i="17"/>
  <c r="I44" i="17"/>
  <c r="J44" i="17"/>
  <c r="K44" i="17"/>
  <c r="L44" i="17"/>
  <c r="M44" i="17"/>
  <c r="N44" i="17"/>
  <c r="O44" i="17"/>
  <c r="P44" i="17"/>
  <c r="Q44" i="17"/>
  <c r="R44" i="17"/>
  <c r="S44" i="17"/>
  <c r="T44" i="17"/>
  <c r="U44" i="17"/>
  <c r="V44" i="17"/>
  <c r="W44" i="17"/>
  <c r="X44" i="17"/>
  <c r="Y44" i="17"/>
  <c r="Z44" i="17"/>
  <c r="AA44" i="17"/>
  <c r="AB44" i="17"/>
  <c r="AC44" i="17"/>
  <c r="AD44" i="17"/>
  <c r="AE44" i="17"/>
  <c r="AF44" i="17"/>
  <c r="AG44" i="17"/>
  <c r="AH44" i="17"/>
  <c r="AI44" i="17"/>
  <c r="AJ44" i="17"/>
  <c r="AK44" i="17"/>
  <c r="AL44" i="17"/>
  <c r="AM44" i="17"/>
  <c r="AN44" i="17"/>
  <c r="AO44" i="17"/>
  <c r="AP44" i="17"/>
  <c r="AQ44" i="17"/>
  <c r="AR44" i="17"/>
  <c r="AS44" i="17"/>
  <c r="AT44" i="17"/>
  <c r="AU44" i="17"/>
  <c r="AV44" i="17"/>
  <c r="AW44" i="17"/>
  <c r="AX44" i="17"/>
  <c r="AY44" i="17"/>
  <c r="AZ44" i="17"/>
  <c r="BA44" i="17"/>
  <c r="BB44" i="17"/>
  <c r="BC44" i="17"/>
  <c r="BD44" i="17"/>
  <c r="BE44" i="17"/>
  <c r="BF44" i="17"/>
  <c r="BG44" i="17"/>
  <c r="BH44" i="17"/>
  <c r="BI44" i="17"/>
  <c r="BJ44" i="17"/>
  <c r="BK44" i="17"/>
  <c r="BL44" i="17"/>
  <c r="BM44" i="17"/>
  <c r="BN44" i="17"/>
  <c r="BO44" i="17"/>
  <c r="BP44" i="17"/>
  <c r="AB20" i="17"/>
  <c r="E55" i="17" a="1"/>
  <c r="E55" i="17"/>
  <c r="F55" i="17" a="1"/>
  <c r="F55" i="17"/>
  <c r="G55" i="17" a="1"/>
  <c r="H55" i="17" a="1"/>
  <c r="I55" i="17" a="1"/>
  <c r="J55" i="17" a="1"/>
  <c r="K55" i="17" a="1"/>
  <c r="L55" i="17" a="1"/>
  <c r="M55" i="17" a="1"/>
  <c r="N55" i="17" a="1"/>
  <c r="O55" i="17" a="1"/>
  <c r="P55" i="17" a="1"/>
  <c r="Q55" i="17" a="1"/>
  <c r="R55" i="17" a="1"/>
  <c r="S55" i="17" a="1"/>
  <c r="T55" i="17" a="1"/>
  <c r="U55" i="17" a="1"/>
  <c r="V55" i="17" a="1"/>
  <c r="W55" i="17" a="1"/>
  <c r="X55" i="17" a="1"/>
  <c r="Y55" i="17" a="1"/>
  <c r="Z55" i="17" a="1"/>
  <c r="AA55" i="17" a="1"/>
  <c r="AB55" i="17" a="1"/>
  <c r="AC55" i="17" a="1"/>
  <c r="AD55" i="17" a="1"/>
  <c r="AE55" i="17" a="1"/>
  <c r="AF55" i="17" a="1"/>
  <c r="AG55" i="17" a="1"/>
  <c r="AH55" i="17" a="1"/>
  <c r="AI55" i="17" a="1"/>
  <c r="AJ55" i="17" a="1"/>
  <c r="AK55" i="17" a="1"/>
  <c r="AL55" i="17" a="1"/>
  <c r="AM55" i="17" a="1"/>
  <c r="AN55" i="17" a="1"/>
  <c r="AO55" i="17" a="1"/>
  <c r="AP55" i="17" a="1"/>
  <c r="AQ55" i="17" a="1"/>
  <c r="AR55" i="17" a="1"/>
  <c r="AS55" i="17" a="1"/>
  <c r="AT55" i="17" a="1"/>
  <c r="AU55" i="17" a="1"/>
  <c r="AV55" i="17" a="1"/>
  <c r="AW55" i="17" a="1"/>
  <c r="AX55" i="17" a="1"/>
  <c r="AY55" i="17" a="1"/>
  <c r="AZ55" i="17" a="1"/>
  <c r="BA55" i="17" a="1"/>
  <c r="BB55" i="17" a="1"/>
  <c r="BC55" i="17" a="1"/>
  <c r="BD55" i="17" a="1"/>
  <c r="BE55" i="17" a="1"/>
  <c r="BF55" i="17" a="1"/>
  <c r="BG55" i="17" a="1"/>
  <c r="BH55" i="17" a="1"/>
  <c r="BI55" i="17" a="1"/>
  <c r="BJ55" i="17" a="1"/>
  <c r="BK55" i="17" a="1"/>
  <c r="BL55" i="17" a="1"/>
  <c r="BM55" i="17" a="1"/>
  <c r="BN55" i="17" a="1"/>
  <c r="BO55" i="17" a="1"/>
  <c r="BP55" i="17" a="1"/>
  <c r="G55" i="17"/>
  <c r="H55" i="17"/>
  <c r="I55" i="17"/>
  <c r="J55" i="17"/>
  <c r="K55" i="17"/>
  <c r="L55" i="17"/>
  <c r="M55" i="17"/>
  <c r="N55" i="17"/>
  <c r="O55" i="17"/>
  <c r="P55" i="17"/>
  <c r="Q55" i="17"/>
  <c r="R55" i="17"/>
  <c r="S55" i="17"/>
  <c r="T55" i="17"/>
  <c r="U55" i="17"/>
  <c r="V55" i="17"/>
  <c r="W55" i="17"/>
  <c r="X55" i="17"/>
  <c r="Y55" i="17"/>
  <c r="Z55" i="17"/>
  <c r="AA55" i="17"/>
  <c r="AB55" i="17"/>
  <c r="AC55" i="17"/>
  <c r="AD55" i="17"/>
  <c r="AE55" i="17"/>
  <c r="AF55" i="17"/>
  <c r="AG55" i="17"/>
  <c r="AH55" i="17"/>
  <c r="AI55" i="17"/>
  <c r="AJ55" i="17"/>
  <c r="AK55" i="17"/>
  <c r="AL55" i="17"/>
  <c r="AM55" i="17"/>
  <c r="AN55" i="17"/>
  <c r="AO55" i="17"/>
  <c r="AP55" i="17"/>
  <c r="AQ55" i="17"/>
  <c r="AR55" i="17"/>
  <c r="AS55" i="17"/>
  <c r="AT55" i="17"/>
  <c r="AU55" i="17"/>
  <c r="AV55" i="17"/>
  <c r="AW55" i="17"/>
  <c r="AX55" i="17"/>
  <c r="AY55" i="17"/>
  <c r="AZ55" i="17"/>
  <c r="BA55" i="17"/>
  <c r="BB55" i="17"/>
  <c r="BC55" i="17"/>
  <c r="BD55" i="17"/>
  <c r="BE55" i="17"/>
  <c r="BF55" i="17"/>
  <c r="BG55" i="17"/>
  <c r="BH55" i="17"/>
  <c r="BI55" i="17"/>
  <c r="BJ55" i="17"/>
  <c r="BK55" i="17"/>
  <c r="BL55" i="17"/>
  <c r="BM55" i="17"/>
  <c r="BN55" i="17"/>
  <c r="BO55" i="17"/>
  <c r="BP55" i="17"/>
  <c r="AC20" i="17"/>
  <c r="W20" i="17"/>
  <c r="M21" i="17"/>
  <c r="N21" i="17" a="1"/>
  <c r="N21" i="17"/>
  <c r="O21" i="17"/>
  <c r="C21" i="17"/>
  <c r="E34" i="17" a="1"/>
  <c r="E34" i="17"/>
  <c r="F34" i="17" a="1"/>
  <c r="F34" i="17"/>
  <c r="G34" i="17" a="1"/>
  <c r="H34" i="17" a="1"/>
  <c r="I34" i="17" a="1"/>
  <c r="J34" i="17" a="1"/>
  <c r="K34" i="17" a="1"/>
  <c r="L34" i="17" a="1"/>
  <c r="P21" i="17"/>
  <c r="M34" i="17" a="1"/>
  <c r="N34" i="17" a="1"/>
  <c r="O34" i="17" a="1"/>
  <c r="P34" i="17" a="1"/>
  <c r="Q34" i="17" a="1"/>
  <c r="R34" i="17" a="1"/>
  <c r="S34" i="17" a="1"/>
  <c r="T34" i="17" a="1"/>
  <c r="Q21" i="17"/>
  <c r="U34" i="17" a="1"/>
  <c r="V34" i="17" a="1"/>
  <c r="W34" i="17" a="1"/>
  <c r="X34" i="17" a="1"/>
  <c r="Y34" i="17" a="1"/>
  <c r="Z34" i="17" a="1"/>
  <c r="AA34" i="17" a="1"/>
  <c r="AB34" i="17" a="1"/>
  <c r="R21" i="17"/>
  <c r="AC34" i="17" a="1"/>
  <c r="AD34" i="17" a="1"/>
  <c r="AE34" i="17" a="1"/>
  <c r="AF34" i="17" a="1"/>
  <c r="AG34" i="17" a="1"/>
  <c r="AH34" i="17" a="1"/>
  <c r="AI34" i="17" a="1"/>
  <c r="AJ34" i="17" a="1"/>
  <c r="S21" i="17"/>
  <c r="AK34" i="17" a="1"/>
  <c r="AL34" i="17" a="1"/>
  <c r="AM34" i="17" a="1"/>
  <c r="AN34" i="17" a="1"/>
  <c r="AO34" i="17" a="1"/>
  <c r="AP34" i="17" a="1"/>
  <c r="AQ34" i="17" a="1"/>
  <c r="AR34" i="17" a="1"/>
  <c r="T21" i="17"/>
  <c r="AS34" i="17" a="1"/>
  <c r="AT34" i="17" a="1"/>
  <c r="AU34" i="17" a="1"/>
  <c r="AV34" i="17" a="1"/>
  <c r="AW34" i="17" a="1"/>
  <c r="AX34" i="17" a="1"/>
  <c r="AY34" i="17" a="1"/>
  <c r="AZ34" i="17" a="1"/>
  <c r="U21" i="17"/>
  <c r="BA34" i="17" a="1"/>
  <c r="BB34" i="17" a="1"/>
  <c r="BC34" i="17" a="1"/>
  <c r="BD34" i="17" a="1"/>
  <c r="BE34" i="17" a="1"/>
  <c r="BF34" i="17" a="1"/>
  <c r="BG34" i="17" a="1"/>
  <c r="BH34" i="17" a="1"/>
  <c r="V21" i="17"/>
  <c r="BI34" i="17" a="1"/>
  <c r="BJ34" i="17" a="1"/>
  <c r="BK34" i="17" a="1"/>
  <c r="BL34" i="17" a="1"/>
  <c r="BM34" i="17" a="1"/>
  <c r="BN34" i="17" a="1"/>
  <c r="BO34" i="17" a="1"/>
  <c r="BP34" i="17" a="1"/>
  <c r="G34" i="17"/>
  <c r="H34" i="17"/>
  <c r="I34" i="17"/>
  <c r="J34" i="17"/>
  <c r="K34" i="17"/>
  <c r="L34" i="17"/>
  <c r="M34" i="17"/>
  <c r="N34" i="17"/>
  <c r="O34" i="17"/>
  <c r="P34" i="17"/>
  <c r="Q34" i="17"/>
  <c r="R34" i="17"/>
  <c r="S34" i="17"/>
  <c r="T34" i="17"/>
  <c r="U34" i="17"/>
  <c r="V34" i="17"/>
  <c r="W34" i="17"/>
  <c r="X34" i="17"/>
  <c r="Y34" i="17"/>
  <c r="Z34" i="17"/>
  <c r="AA34" i="17"/>
  <c r="AB34" i="17"/>
  <c r="AC34" i="17"/>
  <c r="AD34" i="17"/>
  <c r="AE34" i="17"/>
  <c r="AF34" i="17"/>
  <c r="AG34" i="17"/>
  <c r="AH34" i="17"/>
  <c r="AI34" i="17"/>
  <c r="AJ34" i="17"/>
  <c r="AK34" i="17"/>
  <c r="AL34" i="17"/>
  <c r="AM34" i="17"/>
  <c r="AN34" i="17"/>
  <c r="AO34" i="17"/>
  <c r="AP34" i="17"/>
  <c r="AQ34" i="17"/>
  <c r="AR34" i="17"/>
  <c r="AS34" i="17"/>
  <c r="AT34" i="17"/>
  <c r="AU34" i="17"/>
  <c r="AV34" i="17"/>
  <c r="AW34" i="17"/>
  <c r="AX34" i="17"/>
  <c r="AY34" i="17"/>
  <c r="AZ34" i="17"/>
  <c r="BA34" i="17"/>
  <c r="BB34" i="17"/>
  <c r="BC34" i="17"/>
  <c r="BD34" i="17"/>
  <c r="BE34" i="17"/>
  <c r="BF34" i="17"/>
  <c r="BG34" i="17"/>
  <c r="BH34" i="17"/>
  <c r="BI34" i="17"/>
  <c r="BJ34" i="17"/>
  <c r="BK34" i="17"/>
  <c r="BL34" i="17"/>
  <c r="BM34" i="17"/>
  <c r="BN34" i="17"/>
  <c r="BO34" i="17"/>
  <c r="BP34" i="17"/>
  <c r="AA21" i="17"/>
  <c r="E45" i="17" a="1"/>
  <c r="E45" i="17"/>
  <c r="F45" i="17" a="1"/>
  <c r="F45" i="17"/>
  <c r="G45" i="17" a="1"/>
  <c r="H45" i="17" a="1"/>
  <c r="I45" i="17" a="1"/>
  <c r="J45" i="17" a="1"/>
  <c r="K45" i="17" a="1"/>
  <c r="L45" i="17" a="1"/>
  <c r="M45" i="17" a="1"/>
  <c r="N45" i="17" a="1"/>
  <c r="O45" i="17" a="1"/>
  <c r="P45" i="17" a="1"/>
  <c r="Q45" i="17" a="1"/>
  <c r="R45" i="17" a="1"/>
  <c r="S45" i="17" a="1"/>
  <c r="T45" i="17" a="1"/>
  <c r="U45" i="17" a="1"/>
  <c r="V45" i="17" a="1"/>
  <c r="W45" i="17" a="1"/>
  <c r="X45" i="17" a="1"/>
  <c r="Y45" i="17" a="1"/>
  <c r="Z45" i="17" a="1"/>
  <c r="AA45" i="17" a="1"/>
  <c r="AB45" i="17" a="1"/>
  <c r="AC45" i="17" a="1"/>
  <c r="AD45" i="17" a="1"/>
  <c r="AE45" i="17" a="1"/>
  <c r="AF45" i="17" a="1"/>
  <c r="AG45" i="17" a="1"/>
  <c r="AH45" i="17" a="1"/>
  <c r="AI45" i="17" a="1"/>
  <c r="AJ45" i="17" a="1"/>
  <c r="AK45" i="17" a="1"/>
  <c r="AL45" i="17" a="1"/>
  <c r="AM45" i="17" a="1"/>
  <c r="AN45" i="17" a="1"/>
  <c r="AO45" i="17" a="1"/>
  <c r="AP45" i="17" a="1"/>
  <c r="AQ45" i="17" a="1"/>
  <c r="AR45" i="17" a="1"/>
  <c r="AS45" i="17" a="1"/>
  <c r="AT45" i="17" a="1"/>
  <c r="AU45" i="17" a="1"/>
  <c r="AV45" i="17" a="1"/>
  <c r="AW45" i="17" a="1"/>
  <c r="AX45" i="17" a="1"/>
  <c r="AY45" i="17" a="1"/>
  <c r="AZ45" i="17" a="1"/>
  <c r="BA45" i="17" a="1"/>
  <c r="BB45" i="17" a="1"/>
  <c r="BC45" i="17" a="1"/>
  <c r="BD45" i="17" a="1"/>
  <c r="BE45" i="17" a="1"/>
  <c r="BF45" i="17" a="1"/>
  <c r="BG45" i="17" a="1"/>
  <c r="BH45" i="17" a="1"/>
  <c r="BI45" i="17" a="1"/>
  <c r="BJ45" i="17" a="1"/>
  <c r="BK45" i="17" a="1"/>
  <c r="BL45" i="17" a="1"/>
  <c r="BM45" i="17" a="1"/>
  <c r="BN45" i="17" a="1"/>
  <c r="BO45" i="17" a="1"/>
  <c r="BP45" i="17" a="1"/>
  <c r="G45" i="17"/>
  <c r="H45" i="17"/>
  <c r="I45" i="17"/>
  <c r="J45" i="17"/>
  <c r="K45" i="17"/>
  <c r="L45" i="17"/>
  <c r="M45" i="17"/>
  <c r="N45" i="17"/>
  <c r="O45" i="17"/>
  <c r="P45" i="17"/>
  <c r="Q45" i="17"/>
  <c r="R45" i="17"/>
  <c r="S45" i="17"/>
  <c r="T45" i="17"/>
  <c r="U45" i="17"/>
  <c r="V45" i="17"/>
  <c r="W45" i="17"/>
  <c r="X45" i="17"/>
  <c r="Y45" i="17"/>
  <c r="Z45" i="17"/>
  <c r="AA45" i="17"/>
  <c r="AB45" i="17"/>
  <c r="AC45" i="17"/>
  <c r="AD45" i="17"/>
  <c r="AE45" i="17"/>
  <c r="AF45" i="17"/>
  <c r="AG45" i="17"/>
  <c r="AH45" i="17"/>
  <c r="AI45" i="17"/>
  <c r="AJ45" i="17"/>
  <c r="AK45" i="17"/>
  <c r="AL45" i="17"/>
  <c r="AM45" i="17"/>
  <c r="AN45" i="17"/>
  <c r="AO45" i="17"/>
  <c r="AP45" i="17"/>
  <c r="AQ45" i="17"/>
  <c r="AR45" i="17"/>
  <c r="AS45" i="17"/>
  <c r="AT45" i="17"/>
  <c r="AU45" i="17"/>
  <c r="AV45" i="17"/>
  <c r="AW45" i="17"/>
  <c r="AX45" i="17"/>
  <c r="AY45" i="17"/>
  <c r="AZ45" i="17"/>
  <c r="BA45" i="17"/>
  <c r="BB45" i="17"/>
  <c r="BC45" i="17"/>
  <c r="BD45" i="17"/>
  <c r="BE45" i="17"/>
  <c r="BF45" i="17"/>
  <c r="BG45" i="17"/>
  <c r="BH45" i="17"/>
  <c r="BI45" i="17"/>
  <c r="BJ45" i="17"/>
  <c r="BK45" i="17"/>
  <c r="BL45" i="17"/>
  <c r="BM45" i="17"/>
  <c r="BN45" i="17"/>
  <c r="BO45" i="17"/>
  <c r="BP45" i="17"/>
  <c r="AB21" i="17"/>
  <c r="E56" i="17" a="1"/>
  <c r="E56" i="17"/>
  <c r="F56" i="17" a="1"/>
  <c r="F56" i="17"/>
  <c r="G56" i="17" a="1"/>
  <c r="H56" i="17" a="1"/>
  <c r="I56" i="17" a="1"/>
  <c r="J56" i="17" a="1"/>
  <c r="K56" i="17" a="1"/>
  <c r="L56" i="17" a="1"/>
  <c r="M56" i="17" a="1"/>
  <c r="N56" i="17" a="1"/>
  <c r="O56" i="17" a="1"/>
  <c r="P56" i="17" a="1"/>
  <c r="Q56" i="17" a="1"/>
  <c r="R56" i="17" a="1"/>
  <c r="S56" i="17" a="1"/>
  <c r="T56" i="17" a="1"/>
  <c r="U56" i="17" a="1"/>
  <c r="V56" i="17" a="1"/>
  <c r="W56" i="17" a="1"/>
  <c r="X56" i="17" a="1"/>
  <c r="Y56" i="17" a="1"/>
  <c r="Z56" i="17" a="1"/>
  <c r="AA56" i="17" a="1"/>
  <c r="AB56" i="17" a="1"/>
  <c r="AC56" i="17" a="1"/>
  <c r="AD56" i="17" a="1"/>
  <c r="AE56" i="17" a="1"/>
  <c r="AF56" i="17" a="1"/>
  <c r="AG56" i="17" a="1"/>
  <c r="AH56" i="17" a="1"/>
  <c r="AI56" i="17" a="1"/>
  <c r="AJ56" i="17" a="1"/>
  <c r="AK56" i="17" a="1"/>
  <c r="AL56" i="17" a="1"/>
  <c r="AM56" i="17" a="1"/>
  <c r="AN56" i="17" a="1"/>
  <c r="AO56" i="17" a="1"/>
  <c r="AP56" i="17" a="1"/>
  <c r="AQ56" i="17" a="1"/>
  <c r="AR56" i="17" a="1"/>
  <c r="AS56" i="17" a="1"/>
  <c r="AT56" i="17" a="1"/>
  <c r="AU56" i="17" a="1"/>
  <c r="AV56" i="17" a="1"/>
  <c r="AW56" i="17" a="1"/>
  <c r="AX56" i="17" a="1"/>
  <c r="AY56" i="17" a="1"/>
  <c r="AZ56" i="17" a="1"/>
  <c r="BA56" i="17" a="1"/>
  <c r="BB56" i="17" a="1"/>
  <c r="BC56" i="17" a="1"/>
  <c r="BD56" i="17" a="1"/>
  <c r="BE56" i="17" a="1"/>
  <c r="BF56" i="17" a="1"/>
  <c r="BG56" i="17" a="1"/>
  <c r="BH56" i="17" a="1"/>
  <c r="BI56" i="17" a="1"/>
  <c r="BJ56" i="17" a="1"/>
  <c r="BK56" i="17" a="1"/>
  <c r="BL56" i="17" a="1"/>
  <c r="BM56" i="17" a="1"/>
  <c r="BN56" i="17" a="1"/>
  <c r="BO56" i="17" a="1"/>
  <c r="BP56" i="17" a="1"/>
  <c r="G56" i="17"/>
  <c r="H56" i="17"/>
  <c r="I56" i="17"/>
  <c r="J56" i="17"/>
  <c r="K56" i="17"/>
  <c r="L56" i="17"/>
  <c r="M56" i="17"/>
  <c r="N56" i="17"/>
  <c r="O56" i="17"/>
  <c r="P56" i="17"/>
  <c r="Q56" i="17"/>
  <c r="R56" i="17"/>
  <c r="S56" i="17"/>
  <c r="T56" i="17"/>
  <c r="U56" i="17"/>
  <c r="V56" i="17"/>
  <c r="W56" i="17"/>
  <c r="X56" i="17"/>
  <c r="Y56" i="17"/>
  <c r="Z56" i="17"/>
  <c r="AA56" i="17"/>
  <c r="AB56" i="17"/>
  <c r="AC56" i="17"/>
  <c r="AD56" i="17"/>
  <c r="AE56" i="17"/>
  <c r="AF56" i="17"/>
  <c r="AG56" i="17"/>
  <c r="AH56" i="17"/>
  <c r="AI56" i="17"/>
  <c r="AJ56" i="17"/>
  <c r="AK56" i="17"/>
  <c r="AL56" i="17"/>
  <c r="AM56" i="17"/>
  <c r="AN56" i="17"/>
  <c r="AO56" i="17"/>
  <c r="AP56" i="17"/>
  <c r="AQ56" i="17"/>
  <c r="AR56" i="17"/>
  <c r="AS56" i="17"/>
  <c r="AT56" i="17"/>
  <c r="AU56" i="17"/>
  <c r="AV56" i="17"/>
  <c r="AW56" i="17"/>
  <c r="AX56" i="17"/>
  <c r="AY56" i="17"/>
  <c r="AZ56" i="17"/>
  <c r="BA56" i="17"/>
  <c r="BB56" i="17"/>
  <c r="BC56" i="17"/>
  <c r="BD56" i="17"/>
  <c r="BE56" i="17"/>
  <c r="BF56" i="17"/>
  <c r="BG56" i="17"/>
  <c r="BH56" i="17"/>
  <c r="BI56" i="17"/>
  <c r="BJ56" i="17"/>
  <c r="BK56" i="17"/>
  <c r="BL56" i="17"/>
  <c r="BM56" i="17"/>
  <c r="BN56" i="17"/>
  <c r="BO56" i="17"/>
  <c r="BP56" i="17"/>
  <c r="AC21" i="17"/>
  <c r="W21" i="17"/>
  <c r="M22" i="17"/>
  <c r="N22" i="17" a="1"/>
  <c r="N22" i="17"/>
  <c r="O22" i="17"/>
  <c r="C22" i="17"/>
  <c r="E35" i="17" a="1"/>
  <c r="E35" i="17"/>
  <c r="F35" i="17" a="1"/>
  <c r="F35" i="17"/>
  <c r="G35" i="17" a="1"/>
  <c r="H35" i="17" a="1"/>
  <c r="I35" i="17" a="1"/>
  <c r="J35" i="17" a="1"/>
  <c r="K35" i="17" a="1"/>
  <c r="L35" i="17" a="1"/>
  <c r="P22" i="17"/>
  <c r="M35" i="17" a="1"/>
  <c r="N35" i="17" a="1"/>
  <c r="O35" i="17" a="1"/>
  <c r="P35" i="17" a="1"/>
  <c r="Q35" i="17" a="1"/>
  <c r="R35" i="17" a="1"/>
  <c r="S35" i="17" a="1"/>
  <c r="T35" i="17" a="1"/>
  <c r="Q22" i="17"/>
  <c r="U35" i="17" a="1"/>
  <c r="V35" i="17" a="1"/>
  <c r="W35" i="17" a="1"/>
  <c r="X35" i="17" a="1"/>
  <c r="Y35" i="17" a="1"/>
  <c r="Z35" i="17" a="1"/>
  <c r="AA35" i="17" a="1"/>
  <c r="AB35" i="17" a="1"/>
  <c r="R22" i="17"/>
  <c r="AC35" i="17" a="1"/>
  <c r="AD35" i="17" a="1"/>
  <c r="AE35" i="17" a="1"/>
  <c r="AF35" i="17" a="1"/>
  <c r="AG35" i="17" a="1"/>
  <c r="AH35" i="17" a="1"/>
  <c r="AI35" i="17" a="1"/>
  <c r="AJ35" i="17" a="1"/>
  <c r="S22" i="17"/>
  <c r="AK35" i="17" a="1"/>
  <c r="AL35" i="17" a="1"/>
  <c r="AM35" i="17" a="1"/>
  <c r="AN35" i="17" a="1"/>
  <c r="AO35" i="17" a="1"/>
  <c r="AP35" i="17" a="1"/>
  <c r="AQ35" i="17" a="1"/>
  <c r="AR35" i="17" a="1"/>
  <c r="T22" i="17"/>
  <c r="AS35" i="17" a="1"/>
  <c r="AT35" i="17" a="1"/>
  <c r="AU35" i="17" a="1"/>
  <c r="AV35" i="17" a="1"/>
  <c r="AW35" i="17" a="1"/>
  <c r="AX35" i="17" a="1"/>
  <c r="AY35" i="17" a="1"/>
  <c r="AZ35" i="17" a="1"/>
  <c r="U22" i="17"/>
  <c r="BA35" i="17" a="1"/>
  <c r="BB35" i="17" a="1"/>
  <c r="BC35" i="17" a="1"/>
  <c r="BD35" i="17" a="1"/>
  <c r="BE35" i="17" a="1"/>
  <c r="BF35" i="17" a="1"/>
  <c r="BG35" i="17" a="1"/>
  <c r="BH35" i="17" a="1"/>
  <c r="V22" i="17"/>
  <c r="BI35" i="17" a="1"/>
  <c r="BJ35" i="17" a="1"/>
  <c r="BK35" i="17" a="1"/>
  <c r="BL35" i="17" a="1"/>
  <c r="BM35" i="17" a="1"/>
  <c r="BN35" i="17" a="1"/>
  <c r="BO35" i="17" a="1"/>
  <c r="BP35" i="17" a="1"/>
  <c r="G35" i="17"/>
  <c r="H35" i="17"/>
  <c r="I35" i="17"/>
  <c r="J35" i="17"/>
  <c r="K35" i="17"/>
  <c r="L35" i="17"/>
  <c r="M35" i="17"/>
  <c r="N35" i="17"/>
  <c r="O35" i="17"/>
  <c r="P35" i="17"/>
  <c r="Q35" i="17"/>
  <c r="R35" i="17"/>
  <c r="S35" i="17"/>
  <c r="T35" i="17"/>
  <c r="U35" i="17"/>
  <c r="V35" i="17"/>
  <c r="W35" i="17"/>
  <c r="X35" i="17"/>
  <c r="Y35" i="17"/>
  <c r="Z35" i="17"/>
  <c r="AA35" i="17"/>
  <c r="AB35" i="17"/>
  <c r="AC35" i="17"/>
  <c r="AD35" i="17"/>
  <c r="AE35" i="17"/>
  <c r="AF35" i="17"/>
  <c r="AG35" i="17"/>
  <c r="AH35" i="17"/>
  <c r="AI35" i="17"/>
  <c r="AJ35" i="17"/>
  <c r="AK35" i="17"/>
  <c r="AL35" i="17"/>
  <c r="AM35" i="17"/>
  <c r="AN35" i="17"/>
  <c r="AO35" i="17"/>
  <c r="AP35" i="17"/>
  <c r="AQ35" i="17"/>
  <c r="AR35" i="17"/>
  <c r="AS35" i="17"/>
  <c r="AT35" i="17"/>
  <c r="AU35" i="17"/>
  <c r="AV35" i="17"/>
  <c r="AW35" i="17"/>
  <c r="AX35" i="17"/>
  <c r="AY35" i="17"/>
  <c r="AZ35" i="17"/>
  <c r="BA35" i="17"/>
  <c r="BB35" i="17"/>
  <c r="BC35" i="17"/>
  <c r="BD35" i="17"/>
  <c r="BE35" i="17"/>
  <c r="BF35" i="17"/>
  <c r="BG35" i="17"/>
  <c r="BH35" i="17"/>
  <c r="BI35" i="17"/>
  <c r="BJ35" i="17"/>
  <c r="BK35" i="17"/>
  <c r="BL35" i="17"/>
  <c r="BM35" i="17"/>
  <c r="BN35" i="17"/>
  <c r="BO35" i="17"/>
  <c r="BP35" i="17"/>
  <c r="AA22" i="17"/>
  <c r="E46" i="17" a="1"/>
  <c r="E46" i="17"/>
  <c r="F46" i="17" a="1"/>
  <c r="F46" i="17"/>
  <c r="G46" i="17" a="1"/>
  <c r="H46" i="17" a="1"/>
  <c r="I46" i="17" a="1"/>
  <c r="J46" i="17" a="1"/>
  <c r="K46" i="17" a="1"/>
  <c r="L46" i="17" a="1"/>
  <c r="M46" i="17" a="1"/>
  <c r="N46" i="17" a="1"/>
  <c r="O46" i="17" a="1"/>
  <c r="P46" i="17" a="1"/>
  <c r="Q46" i="17" a="1"/>
  <c r="R46" i="17" a="1"/>
  <c r="S46" i="17" a="1"/>
  <c r="T46" i="17" a="1"/>
  <c r="U46" i="17" a="1"/>
  <c r="V46" i="17" a="1"/>
  <c r="W46" i="17" a="1"/>
  <c r="X46" i="17" a="1"/>
  <c r="Y46" i="17" a="1"/>
  <c r="Z46" i="17" a="1"/>
  <c r="AA46" i="17" a="1"/>
  <c r="AB46" i="17" a="1"/>
  <c r="AC46" i="17" a="1"/>
  <c r="AD46" i="17" a="1"/>
  <c r="AE46" i="17" a="1"/>
  <c r="AF46" i="17" a="1"/>
  <c r="AG46" i="17" a="1"/>
  <c r="AH46" i="17" a="1"/>
  <c r="AI46" i="17" a="1"/>
  <c r="AJ46" i="17" a="1"/>
  <c r="AK46" i="17" a="1"/>
  <c r="AL46" i="17" a="1"/>
  <c r="AM46" i="17" a="1"/>
  <c r="AN46" i="17" a="1"/>
  <c r="AO46" i="17" a="1"/>
  <c r="AP46" i="17" a="1"/>
  <c r="AQ46" i="17" a="1"/>
  <c r="AR46" i="17" a="1"/>
  <c r="AS46" i="17" a="1"/>
  <c r="AT46" i="17" a="1"/>
  <c r="AU46" i="17" a="1"/>
  <c r="AV46" i="17" a="1"/>
  <c r="AW46" i="17" a="1"/>
  <c r="AX46" i="17" a="1"/>
  <c r="AY46" i="17" a="1"/>
  <c r="AZ46" i="17" a="1"/>
  <c r="BA46" i="17" a="1"/>
  <c r="BB46" i="17" a="1"/>
  <c r="BC46" i="17" a="1"/>
  <c r="BD46" i="17" a="1"/>
  <c r="BE46" i="17" a="1"/>
  <c r="BF46" i="17" a="1"/>
  <c r="BG46" i="17" a="1"/>
  <c r="BH46" i="17" a="1"/>
  <c r="BI46" i="17" a="1"/>
  <c r="BJ46" i="17" a="1"/>
  <c r="BK46" i="17" a="1"/>
  <c r="BL46" i="17" a="1"/>
  <c r="BM46" i="17" a="1"/>
  <c r="BN46" i="17" a="1"/>
  <c r="BO46" i="17" a="1"/>
  <c r="BP46" i="17" a="1"/>
  <c r="G46" i="17"/>
  <c r="H46" i="17"/>
  <c r="I46" i="17"/>
  <c r="J46" i="17"/>
  <c r="K46" i="17"/>
  <c r="L46" i="17"/>
  <c r="M46" i="17"/>
  <c r="N46" i="17"/>
  <c r="O46" i="17"/>
  <c r="P46" i="17"/>
  <c r="Q46" i="17"/>
  <c r="R46" i="17"/>
  <c r="S46" i="17"/>
  <c r="T46" i="17"/>
  <c r="U46" i="17"/>
  <c r="V46" i="17"/>
  <c r="W46" i="17"/>
  <c r="X46" i="17"/>
  <c r="Y46" i="17"/>
  <c r="Z46" i="17"/>
  <c r="AA46" i="17"/>
  <c r="AB46" i="17"/>
  <c r="AC46" i="17"/>
  <c r="AD46" i="17"/>
  <c r="AE46" i="17"/>
  <c r="AF46" i="17"/>
  <c r="AG46" i="17"/>
  <c r="AH46" i="17"/>
  <c r="AI46" i="17"/>
  <c r="AJ46" i="17"/>
  <c r="AK46" i="17"/>
  <c r="AL46" i="17"/>
  <c r="AM46" i="17"/>
  <c r="AN46" i="17"/>
  <c r="AO46" i="17"/>
  <c r="AP46" i="17"/>
  <c r="AQ46" i="17"/>
  <c r="AR46" i="17"/>
  <c r="AS46" i="17"/>
  <c r="AT46" i="17"/>
  <c r="AU46" i="17"/>
  <c r="AV46" i="17"/>
  <c r="AW46" i="17"/>
  <c r="AX46" i="17"/>
  <c r="AY46" i="17"/>
  <c r="AZ46" i="17"/>
  <c r="BA46" i="17"/>
  <c r="BB46" i="17"/>
  <c r="BC46" i="17"/>
  <c r="BD46" i="17"/>
  <c r="BE46" i="17"/>
  <c r="BF46" i="17"/>
  <c r="BG46" i="17"/>
  <c r="BH46" i="17"/>
  <c r="BI46" i="17"/>
  <c r="BJ46" i="17"/>
  <c r="BK46" i="17"/>
  <c r="BL46" i="17"/>
  <c r="BM46" i="17"/>
  <c r="BN46" i="17"/>
  <c r="BO46" i="17"/>
  <c r="BP46" i="17"/>
  <c r="AB22" i="17"/>
  <c r="E57" i="17" a="1"/>
  <c r="E57" i="17"/>
  <c r="F57" i="17" a="1"/>
  <c r="F57" i="17"/>
  <c r="G57" i="17" a="1"/>
  <c r="H57" i="17" a="1"/>
  <c r="I57" i="17" a="1"/>
  <c r="J57" i="17" a="1"/>
  <c r="K57" i="17" a="1"/>
  <c r="L57" i="17" a="1"/>
  <c r="M57" i="17" a="1"/>
  <c r="N57" i="17" a="1"/>
  <c r="O57" i="17" a="1"/>
  <c r="P57" i="17" a="1"/>
  <c r="Q57" i="17" a="1"/>
  <c r="R57" i="17" a="1"/>
  <c r="S57" i="17" a="1"/>
  <c r="T57" i="17" a="1"/>
  <c r="U57" i="17" a="1"/>
  <c r="V57" i="17" a="1"/>
  <c r="W57" i="17" a="1"/>
  <c r="X57" i="17" a="1"/>
  <c r="Y57" i="17" a="1"/>
  <c r="Z57" i="17" a="1"/>
  <c r="AA57" i="17" a="1"/>
  <c r="AB57" i="17" a="1"/>
  <c r="AC57" i="17" a="1"/>
  <c r="AD57" i="17" a="1"/>
  <c r="AE57" i="17" a="1"/>
  <c r="AF57" i="17" a="1"/>
  <c r="AG57" i="17" a="1"/>
  <c r="AH57" i="17" a="1"/>
  <c r="AI57" i="17" a="1"/>
  <c r="AJ57" i="17" a="1"/>
  <c r="AK57" i="17" a="1"/>
  <c r="AL57" i="17" a="1"/>
  <c r="AM57" i="17" a="1"/>
  <c r="AN57" i="17" a="1"/>
  <c r="AO57" i="17" a="1"/>
  <c r="AP57" i="17" a="1"/>
  <c r="AQ57" i="17" a="1"/>
  <c r="AR57" i="17" a="1"/>
  <c r="AS57" i="17" a="1"/>
  <c r="AT57" i="17" a="1"/>
  <c r="AU57" i="17" a="1"/>
  <c r="AV57" i="17" a="1"/>
  <c r="AW57" i="17" a="1"/>
  <c r="AX57" i="17" a="1"/>
  <c r="AY57" i="17" a="1"/>
  <c r="AZ57" i="17" a="1"/>
  <c r="BA57" i="17" a="1"/>
  <c r="BB57" i="17" a="1"/>
  <c r="BC57" i="17" a="1"/>
  <c r="BD57" i="17" a="1"/>
  <c r="BE57" i="17" a="1"/>
  <c r="BF57" i="17" a="1"/>
  <c r="BG57" i="17" a="1"/>
  <c r="BH57" i="17" a="1"/>
  <c r="BI57" i="17" a="1"/>
  <c r="BJ57" i="17" a="1"/>
  <c r="BK57" i="17" a="1"/>
  <c r="BL57" i="17" a="1"/>
  <c r="BM57" i="17" a="1"/>
  <c r="BN57" i="17" a="1"/>
  <c r="BO57" i="17" a="1"/>
  <c r="BP57" i="17" a="1"/>
  <c r="G57" i="17"/>
  <c r="H57" i="17"/>
  <c r="I57" i="17"/>
  <c r="J57" i="17"/>
  <c r="K57" i="17"/>
  <c r="L57" i="17"/>
  <c r="M57" i="17"/>
  <c r="N57" i="17"/>
  <c r="O57" i="17"/>
  <c r="P57" i="17"/>
  <c r="Q57" i="17"/>
  <c r="R57" i="17"/>
  <c r="S57" i="17"/>
  <c r="T57" i="17"/>
  <c r="U57" i="17"/>
  <c r="V57" i="17"/>
  <c r="W57" i="17"/>
  <c r="X57" i="17"/>
  <c r="Y57" i="17"/>
  <c r="Z57" i="17"/>
  <c r="AA57" i="17"/>
  <c r="AB57" i="17"/>
  <c r="AC57" i="17"/>
  <c r="AD57" i="17"/>
  <c r="AE57" i="17"/>
  <c r="AF57" i="17"/>
  <c r="AG57" i="17"/>
  <c r="AH57" i="17"/>
  <c r="AI57" i="17"/>
  <c r="AJ57" i="17"/>
  <c r="AK57" i="17"/>
  <c r="AL57" i="17"/>
  <c r="AM57" i="17"/>
  <c r="AN57" i="17"/>
  <c r="AO57" i="17"/>
  <c r="AP57" i="17"/>
  <c r="AQ57" i="17"/>
  <c r="AR57" i="17"/>
  <c r="AS57" i="17"/>
  <c r="AT57" i="17"/>
  <c r="AU57" i="17"/>
  <c r="AV57" i="17"/>
  <c r="AW57" i="17"/>
  <c r="AX57" i="17"/>
  <c r="AY57" i="17"/>
  <c r="AZ57" i="17"/>
  <c r="BA57" i="17"/>
  <c r="BB57" i="17"/>
  <c r="BC57" i="17"/>
  <c r="BD57" i="17"/>
  <c r="BE57" i="17"/>
  <c r="BF57" i="17"/>
  <c r="BG57" i="17"/>
  <c r="BH57" i="17"/>
  <c r="BI57" i="17"/>
  <c r="BJ57" i="17"/>
  <c r="BK57" i="17"/>
  <c r="BL57" i="17"/>
  <c r="BM57" i="17"/>
  <c r="BN57" i="17"/>
  <c r="BO57" i="17"/>
  <c r="BP57" i="17"/>
  <c r="AC22" i="17"/>
  <c r="W22" i="17"/>
  <c r="M23" i="17"/>
  <c r="N23" i="17" a="1"/>
  <c r="N23" i="17"/>
  <c r="O23" i="17"/>
  <c r="C23" i="17"/>
  <c r="E36" i="17" a="1"/>
  <c r="E36" i="17"/>
  <c r="F36" i="17" a="1"/>
  <c r="F36" i="17"/>
  <c r="G36" i="17" a="1"/>
  <c r="H36" i="17" a="1"/>
  <c r="I36" i="17" a="1"/>
  <c r="J36" i="17" a="1"/>
  <c r="K36" i="17" a="1"/>
  <c r="L36" i="17" a="1"/>
  <c r="P23" i="17"/>
  <c r="M36" i="17" a="1"/>
  <c r="N36" i="17" a="1"/>
  <c r="O36" i="17" a="1"/>
  <c r="P36" i="17" a="1"/>
  <c r="Q36" i="17" a="1"/>
  <c r="R36" i="17" a="1"/>
  <c r="S36" i="17" a="1"/>
  <c r="T36" i="17" a="1"/>
  <c r="Q23" i="17"/>
  <c r="U36" i="17" a="1"/>
  <c r="V36" i="17" a="1"/>
  <c r="W36" i="17" a="1"/>
  <c r="X36" i="17" a="1"/>
  <c r="Y36" i="17" a="1"/>
  <c r="Z36" i="17" a="1"/>
  <c r="AA36" i="17" a="1"/>
  <c r="AB36" i="17" a="1"/>
  <c r="R23" i="17"/>
  <c r="AC36" i="17" a="1"/>
  <c r="AD36" i="17" a="1"/>
  <c r="AE36" i="17" a="1"/>
  <c r="AF36" i="17" a="1"/>
  <c r="AG36" i="17" a="1"/>
  <c r="AH36" i="17" a="1"/>
  <c r="AI36" i="17" a="1"/>
  <c r="AJ36" i="17" a="1"/>
  <c r="S23" i="17"/>
  <c r="AK36" i="17" a="1"/>
  <c r="AL36" i="17" a="1"/>
  <c r="AM36" i="17" a="1"/>
  <c r="AN36" i="17" a="1"/>
  <c r="AO36" i="17" a="1"/>
  <c r="AP36" i="17" a="1"/>
  <c r="AQ36" i="17" a="1"/>
  <c r="AR36" i="17" a="1"/>
  <c r="T23" i="17"/>
  <c r="AS36" i="17" a="1"/>
  <c r="AT36" i="17" a="1"/>
  <c r="AU36" i="17" a="1"/>
  <c r="AV36" i="17" a="1"/>
  <c r="AW36" i="17" a="1"/>
  <c r="AX36" i="17" a="1"/>
  <c r="AY36" i="17" a="1"/>
  <c r="AZ36" i="17" a="1"/>
  <c r="U23" i="17"/>
  <c r="BA36" i="17" a="1"/>
  <c r="BB36" i="17" a="1"/>
  <c r="BC36" i="17" a="1"/>
  <c r="BD36" i="17" a="1"/>
  <c r="BE36" i="17" a="1"/>
  <c r="BF36" i="17" a="1"/>
  <c r="BG36" i="17" a="1"/>
  <c r="BH36" i="17" a="1"/>
  <c r="V23" i="17"/>
  <c r="BI36" i="17" a="1"/>
  <c r="BJ36" i="17" a="1"/>
  <c r="BK36" i="17" a="1"/>
  <c r="BL36" i="17" a="1"/>
  <c r="BM36" i="17" a="1"/>
  <c r="BN36" i="17" a="1"/>
  <c r="BO36" i="17" a="1"/>
  <c r="BP36" i="17" a="1"/>
  <c r="G36" i="17"/>
  <c r="H36" i="17"/>
  <c r="I36" i="17"/>
  <c r="J36" i="17"/>
  <c r="K36" i="17"/>
  <c r="L36" i="17"/>
  <c r="M36" i="17"/>
  <c r="N36" i="17"/>
  <c r="O36" i="17"/>
  <c r="P36" i="17"/>
  <c r="Q36" i="17"/>
  <c r="R36" i="17"/>
  <c r="S36" i="17"/>
  <c r="T36" i="17"/>
  <c r="U36" i="17"/>
  <c r="V36" i="17"/>
  <c r="W36" i="17"/>
  <c r="X36" i="17"/>
  <c r="Y36" i="17"/>
  <c r="Z36" i="17"/>
  <c r="AA36" i="17"/>
  <c r="AB36" i="17"/>
  <c r="AC36" i="17"/>
  <c r="AD36" i="17"/>
  <c r="AE36" i="17"/>
  <c r="AF36" i="17"/>
  <c r="AG36" i="17"/>
  <c r="AH36" i="17"/>
  <c r="AI36" i="17"/>
  <c r="AJ36" i="17"/>
  <c r="AK36" i="17"/>
  <c r="AL36" i="17"/>
  <c r="AM36" i="17"/>
  <c r="AN36" i="17"/>
  <c r="AO36" i="17"/>
  <c r="AP36" i="17"/>
  <c r="AQ36" i="17"/>
  <c r="AR36" i="17"/>
  <c r="AS36" i="17"/>
  <c r="AT36" i="17"/>
  <c r="AU36" i="17"/>
  <c r="AV36" i="17"/>
  <c r="AW36" i="17"/>
  <c r="AX36" i="17"/>
  <c r="AY36" i="17"/>
  <c r="AZ36" i="17"/>
  <c r="BA36" i="17"/>
  <c r="BB36" i="17"/>
  <c r="BC36" i="17"/>
  <c r="BD36" i="17"/>
  <c r="BE36" i="17"/>
  <c r="BF36" i="17"/>
  <c r="BG36" i="17"/>
  <c r="BH36" i="17"/>
  <c r="BI36" i="17"/>
  <c r="BJ36" i="17"/>
  <c r="BK36" i="17"/>
  <c r="BL36" i="17"/>
  <c r="BM36" i="17"/>
  <c r="BN36" i="17"/>
  <c r="BO36" i="17"/>
  <c r="BP36" i="17"/>
  <c r="AA23" i="17"/>
  <c r="E47" i="17" a="1"/>
  <c r="E47" i="17"/>
  <c r="F47" i="17" a="1"/>
  <c r="F47" i="17"/>
  <c r="G47" i="17" a="1"/>
  <c r="H47" i="17" a="1"/>
  <c r="I47" i="17" a="1"/>
  <c r="J47" i="17" a="1"/>
  <c r="K47" i="17" a="1"/>
  <c r="L47" i="17" a="1"/>
  <c r="M47" i="17" a="1"/>
  <c r="N47" i="17" a="1"/>
  <c r="O47" i="17" a="1"/>
  <c r="P47" i="17" a="1"/>
  <c r="Q47" i="17" a="1"/>
  <c r="R47" i="17" a="1"/>
  <c r="S47" i="17" a="1"/>
  <c r="T47" i="17" a="1"/>
  <c r="U47" i="17" a="1"/>
  <c r="V47" i="17" a="1"/>
  <c r="W47" i="17" a="1"/>
  <c r="X47" i="17" a="1"/>
  <c r="Y47" i="17" a="1"/>
  <c r="Z47" i="17" a="1"/>
  <c r="AA47" i="17" a="1"/>
  <c r="AB47" i="17" a="1"/>
  <c r="AC47" i="17" a="1"/>
  <c r="AD47" i="17" a="1"/>
  <c r="AE47" i="17" a="1"/>
  <c r="AF47" i="17" a="1"/>
  <c r="AG47" i="17" a="1"/>
  <c r="AH47" i="17" a="1"/>
  <c r="AI47" i="17" a="1"/>
  <c r="AJ47" i="17" a="1"/>
  <c r="AK47" i="17" a="1"/>
  <c r="AL47" i="17" a="1"/>
  <c r="AM47" i="17" a="1"/>
  <c r="AN47" i="17" a="1"/>
  <c r="AO47" i="17" a="1"/>
  <c r="AP47" i="17" a="1"/>
  <c r="AQ47" i="17" a="1"/>
  <c r="AR47" i="17" a="1"/>
  <c r="AS47" i="17" a="1"/>
  <c r="AT47" i="17" a="1"/>
  <c r="AU47" i="17" a="1"/>
  <c r="AV47" i="17" a="1"/>
  <c r="AW47" i="17" a="1"/>
  <c r="AX47" i="17" a="1"/>
  <c r="AY47" i="17" a="1"/>
  <c r="AZ47" i="17" a="1"/>
  <c r="BA47" i="17" a="1"/>
  <c r="BB47" i="17" a="1"/>
  <c r="BC47" i="17" a="1"/>
  <c r="BD47" i="17" a="1"/>
  <c r="BE47" i="17" a="1"/>
  <c r="BF47" i="17" a="1"/>
  <c r="BG47" i="17" a="1"/>
  <c r="BH47" i="17" a="1"/>
  <c r="BI47" i="17" a="1"/>
  <c r="BJ47" i="17" a="1"/>
  <c r="BK47" i="17" a="1"/>
  <c r="BL47" i="17" a="1"/>
  <c r="BM47" i="17" a="1"/>
  <c r="BN47" i="17" a="1"/>
  <c r="BO47" i="17" a="1"/>
  <c r="BP47" i="17" a="1"/>
  <c r="G47" i="17"/>
  <c r="H47" i="17"/>
  <c r="I47" i="17"/>
  <c r="J47" i="17"/>
  <c r="K47" i="17"/>
  <c r="L47" i="17"/>
  <c r="M47" i="17"/>
  <c r="N47" i="17"/>
  <c r="O47" i="17"/>
  <c r="P47" i="17"/>
  <c r="Q47" i="17"/>
  <c r="R47" i="17"/>
  <c r="S47" i="17"/>
  <c r="T47" i="17"/>
  <c r="U47" i="17"/>
  <c r="V47" i="17"/>
  <c r="W47" i="17"/>
  <c r="X47" i="17"/>
  <c r="Y47" i="17"/>
  <c r="Z47" i="17"/>
  <c r="AA47" i="17"/>
  <c r="AB47" i="17"/>
  <c r="AC47" i="17"/>
  <c r="AD47" i="17"/>
  <c r="AE47" i="17"/>
  <c r="AF47" i="17"/>
  <c r="AG47" i="17"/>
  <c r="AH47" i="17"/>
  <c r="AI47" i="17"/>
  <c r="AJ47" i="17"/>
  <c r="AK47" i="17"/>
  <c r="AL47" i="17"/>
  <c r="AM47" i="17"/>
  <c r="AN47" i="17"/>
  <c r="AO47" i="17"/>
  <c r="AP47" i="17"/>
  <c r="AQ47" i="17"/>
  <c r="AR47" i="17"/>
  <c r="AS47" i="17"/>
  <c r="AT47" i="17"/>
  <c r="AU47" i="17"/>
  <c r="AV47" i="17"/>
  <c r="AW47" i="17"/>
  <c r="AX47" i="17"/>
  <c r="AY47" i="17"/>
  <c r="AZ47" i="17"/>
  <c r="BA47" i="17"/>
  <c r="BB47" i="17"/>
  <c r="BC47" i="17"/>
  <c r="BD47" i="17"/>
  <c r="BE47" i="17"/>
  <c r="BF47" i="17"/>
  <c r="BG47" i="17"/>
  <c r="BH47" i="17"/>
  <c r="BI47" i="17"/>
  <c r="BJ47" i="17"/>
  <c r="BK47" i="17"/>
  <c r="BL47" i="17"/>
  <c r="BM47" i="17"/>
  <c r="BN47" i="17"/>
  <c r="BO47" i="17"/>
  <c r="BP47" i="17"/>
  <c r="AB23" i="17"/>
  <c r="E58" i="17" a="1"/>
  <c r="E58" i="17"/>
  <c r="F58" i="17" a="1"/>
  <c r="F58" i="17"/>
  <c r="G58" i="17" a="1"/>
  <c r="H58" i="17" a="1"/>
  <c r="I58" i="17" a="1"/>
  <c r="J58" i="17" a="1"/>
  <c r="K58" i="17" a="1"/>
  <c r="L58" i="17" a="1"/>
  <c r="M58" i="17" a="1"/>
  <c r="N58" i="17" a="1"/>
  <c r="O58" i="17" a="1"/>
  <c r="P58" i="17" a="1"/>
  <c r="Q58" i="17" a="1"/>
  <c r="R58" i="17" a="1"/>
  <c r="S58" i="17" a="1"/>
  <c r="T58" i="17" a="1"/>
  <c r="U58" i="17" a="1"/>
  <c r="V58" i="17" a="1"/>
  <c r="W58" i="17" a="1"/>
  <c r="X58" i="17" a="1"/>
  <c r="Y58" i="17" a="1"/>
  <c r="Z58" i="17" a="1"/>
  <c r="AA58" i="17" a="1"/>
  <c r="AB58" i="17" a="1"/>
  <c r="AC58" i="17" a="1"/>
  <c r="AD58" i="17" a="1"/>
  <c r="AE58" i="17" a="1"/>
  <c r="AF58" i="17" a="1"/>
  <c r="AG58" i="17" a="1"/>
  <c r="AH58" i="17" a="1"/>
  <c r="AI58" i="17" a="1"/>
  <c r="AJ58" i="17" a="1"/>
  <c r="AK58" i="17" a="1"/>
  <c r="AL58" i="17" a="1"/>
  <c r="AM58" i="17" a="1"/>
  <c r="AN58" i="17" a="1"/>
  <c r="AO58" i="17" a="1"/>
  <c r="AP58" i="17" a="1"/>
  <c r="AQ58" i="17" a="1"/>
  <c r="AR58" i="17" a="1"/>
  <c r="AS58" i="17" a="1"/>
  <c r="AT58" i="17" a="1"/>
  <c r="AU58" i="17" a="1"/>
  <c r="AV58" i="17" a="1"/>
  <c r="AW58" i="17" a="1"/>
  <c r="AX58" i="17" a="1"/>
  <c r="AY58" i="17" a="1"/>
  <c r="AZ58" i="17" a="1"/>
  <c r="BA58" i="17" a="1"/>
  <c r="BB58" i="17" a="1"/>
  <c r="BC58" i="17" a="1"/>
  <c r="BD58" i="17" a="1"/>
  <c r="BE58" i="17" a="1"/>
  <c r="BF58" i="17" a="1"/>
  <c r="BG58" i="17" a="1"/>
  <c r="BH58" i="17" a="1"/>
  <c r="BI58" i="17" a="1"/>
  <c r="BJ58" i="17" a="1"/>
  <c r="BK58" i="17" a="1"/>
  <c r="BL58" i="17" a="1"/>
  <c r="BM58" i="17" a="1"/>
  <c r="BN58" i="17" a="1"/>
  <c r="BO58" i="17" a="1"/>
  <c r="BP58" i="17" a="1"/>
  <c r="G58" i="17"/>
  <c r="H58" i="17"/>
  <c r="I58" i="17"/>
  <c r="J58" i="17"/>
  <c r="K58" i="17"/>
  <c r="L58" i="17"/>
  <c r="M58" i="17"/>
  <c r="N58" i="17"/>
  <c r="O58" i="17"/>
  <c r="P58" i="17"/>
  <c r="Q58" i="17"/>
  <c r="R58" i="17"/>
  <c r="S58" i="17"/>
  <c r="T58" i="17"/>
  <c r="U58" i="17"/>
  <c r="V58" i="17"/>
  <c r="W58" i="17"/>
  <c r="X58" i="17"/>
  <c r="Y58" i="17"/>
  <c r="Z58" i="17"/>
  <c r="AA58" i="17"/>
  <c r="AB58" i="17"/>
  <c r="AC58" i="17"/>
  <c r="AD58" i="17"/>
  <c r="AE58" i="17"/>
  <c r="AF58" i="17"/>
  <c r="AG58" i="17"/>
  <c r="AH58" i="17"/>
  <c r="AI58" i="17"/>
  <c r="AJ58" i="17"/>
  <c r="AK58" i="17"/>
  <c r="AL58" i="17"/>
  <c r="AM58" i="17"/>
  <c r="AN58" i="17"/>
  <c r="AO58" i="17"/>
  <c r="AP58" i="17"/>
  <c r="AQ58" i="17"/>
  <c r="AR58" i="17"/>
  <c r="AS58" i="17"/>
  <c r="AT58" i="17"/>
  <c r="AU58" i="17"/>
  <c r="AV58" i="17"/>
  <c r="AW58" i="17"/>
  <c r="AX58" i="17"/>
  <c r="AY58" i="17"/>
  <c r="AZ58" i="17"/>
  <c r="BA58" i="17"/>
  <c r="BB58" i="17"/>
  <c r="BC58" i="17"/>
  <c r="BD58" i="17"/>
  <c r="BE58" i="17"/>
  <c r="BF58" i="17"/>
  <c r="BG58" i="17"/>
  <c r="BH58" i="17"/>
  <c r="BI58" i="17"/>
  <c r="BJ58" i="17"/>
  <c r="BK58" i="17"/>
  <c r="BL58" i="17"/>
  <c r="BM58" i="17"/>
  <c r="BN58" i="17"/>
  <c r="BO58" i="17"/>
  <c r="BP58" i="17"/>
  <c r="AC23" i="17"/>
  <c r="W23" i="17"/>
  <c r="M24" i="17"/>
  <c r="N24" i="17" a="1"/>
  <c r="N24" i="17"/>
  <c r="O24" i="17"/>
  <c r="C24" i="17"/>
  <c r="E37" i="17" a="1"/>
  <c r="E37" i="17"/>
  <c r="F37" i="17" a="1"/>
  <c r="F37" i="17"/>
  <c r="G37" i="17" a="1"/>
  <c r="H37" i="17" a="1"/>
  <c r="I37" i="17" a="1"/>
  <c r="J37" i="17" a="1"/>
  <c r="K37" i="17" a="1"/>
  <c r="L37" i="17" a="1"/>
  <c r="P24" i="17"/>
  <c r="M37" i="17" a="1"/>
  <c r="N37" i="17" a="1"/>
  <c r="O37" i="17" a="1"/>
  <c r="P37" i="17" a="1"/>
  <c r="Q37" i="17" a="1"/>
  <c r="R37" i="17" a="1"/>
  <c r="S37" i="17" a="1"/>
  <c r="T37" i="17" a="1"/>
  <c r="Q24" i="17"/>
  <c r="U37" i="17" a="1"/>
  <c r="V37" i="17" a="1"/>
  <c r="W37" i="17" a="1"/>
  <c r="X37" i="17" a="1"/>
  <c r="Y37" i="17" a="1"/>
  <c r="Z37" i="17" a="1"/>
  <c r="AA37" i="17" a="1"/>
  <c r="AB37" i="17" a="1"/>
  <c r="R24" i="17"/>
  <c r="AC37" i="17" a="1"/>
  <c r="AD37" i="17" a="1"/>
  <c r="AE37" i="17" a="1"/>
  <c r="AF37" i="17" a="1"/>
  <c r="AG37" i="17" a="1"/>
  <c r="AH37" i="17" a="1"/>
  <c r="AI37" i="17" a="1"/>
  <c r="AJ37" i="17" a="1"/>
  <c r="S24" i="17"/>
  <c r="AK37" i="17" a="1"/>
  <c r="AL37" i="17" a="1"/>
  <c r="AM37" i="17" a="1"/>
  <c r="AN37" i="17" a="1"/>
  <c r="AO37" i="17" a="1"/>
  <c r="AP37" i="17" a="1"/>
  <c r="AQ37" i="17" a="1"/>
  <c r="AR37" i="17" a="1"/>
  <c r="T24" i="17"/>
  <c r="AS37" i="17" a="1"/>
  <c r="AT37" i="17" a="1"/>
  <c r="AU37" i="17" a="1"/>
  <c r="AV37" i="17" a="1"/>
  <c r="AW37" i="17" a="1"/>
  <c r="AX37" i="17" a="1"/>
  <c r="AY37" i="17" a="1"/>
  <c r="AZ37" i="17" a="1"/>
  <c r="U24" i="17"/>
  <c r="BA37" i="17" a="1"/>
  <c r="BB37" i="17" a="1"/>
  <c r="BC37" i="17" a="1"/>
  <c r="BD37" i="17" a="1"/>
  <c r="BE37" i="17" a="1"/>
  <c r="BF37" i="17" a="1"/>
  <c r="BG37" i="17" a="1"/>
  <c r="BH37" i="17" a="1"/>
  <c r="V24" i="17"/>
  <c r="BI37" i="17" a="1"/>
  <c r="BJ37" i="17" a="1"/>
  <c r="BK37" i="17" a="1"/>
  <c r="BL37" i="17" a="1"/>
  <c r="BM37" i="17" a="1"/>
  <c r="BN37" i="17" a="1"/>
  <c r="BO37" i="17" a="1"/>
  <c r="BP37" i="17" a="1"/>
  <c r="G37" i="17"/>
  <c r="H37" i="17"/>
  <c r="I37" i="17"/>
  <c r="J37" i="17"/>
  <c r="K37" i="17"/>
  <c r="L37" i="17"/>
  <c r="M37" i="17"/>
  <c r="N37" i="17"/>
  <c r="O37" i="17"/>
  <c r="P37" i="17"/>
  <c r="Q37" i="17"/>
  <c r="R37" i="17"/>
  <c r="S37" i="17"/>
  <c r="T37" i="17"/>
  <c r="U37" i="17"/>
  <c r="V37" i="17"/>
  <c r="W37" i="17"/>
  <c r="X37" i="17"/>
  <c r="Y37" i="17"/>
  <c r="Z37" i="17"/>
  <c r="AA37" i="17"/>
  <c r="AB37" i="17"/>
  <c r="AC37" i="17"/>
  <c r="AD37" i="17"/>
  <c r="AE37" i="17"/>
  <c r="AF37" i="17"/>
  <c r="AG37" i="17"/>
  <c r="AH37" i="17"/>
  <c r="AI37" i="17"/>
  <c r="AJ37" i="17"/>
  <c r="AK37" i="17"/>
  <c r="AL37" i="17"/>
  <c r="AM37" i="17"/>
  <c r="AN37" i="17"/>
  <c r="AO37" i="17"/>
  <c r="AP37" i="17"/>
  <c r="AQ37" i="17"/>
  <c r="AR37" i="17"/>
  <c r="AS37" i="17"/>
  <c r="AT37" i="17"/>
  <c r="AU37" i="17"/>
  <c r="AV37" i="17"/>
  <c r="AW37" i="17"/>
  <c r="AX37" i="17"/>
  <c r="AY37" i="17"/>
  <c r="AZ37" i="17"/>
  <c r="BA37" i="17"/>
  <c r="BB37" i="17"/>
  <c r="BC37" i="17"/>
  <c r="BD37" i="17"/>
  <c r="BE37" i="17"/>
  <c r="BF37" i="17"/>
  <c r="BG37" i="17"/>
  <c r="BH37" i="17"/>
  <c r="BI37" i="17"/>
  <c r="BJ37" i="17"/>
  <c r="BK37" i="17"/>
  <c r="BL37" i="17"/>
  <c r="BM37" i="17"/>
  <c r="BN37" i="17"/>
  <c r="BO37" i="17"/>
  <c r="BP37" i="17"/>
  <c r="AA24" i="17"/>
  <c r="E48" i="17" a="1"/>
  <c r="E48" i="17"/>
  <c r="F48" i="17" a="1"/>
  <c r="F48" i="17"/>
  <c r="G48" i="17" a="1"/>
  <c r="H48" i="17" a="1"/>
  <c r="I48" i="17" a="1"/>
  <c r="J48" i="17" a="1"/>
  <c r="K48" i="17" a="1"/>
  <c r="L48" i="17" a="1"/>
  <c r="M48" i="17" a="1"/>
  <c r="N48" i="17" a="1"/>
  <c r="O48" i="17" a="1"/>
  <c r="P48" i="17" a="1"/>
  <c r="Q48" i="17" a="1"/>
  <c r="R48" i="17" a="1"/>
  <c r="S48" i="17" a="1"/>
  <c r="T48" i="17" a="1"/>
  <c r="U48" i="17" a="1"/>
  <c r="V48" i="17" a="1"/>
  <c r="W48" i="17" a="1"/>
  <c r="X48" i="17" a="1"/>
  <c r="Y48" i="17" a="1"/>
  <c r="Z48" i="17" a="1"/>
  <c r="AA48" i="17" a="1"/>
  <c r="AB48" i="17" a="1"/>
  <c r="AC48" i="17" a="1"/>
  <c r="AD48" i="17" a="1"/>
  <c r="AE48" i="17" a="1"/>
  <c r="AF48" i="17" a="1"/>
  <c r="AG48" i="17" a="1"/>
  <c r="AH48" i="17" a="1"/>
  <c r="AI48" i="17" a="1"/>
  <c r="AJ48" i="17" a="1"/>
  <c r="AK48" i="17" a="1"/>
  <c r="AL48" i="17" a="1"/>
  <c r="AM48" i="17" a="1"/>
  <c r="AN48" i="17" a="1"/>
  <c r="AO48" i="17" a="1"/>
  <c r="AP48" i="17" a="1"/>
  <c r="AQ48" i="17" a="1"/>
  <c r="AR48" i="17" a="1"/>
  <c r="AS48" i="17" a="1"/>
  <c r="AT48" i="17" a="1"/>
  <c r="AU48" i="17" a="1"/>
  <c r="AV48" i="17" a="1"/>
  <c r="AW48" i="17" a="1"/>
  <c r="AX48" i="17" a="1"/>
  <c r="AY48" i="17" a="1"/>
  <c r="AZ48" i="17" a="1"/>
  <c r="BA48" i="17" a="1"/>
  <c r="BB48" i="17" a="1"/>
  <c r="BC48" i="17" a="1"/>
  <c r="BD48" i="17" a="1"/>
  <c r="BE48" i="17" a="1"/>
  <c r="BF48" i="17" a="1"/>
  <c r="BG48" i="17" a="1"/>
  <c r="BH48" i="17" a="1"/>
  <c r="BI48" i="17" a="1"/>
  <c r="BJ48" i="17" a="1"/>
  <c r="BK48" i="17" a="1"/>
  <c r="BL48" i="17" a="1"/>
  <c r="BM48" i="17" a="1"/>
  <c r="BN48" i="17" a="1"/>
  <c r="BO48" i="17" a="1"/>
  <c r="BP48" i="17" a="1"/>
  <c r="G48" i="17"/>
  <c r="H48" i="17"/>
  <c r="I48" i="17"/>
  <c r="J48" i="17"/>
  <c r="K48" i="17"/>
  <c r="L48" i="17"/>
  <c r="M48" i="17"/>
  <c r="N48" i="17"/>
  <c r="O48" i="17"/>
  <c r="P48" i="17"/>
  <c r="Q48" i="17"/>
  <c r="R48" i="17"/>
  <c r="S48" i="17"/>
  <c r="T48" i="17"/>
  <c r="U48" i="17"/>
  <c r="V48" i="17"/>
  <c r="W48" i="17"/>
  <c r="X48" i="17"/>
  <c r="Y48" i="17"/>
  <c r="Z48" i="17"/>
  <c r="AA48" i="17"/>
  <c r="AB48" i="17"/>
  <c r="AC48" i="17"/>
  <c r="AD48" i="17"/>
  <c r="AE48" i="17"/>
  <c r="AF48" i="17"/>
  <c r="AG48" i="17"/>
  <c r="AH48" i="17"/>
  <c r="AI48" i="17"/>
  <c r="AJ48" i="17"/>
  <c r="AK48" i="17"/>
  <c r="AL48" i="17"/>
  <c r="AM48" i="17"/>
  <c r="AN48" i="17"/>
  <c r="AO48" i="17"/>
  <c r="AP48" i="17"/>
  <c r="AQ48" i="17"/>
  <c r="AR48" i="17"/>
  <c r="AS48" i="17"/>
  <c r="AT48" i="17"/>
  <c r="AU48" i="17"/>
  <c r="AV48" i="17"/>
  <c r="AW48" i="17"/>
  <c r="AX48" i="17"/>
  <c r="AY48" i="17"/>
  <c r="AZ48" i="17"/>
  <c r="BA48" i="17"/>
  <c r="BB48" i="17"/>
  <c r="BC48" i="17"/>
  <c r="BD48" i="17"/>
  <c r="BE48" i="17"/>
  <c r="BF48" i="17"/>
  <c r="BG48" i="17"/>
  <c r="BH48" i="17"/>
  <c r="BI48" i="17"/>
  <c r="BJ48" i="17"/>
  <c r="BK48" i="17"/>
  <c r="BL48" i="17"/>
  <c r="BM48" i="17"/>
  <c r="BN48" i="17"/>
  <c r="BO48" i="17"/>
  <c r="BP48" i="17"/>
  <c r="AB24" i="17"/>
  <c r="E59" i="17" a="1"/>
  <c r="E59" i="17"/>
  <c r="F59" i="17" a="1"/>
  <c r="F59" i="17"/>
  <c r="G59" i="17" a="1"/>
  <c r="H59" i="17" a="1"/>
  <c r="I59" i="17" a="1"/>
  <c r="J59" i="17" a="1"/>
  <c r="K59" i="17" a="1"/>
  <c r="L59" i="17" a="1"/>
  <c r="M59" i="17" a="1"/>
  <c r="N59" i="17" a="1"/>
  <c r="O59" i="17" a="1"/>
  <c r="P59" i="17" a="1"/>
  <c r="Q59" i="17" a="1"/>
  <c r="R59" i="17" a="1"/>
  <c r="S59" i="17" a="1"/>
  <c r="T59" i="17" a="1"/>
  <c r="U59" i="17" a="1"/>
  <c r="V59" i="17" a="1"/>
  <c r="W59" i="17" a="1"/>
  <c r="X59" i="17" a="1"/>
  <c r="Y59" i="17" a="1"/>
  <c r="Z59" i="17" a="1"/>
  <c r="AA59" i="17" a="1"/>
  <c r="AB59" i="17" a="1"/>
  <c r="AC59" i="17" a="1"/>
  <c r="AD59" i="17" a="1"/>
  <c r="AE59" i="17" a="1"/>
  <c r="AF59" i="17" a="1"/>
  <c r="AG59" i="17" a="1"/>
  <c r="AH59" i="17" a="1"/>
  <c r="AI59" i="17" a="1"/>
  <c r="AJ59" i="17" a="1"/>
  <c r="AK59" i="17" a="1"/>
  <c r="AL59" i="17" a="1"/>
  <c r="AM59" i="17" a="1"/>
  <c r="AN59" i="17" a="1"/>
  <c r="AO59" i="17" a="1"/>
  <c r="AP59" i="17" a="1"/>
  <c r="AQ59" i="17" a="1"/>
  <c r="AR59" i="17" a="1"/>
  <c r="AS59" i="17" a="1"/>
  <c r="AT59" i="17" a="1"/>
  <c r="AU59" i="17" a="1"/>
  <c r="AV59" i="17" a="1"/>
  <c r="AW59" i="17" a="1"/>
  <c r="AX59" i="17" a="1"/>
  <c r="AY59" i="17" a="1"/>
  <c r="AZ59" i="17" a="1"/>
  <c r="BA59" i="17" a="1"/>
  <c r="BB59" i="17" a="1"/>
  <c r="BC59" i="17" a="1"/>
  <c r="BD59" i="17" a="1"/>
  <c r="BE59" i="17" a="1"/>
  <c r="BF59" i="17" a="1"/>
  <c r="BG59" i="17" a="1"/>
  <c r="BH59" i="17" a="1"/>
  <c r="BI59" i="17" a="1"/>
  <c r="BJ59" i="17" a="1"/>
  <c r="BK59" i="17" a="1"/>
  <c r="BL59" i="17" a="1"/>
  <c r="BM59" i="17" a="1"/>
  <c r="BN59" i="17" a="1"/>
  <c r="BO59" i="17" a="1"/>
  <c r="BP59" i="17" a="1"/>
  <c r="G59" i="17"/>
  <c r="H59" i="17"/>
  <c r="I59" i="17"/>
  <c r="J59" i="17"/>
  <c r="K59" i="17"/>
  <c r="L59" i="17"/>
  <c r="M59" i="17"/>
  <c r="N59" i="17"/>
  <c r="O59" i="17"/>
  <c r="P59" i="17"/>
  <c r="Q59" i="17"/>
  <c r="R59" i="17"/>
  <c r="S59" i="17"/>
  <c r="T59" i="17"/>
  <c r="U59" i="17"/>
  <c r="V59" i="17"/>
  <c r="W59" i="17"/>
  <c r="X59" i="17"/>
  <c r="Y59" i="17"/>
  <c r="Z59" i="17"/>
  <c r="AA59" i="17"/>
  <c r="AB59" i="17"/>
  <c r="AC59" i="17"/>
  <c r="AD59" i="17"/>
  <c r="AE59" i="17"/>
  <c r="AF59" i="17"/>
  <c r="AG59" i="17"/>
  <c r="AH59" i="17"/>
  <c r="AI59" i="17"/>
  <c r="AJ59" i="17"/>
  <c r="AK59" i="17"/>
  <c r="AL59" i="17"/>
  <c r="AM59" i="17"/>
  <c r="AN59" i="17"/>
  <c r="AO59" i="17"/>
  <c r="AP59" i="17"/>
  <c r="AQ59" i="17"/>
  <c r="AR59" i="17"/>
  <c r="AS59" i="17"/>
  <c r="AT59" i="17"/>
  <c r="AU59" i="17"/>
  <c r="AV59" i="17"/>
  <c r="AW59" i="17"/>
  <c r="AX59" i="17"/>
  <c r="AY59" i="17"/>
  <c r="AZ59" i="17"/>
  <c r="BA59" i="17"/>
  <c r="BB59" i="17"/>
  <c r="BC59" i="17"/>
  <c r="BD59" i="17"/>
  <c r="BE59" i="17"/>
  <c r="BF59" i="17"/>
  <c r="BG59" i="17"/>
  <c r="BH59" i="17"/>
  <c r="BI59" i="17"/>
  <c r="BJ59" i="17"/>
  <c r="BK59" i="17"/>
  <c r="BL59" i="17"/>
  <c r="BM59" i="17"/>
  <c r="BN59" i="17"/>
  <c r="BO59" i="17"/>
  <c r="BP59" i="17"/>
  <c r="AC24" i="17"/>
  <c r="W24" i="17"/>
  <c r="M25" i="17"/>
  <c r="N25" i="17" a="1"/>
  <c r="N25" i="17"/>
  <c r="O25" i="17"/>
  <c r="C25" i="17"/>
  <c r="E38" i="17" a="1"/>
  <c r="E38" i="17"/>
  <c r="F38" i="17" a="1"/>
  <c r="F38" i="17"/>
  <c r="G38" i="17" a="1"/>
  <c r="H38" i="17" a="1"/>
  <c r="I38" i="17" a="1"/>
  <c r="J38" i="17" a="1"/>
  <c r="K38" i="17" a="1"/>
  <c r="L38" i="17" a="1"/>
  <c r="P25" i="17"/>
  <c r="M38" i="17" a="1"/>
  <c r="N38" i="17" a="1"/>
  <c r="O38" i="17" a="1"/>
  <c r="P38" i="17" a="1"/>
  <c r="Q38" i="17" a="1"/>
  <c r="R38" i="17" a="1"/>
  <c r="S38" i="17" a="1"/>
  <c r="T38" i="17" a="1"/>
  <c r="Q25" i="17"/>
  <c r="U38" i="17" a="1"/>
  <c r="V38" i="17" a="1"/>
  <c r="W38" i="17" a="1"/>
  <c r="X38" i="17" a="1"/>
  <c r="Y38" i="17" a="1"/>
  <c r="Z38" i="17" a="1"/>
  <c r="AA38" i="17" a="1"/>
  <c r="AB38" i="17" a="1"/>
  <c r="R25" i="17"/>
  <c r="AC38" i="17" a="1"/>
  <c r="AD38" i="17" a="1"/>
  <c r="AE38" i="17" a="1"/>
  <c r="AF38" i="17" a="1"/>
  <c r="AG38" i="17" a="1"/>
  <c r="AH38" i="17" a="1"/>
  <c r="AI38" i="17" a="1"/>
  <c r="AJ38" i="17" a="1"/>
  <c r="S25" i="17"/>
  <c r="AK38" i="17" a="1"/>
  <c r="AL38" i="17" a="1"/>
  <c r="AM38" i="17" a="1"/>
  <c r="AN38" i="17" a="1"/>
  <c r="AO38" i="17" a="1"/>
  <c r="AP38" i="17" a="1"/>
  <c r="AQ38" i="17" a="1"/>
  <c r="AR38" i="17" a="1"/>
  <c r="T25" i="17"/>
  <c r="AS38" i="17" a="1"/>
  <c r="AT38" i="17" a="1"/>
  <c r="AU38" i="17" a="1"/>
  <c r="AV38" i="17" a="1"/>
  <c r="AW38" i="17" a="1"/>
  <c r="AX38" i="17" a="1"/>
  <c r="AY38" i="17" a="1"/>
  <c r="AZ38" i="17" a="1"/>
  <c r="U25" i="17"/>
  <c r="BA38" i="17" a="1"/>
  <c r="BB38" i="17" a="1"/>
  <c r="BC38" i="17" a="1"/>
  <c r="BD38" i="17" a="1"/>
  <c r="BE38" i="17" a="1"/>
  <c r="BF38" i="17" a="1"/>
  <c r="BG38" i="17" a="1"/>
  <c r="BH38" i="17" a="1"/>
  <c r="V25" i="17"/>
  <c r="BI38" i="17" a="1"/>
  <c r="BJ38" i="17" a="1"/>
  <c r="BK38" i="17" a="1"/>
  <c r="BL38" i="17" a="1"/>
  <c r="BM38" i="17" a="1"/>
  <c r="BN38" i="17" a="1"/>
  <c r="BO38" i="17" a="1"/>
  <c r="BP38" i="17" a="1"/>
  <c r="G38" i="17"/>
  <c r="H38" i="17"/>
  <c r="I38" i="17"/>
  <c r="J38" i="17"/>
  <c r="K38" i="17"/>
  <c r="L38" i="17"/>
  <c r="M38" i="17"/>
  <c r="N38" i="17"/>
  <c r="O38" i="17"/>
  <c r="P38" i="17"/>
  <c r="Q38" i="17"/>
  <c r="R38" i="17"/>
  <c r="S38" i="17"/>
  <c r="T38" i="17"/>
  <c r="U38" i="17"/>
  <c r="V38" i="17"/>
  <c r="W38" i="17"/>
  <c r="X38" i="17"/>
  <c r="Y38" i="17"/>
  <c r="Z38" i="17"/>
  <c r="AA38" i="17"/>
  <c r="AB38" i="17"/>
  <c r="AC38" i="17"/>
  <c r="AD38" i="17"/>
  <c r="AE38" i="17"/>
  <c r="AF38" i="17"/>
  <c r="AG38" i="17"/>
  <c r="AH38" i="17"/>
  <c r="AI38" i="17"/>
  <c r="AJ38" i="17"/>
  <c r="AK38" i="17"/>
  <c r="AL38" i="17"/>
  <c r="AM38" i="17"/>
  <c r="AN38" i="17"/>
  <c r="AO38" i="17"/>
  <c r="AP38" i="17"/>
  <c r="AQ38" i="17"/>
  <c r="AR38" i="17"/>
  <c r="AS38" i="17"/>
  <c r="AT38" i="17"/>
  <c r="AU38" i="17"/>
  <c r="AV38" i="17"/>
  <c r="AW38" i="17"/>
  <c r="AX38" i="17"/>
  <c r="AY38" i="17"/>
  <c r="AZ38" i="17"/>
  <c r="BA38" i="17"/>
  <c r="BB38" i="17"/>
  <c r="BC38" i="17"/>
  <c r="BD38" i="17"/>
  <c r="BE38" i="17"/>
  <c r="BF38" i="17"/>
  <c r="BG38" i="17"/>
  <c r="BH38" i="17"/>
  <c r="BI38" i="17"/>
  <c r="BJ38" i="17"/>
  <c r="BK38" i="17"/>
  <c r="BL38" i="17"/>
  <c r="BM38" i="17"/>
  <c r="BN38" i="17"/>
  <c r="BO38" i="17"/>
  <c r="BP38" i="17"/>
  <c r="AA25" i="17"/>
  <c r="E49" i="17" a="1"/>
  <c r="E49" i="17"/>
  <c r="F49" i="17" a="1"/>
  <c r="F49" i="17"/>
  <c r="G49" i="17" a="1"/>
  <c r="H49" i="17" a="1"/>
  <c r="I49" i="17" a="1"/>
  <c r="J49" i="17" a="1"/>
  <c r="K49" i="17" a="1"/>
  <c r="L49" i="17" a="1"/>
  <c r="M49" i="17" a="1"/>
  <c r="N49" i="17" a="1"/>
  <c r="O49" i="17" a="1"/>
  <c r="P49" i="17" a="1"/>
  <c r="Q49" i="17" a="1"/>
  <c r="R49" i="17" a="1"/>
  <c r="S49" i="17" a="1"/>
  <c r="T49" i="17" a="1"/>
  <c r="U49" i="17" a="1"/>
  <c r="V49" i="17" a="1"/>
  <c r="W49" i="17" a="1"/>
  <c r="X49" i="17" a="1"/>
  <c r="Y49" i="17" a="1"/>
  <c r="Z49" i="17" a="1"/>
  <c r="AA49" i="17" a="1"/>
  <c r="AB49" i="17" a="1"/>
  <c r="AC49" i="17" a="1"/>
  <c r="AD49" i="17" a="1"/>
  <c r="AE49" i="17" a="1"/>
  <c r="AF49" i="17" a="1"/>
  <c r="AG49" i="17" a="1"/>
  <c r="AH49" i="17" a="1"/>
  <c r="AI49" i="17" a="1"/>
  <c r="AJ49" i="17" a="1"/>
  <c r="AK49" i="17" a="1"/>
  <c r="AL49" i="17" a="1"/>
  <c r="AM49" i="17" a="1"/>
  <c r="AN49" i="17" a="1"/>
  <c r="AO49" i="17" a="1"/>
  <c r="AP49" i="17" a="1"/>
  <c r="AQ49" i="17" a="1"/>
  <c r="AR49" i="17" a="1"/>
  <c r="AS49" i="17" a="1"/>
  <c r="AT49" i="17" a="1"/>
  <c r="AU49" i="17" a="1"/>
  <c r="AV49" i="17" a="1"/>
  <c r="AW49" i="17" a="1"/>
  <c r="AX49" i="17" a="1"/>
  <c r="AY49" i="17" a="1"/>
  <c r="AZ49" i="17" a="1"/>
  <c r="BA49" i="17" a="1"/>
  <c r="BB49" i="17" a="1"/>
  <c r="BC49" i="17" a="1"/>
  <c r="BD49" i="17" a="1"/>
  <c r="BE49" i="17" a="1"/>
  <c r="BF49" i="17" a="1"/>
  <c r="BG49" i="17" a="1"/>
  <c r="BH49" i="17" a="1"/>
  <c r="BI49" i="17" a="1"/>
  <c r="BJ49" i="17" a="1"/>
  <c r="BK49" i="17" a="1"/>
  <c r="BL49" i="17" a="1"/>
  <c r="BM49" i="17" a="1"/>
  <c r="BN49" i="17" a="1"/>
  <c r="BO49" i="17" a="1"/>
  <c r="BP49" i="17" a="1"/>
  <c r="G49" i="17"/>
  <c r="H49" i="17"/>
  <c r="I49" i="17"/>
  <c r="J49" i="17"/>
  <c r="K49" i="17"/>
  <c r="L49" i="17"/>
  <c r="M49" i="17"/>
  <c r="N49" i="17"/>
  <c r="O49" i="17"/>
  <c r="P49" i="17"/>
  <c r="Q49" i="17"/>
  <c r="R49" i="17"/>
  <c r="S49" i="17"/>
  <c r="T49" i="17"/>
  <c r="U49" i="17"/>
  <c r="V49" i="17"/>
  <c r="W49" i="17"/>
  <c r="X49" i="17"/>
  <c r="Y49" i="17"/>
  <c r="Z49" i="17"/>
  <c r="AA49" i="17"/>
  <c r="AB49" i="17"/>
  <c r="AC49" i="17"/>
  <c r="AD49" i="17"/>
  <c r="AE49" i="17"/>
  <c r="AF49" i="17"/>
  <c r="AG49" i="17"/>
  <c r="AH49" i="17"/>
  <c r="AI49" i="17"/>
  <c r="AJ49" i="17"/>
  <c r="AK49" i="17"/>
  <c r="AL49" i="17"/>
  <c r="AM49" i="17"/>
  <c r="AN49" i="17"/>
  <c r="AO49" i="17"/>
  <c r="AP49" i="17"/>
  <c r="AQ49" i="17"/>
  <c r="AR49" i="17"/>
  <c r="AS49" i="17"/>
  <c r="AT49" i="17"/>
  <c r="AU49" i="17"/>
  <c r="AV49" i="17"/>
  <c r="AW49" i="17"/>
  <c r="AX49" i="17"/>
  <c r="AY49" i="17"/>
  <c r="AZ49" i="17"/>
  <c r="BA49" i="17"/>
  <c r="BB49" i="17"/>
  <c r="BC49" i="17"/>
  <c r="BD49" i="17"/>
  <c r="BE49" i="17"/>
  <c r="BF49" i="17"/>
  <c r="BG49" i="17"/>
  <c r="BH49" i="17"/>
  <c r="BI49" i="17"/>
  <c r="BJ49" i="17"/>
  <c r="BK49" i="17"/>
  <c r="BL49" i="17"/>
  <c r="BM49" i="17"/>
  <c r="BN49" i="17"/>
  <c r="BO49" i="17"/>
  <c r="BP49" i="17"/>
  <c r="AB25" i="17"/>
  <c r="E60" i="17" a="1"/>
  <c r="E60" i="17"/>
  <c r="F60" i="17" a="1"/>
  <c r="F60" i="17"/>
  <c r="G60" i="17" a="1"/>
  <c r="H60" i="17" a="1"/>
  <c r="I60" i="17" a="1"/>
  <c r="J60" i="17" a="1"/>
  <c r="K60" i="17" a="1"/>
  <c r="L60" i="17" a="1"/>
  <c r="M60" i="17" a="1"/>
  <c r="N60" i="17" a="1"/>
  <c r="O60" i="17" a="1"/>
  <c r="P60" i="17" a="1"/>
  <c r="Q60" i="17" a="1"/>
  <c r="R60" i="17" a="1"/>
  <c r="S60" i="17" a="1"/>
  <c r="T60" i="17" a="1"/>
  <c r="U60" i="17" a="1"/>
  <c r="V60" i="17" a="1"/>
  <c r="W60" i="17" a="1"/>
  <c r="X60" i="17" a="1"/>
  <c r="Y60" i="17" a="1"/>
  <c r="Z60" i="17" a="1"/>
  <c r="AA60" i="17" a="1"/>
  <c r="AB60" i="17" a="1"/>
  <c r="AC60" i="17" a="1"/>
  <c r="AD60" i="17" a="1"/>
  <c r="AE60" i="17" a="1"/>
  <c r="AF60" i="17" a="1"/>
  <c r="AG60" i="17" a="1"/>
  <c r="AH60" i="17" a="1"/>
  <c r="AI60" i="17" a="1"/>
  <c r="AJ60" i="17" a="1"/>
  <c r="AK60" i="17" a="1"/>
  <c r="AL60" i="17" a="1"/>
  <c r="AM60" i="17" a="1"/>
  <c r="AN60" i="17" a="1"/>
  <c r="AO60" i="17" a="1"/>
  <c r="AP60" i="17" a="1"/>
  <c r="AQ60" i="17" a="1"/>
  <c r="AR60" i="17" a="1"/>
  <c r="AS60" i="17" a="1"/>
  <c r="AT60" i="17" a="1"/>
  <c r="AU60" i="17" a="1"/>
  <c r="AV60" i="17" a="1"/>
  <c r="AW60" i="17" a="1"/>
  <c r="AX60" i="17" a="1"/>
  <c r="AY60" i="17" a="1"/>
  <c r="AZ60" i="17" a="1"/>
  <c r="BA60" i="17" a="1"/>
  <c r="BB60" i="17" a="1"/>
  <c r="BC60" i="17" a="1"/>
  <c r="BD60" i="17" a="1"/>
  <c r="BE60" i="17" a="1"/>
  <c r="BF60" i="17" a="1"/>
  <c r="BG60" i="17" a="1"/>
  <c r="BH60" i="17" a="1"/>
  <c r="BI60" i="17" a="1"/>
  <c r="BJ60" i="17" a="1"/>
  <c r="BK60" i="17" a="1"/>
  <c r="BL60" i="17" a="1"/>
  <c r="BM60" i="17" a="1"/>
  <c r="BN60" i="17" a="1"/>
  <c r="BO60" i="17" a="1"/>
  <c r="BP60" i="17" a="1"/>
  <c r="G60" i="17"/>
  <c r="H60" i="17"/>
  <c r="I60" i="17"/>
  <c r="J60" i="17"/>
  <c r="K60" i="17"/>
  <c r="L60" i="17"/>
  <c r="M60" i="17"/>
  <c r="N60" i="17"/>
  <c r="O60" i="17"/>
  <c r="P60" i="17"/>
  <c r="Q60" i="17"/>
  <c r="R60" i="17"/>
  <c r="S60" i="17"/>
  <c r="T60" i="17"/>
  <c r="U60" i="17"/>
  <c r="V60" i="17"/>
  <c r="W60" i="17"/>
  <c r="X60" i="17"/>
  <c r="Y60" i="17"/>
  <c r="Z60" i="17"/>
  <c r="AA60" i="17"/>
  <c r="AB60" i="17"/>
  <c r="AC60" i="17"/>
  <c r="AD60" i="17"/>
  <c r="AE60" i="17"/>
  <c r="AF60" i="17"/>
  <c r="AG60" i="17"/>
  <c r="AH60" i="17"/>
  <c r="AI60" i="17"/>
  <c r="AJ60" i="17"/>
  <c r="AK60" i="17"/>
  <c r="AL60" i="17"/>
  <c r="AM60" i="17"/>
  <c r="AN60" i="17"/>
  <c r="AO60" i="17"/>
  <c r="AP60" i="17"/>
  <c r="AQ60" i="17"/>
  <c r="AR60" i="17"/>
  <c r="AS60" i="17"/>
  <c r="AT60" i="17"/>
  <c r="AU60" i="17"/>
  <c r="AV60" i="17"/>
  <c r="AW60" i="17"/>
  <c r="AX60" i="17"/>
  <c r="AY60" i="17"/>
  <c r="AZ60" i="17"/>
  <c r="BA60" i="17"/>
  <c r="BB60" i="17"/>
  <c r="BC60" i="17"/>
  <c r="BD60" i="17"/>
  <c r="BE60" i="17"/>
  <c r="BF60" i="17"/>
  <c r="BG60" i="17"/>
  <c r="BH60" i="17"/>
  <c r="BI60" i="17"/>
  <c r="BJ60" i="17"/>
  <c r="BK60" i="17"/>
  <c r="BL60" i="17"/>
  <c r="BM60" i="17"/>
  <c r="BN60" i="17"/>
  <c r="BO60" i="17"/>
  <c r="BP60" i="17"/>
  <c r="AC25" i="17"/>
  <c r="W25" i="17"/>
  <c r="Y17" i="17"/>
  <c r="X17" i="17"/>
  <c r="Y18" i="17"/>
  <c r="X18" i="17"/>
  <c r="Y19" i="17"/>
  <c r="X19" i="17"/>
  <c r="Y20" i="17"/>
  <c r="X20" i="17"/>
  <c r="Y21" i="17"/>
  <c r="X21" i="17"/>
  <c r="Y22" i="17"/>
  <c r="X22" i="17"/>
  <c r="Y23" i="17"/>
  <c r="X23" i="17"/>
  <c r="Y24" i="17"/>
  <c r="X24" i="17"/>
  <c r="Y25" i="17"/>
  <c r="X25" i="17"/>
  <c r="E4" i="17"/>
  <c r="D4" i="17"/>
  <c r="E5" i="17"/>
  <c r="D5" i="17"/>
  <c r="E6" i="17"/>
  <c r="D6" i="17"/>
  <c r="E7" i="17"/>
  <c r="D7" i="17"/>
  <c r="E8" i="17"/>
  <c r="D8" i="17"/>
  <c r="E9" i="17"/>
  <c r="D9" i="17"/>
  <c r="E10" i="17"/>
  <c r="D10" i="17"/>
  <c r="E11" i="17"/>
  <c r="D11" i="17"/>
  <c r="E12" i="17"/>
  <c r="D12" i="17"/>
  <c r="C4" i="17"/>
  <c r="C5" i="17"/>
  <c r="C6" i="17"/>
  <c r="C7" i="17"/>
  <c r="C8" i="17"/>
  <c r="C375" i="17"/>
  <c r="K387" i="17"/>
  <c r="C9" i="17"/>
  <c r="C10" i="17"/>
  <c r="C11" i="17"/>
  <c r="C12" i="17"/>
  <c r="C376" i="17"/>
  <c r="L387" i="17"/>
  <c r="C377" i="17"/>
  <c r="M387" i="17"/>
  <c r="C378" i="17"/>
  <c r="N387" i="17"/>
  <c r="C379" i="17"/>
  <c r="O387" i="17"/>
  <c r="C380" i="17"/>
  <c r="P387" i="17"/>
  <c r="C381" i="17"/>
  <c r="Q387" i="17"/>
  <c r="C382" i="17"/>
  <c r="R387" i="17"/>
  <c r="C383" i="17"/>
  <c r="S387" i="17"/>
  <c r="L388" i="17"/>
  <c r="M388" i="17"/>
  <c r="N388" i="17"/>
  <c r="O388" i="17"/>
  <c r="P388" i="17"/>
  <c r="Q388" i="17"/>
  <c r="R388" i="17"/>
  <c r="S388" i="17"/>
  <c r="K389" i="17"/>
  <c r="M389" i="17"/>
  <c r="N389" i="17"/>
  <c r="O389" i="17"/>
  <c r="P389" i="17"/>
  <c r="Q389" i="17"/>
  <c r="R389" i="17"/>
  <c r="S389" i="17"/>
  <c r="K390" i="17"/>
  <c r="L390" i="17"/>
  <c r="N390" i="17"/>
  <c r="O390" i="17"/>
  <c r="P390" i="17"/>
  <c r="Q390" i="17"/>
  <c r="R390" i="17"/>
  <c r="S390" i="17"/>
  <c r="K391" i="17"/>
  <c r="L391" i="17"/>
  <c r="M391" i="17"/>
  <c r="O391" i="17"/>
  <c r="P391" i="17"/>
  <c r="Q391" i="17"/>
  <c r="R391" i="17"/>
  <c r="S391" i="17"/>
  <c r="K392" i="17"/>
  <c r="L392" i="17"/>
  <c r="M392" i="17"/>
  <c r="N392" i="17"/>
  <c r="P392" i="17"/>
  <c r="Q392" i="17"/>
  <c r="R392" i="17"/>
  <c r="S392" i="17"/>
  <c r="K393" i="17"/>
  <c r="L393" i="17"/>
  <c r="M393" i="17"/>
  <c r="N393" i="17"/>
  <c r="O393" i="17"/>
  <c r="Q393" i="17"/>
  <c r="R393" i="17"/>
  <c r="S393" i="17"/>
  <c r="K394" i="17"/>
  <c r="L394" i="17"/>
  <c r="M394" i="17"/>
  <c r="N394" i="17"/>
  <c r="O394" i="17"/>
  <c r="P394" i="17"/>
  <c r="R394" i="17"/>
  <c r="S394" i="17"/>
  <c r="K395" i="17"/>
  <c r="L395" i="17"/>
  <c r="M395" i="17"/>
  <c r="N395" i="17"/>
  <c r="O395" i="17"/>
  <c r="P395" i="17"/>
  <c r="Q395" i="17"/>
  <c r="S395" i="17"/>
  <c r="K396" i="17"/>
  <c r="L396" i="17"/>
  <c r="M396" i="17"/>
  <c r="N396" i="17"/>
  <c r="O396" i="17"/>
  <c r="P396" i="17"/>
  <c r="Q396" i="17"/>
  <c r="R396" i="17"/>
  <c r="B387" i="17"/>
  <c r="C387" i="17"/>
  <c r="D387" i="17"/>
  <c r="E387" i="17"/>
  <c r="F387" i="17"/>
  <c r="G387" i="17"/>
  <c r="H387" i="17"/>
  <c r="I387" i="17"/>
  <c r="J387" i="17"/>
  <c r="C388" i="17"/>
  <c r="D388" i="17"/>
  <c r="E388" i="17"/>
  <c r="F388" i="17"/>
  <c r="G388" i="17"/>
  <c r="H388" i="17"/>
  <c r="I388" i="17"/>
  <c r="J388" i="17"/>
  <c r="B389" i="17"/>
  <c r="D389" i="17"/>
  <c r="E389" i="17"/>
  <c r="F389" i="17"/>
  <c r="G389" i="17"/>
  <c r="H389" i="17"/>
  <c r="I389" i="17"/>
  <c r="J389" i="17"/>
  <c r="B390" i="17"/>
  <c r="C390" i="17"/>
  <c r="E390" i="17"/>
  <c r="F390" i="17"/>
  <c r="G390" i="17"/>
  <c r="H390" i="17"/>
  <c r="I390" i="17"/>
  <c r="J390" i="17"/>
  <c r="B391" i="17"/>
  <c r="C391" i="17"/>
  <c r="D391" i="17"/>
  <c r="F391" i="17"/>
  <c r="G391" i="17"/>
  <c r="H391" i="17"/>
  <c r="I391" i="17"/>
  <c r="J391" i="17"/>
  <c r="B392" i="17"/>
  <c r="C392" i="17"/>
  <c r="D392" i="17"/>
  <c r="E392" i="17"/>
  <c r="G392" i="17"/>
  <c r="H392" i="17"/>
  <c r="I392" i="17"/>
  <c r="J392" i="17"/>
  <c r="B393" i="17"/>
  <c r="C393" i="17"/>
  <c r="D393" i="17"/>
  <c r="E393" i="17"/>
  <c r="F393" i="17"/>
  <c r="H393" i="17"/>
  <c r="I393" i="17"/>
  <c r="J393" i="17"/>
  <c r="B394" i="17"/>
  <c r="C394" i="17"/>
  <c r="D394" i="17"/>
  <c r="E394" i="17"/>
  <c r="F394" i="17"/>
  <c r="G394" i="17"/>
  <c r="I394" i="17"/>
  <c r="J394" i="17"/>
  <c r="B395" i="17"/>
  <c r="C395" i="17"/>
  <c r="D395" i="17"/>
  <c r="E395" i="17"/>
  <c r="F395" i="17"/>
  <c r="G395" i="17"/>
  <c r="H395" i="17"/>
  <c r="J395" i="17"/>
  <c r="B396" i="17"/>
  <c r="C396" i="17"/>
  <c r="D396" i="17"/>
  <c r="E396" i="17"/>
  <c r="F396" i="17"/>
  <c r="G396" i="17"/>
  <c r="H396" i="17"/>
  <c r="I396" i="17"/>
  <c r="B375" i="17"/>
  <c r="D375" i="17"/>
  <c r="E375" i="17"/>
  <c r="F375" i="17"/>
  <c r="G375" i="17"/>
  <c r="H375" i="17"/>
  <c r="I375" i="17"/>
  <c r="J375" i="17"/>
  <c r="K375" i="17"/>
  <c r="B376" i="17"/>
  <c r="D376" i="17"/>
  <c r="E376" i="17"/>
  <c r="F376" i="17"/>
  <c r="G376" i="17"/>
  <c r="H376" i="17"/>
  <c r="I376" i="17"/>
  <c r="J376" i="17"/>
  <c r="K376" i="17"/>
  <c r="B377" i="17"/>
  <c r="D377" i="17"/>
  <c r="E377" i="17"/>
  <c r="F377" i="17"/>
  <c r="G377" i="17"/>
  <c r="H377" i="17"/>
  <c r="I377" i="17"/>
  <c r="J377" i="17"/>
  <c r="K377" i="17"/>
  <c r="B378" i="17"/>
  <c r="D378" i="17"/>
  <c r="E378" i="17"/>
  <c r="F378" i="17"/>
  <c r="G378" i="17"/>
  <c r="H378" i="17"/>
  <c r="I378" i="17"/>
  <c r="J378" i="17"/>
  <c r="K378" i="17"/>
  <c r="B379" i="17"/>
  <c r="D379" i="17"/>
  <c r="E379" i="17"/>
  <c r="F379" i="17"/>
  <c r="G379" i="17"/>
  <c r="H379" i="17"/>
  <c r="I379" i="17"/>
  <c r="J379" i="17"/>
  <c r="K379" i="17"/>
  <c r="B380" i="17"/>
  <c r="D380" i="17"/>
  <c r="E380" i="17"/>
  <c r="F380" i="17"/>
  <c r="G380" i="17"/>
  <c r="H380" i="17"/>
  <c r="I380" i="17"/>
  <c r="J380" i="17"/>
  <c r="K380" i="17"/>
  <c r="B381" i="17"/>
  <c r="D381" i="17"/>
  <c r="E381" i="17"/>
  <c r="F381" i="17"/>
  <c r="G381" i="17"/>
  <c r="H381" i="17"/>
  <c r="I381" i="17"/>
  <c r="J381" i="17"/>
  <c r="K381" i="17"/>
  <c r="B382" i="17"/>
  <c r="D382" i="17"/>
  <c r="E382" i="17"/>
  <c r="F382" i="17"/>
  <c r="G382" i="17"/>
  <c r="H382" i="17"/>
  <c r="I382" i="17"/>
  <c r="J382" i="17"/>
  <c r="K382" i="17"/>
  <c r="B383" i="17"/>
  <c r="D383" i="17"/>
  <c r="E383" i="17"/>
  <c r="F383" i="17"/>
  <c r="G383" i="17"/>
  <c r="H383" i="17"/>
  <c r="I383" i="17"/>
  <c r="J383" i="17"/>
  <c r="K383" i="17"/>
  <c r="J229" i="17"/>
  <c r="K229" i="17"/>
  <c r="X212" i="17"/>
  <c r="Y212" i="17"/>
  <c r="J94" i="17"/>
  <c r="K94" i="17"/>
  <c r="X77" i="17"/>
  <c r="Y77" i="17"/>
  <c r="J95" i="17"/>
  <c r="K95" i="17"/>
  <c r="X78" i="17"/>
  <c r="Y78" i="17"/>
  <c r="J96" i="17"/>
  <c r="K96" i="17"/>
  <c r="X79" i="17"/>
  <c r="J97" i="17"/>
  <c r="K97" i="17"/>
  <c r="X80" i="17"/>
  <c r="J98" i="17"/>
  <c r="K98" i="17"/>
  <c r="X81" i="17"/>
  <c r="J99" i="17"/>
  <c r="K99" i="17"/>
  <c r="X82" i="17"/>
  <c r="J100" i="17"/>
  <c r="K100" i="17"/>
  <c r="X83" i="17"/>
  <c r="J101" i="17"/>
  <c r="K101" i="17"/>
  <c r="X84" i="17"/>
  <c r="J102" i="17"/>
  <c r="K102" i="17"/>
  <c r="X85" i="17"/>
  <c r="J103" i="17"/>
  <c r="K103" i="17"/>
  <c r="X86" i="17"/>
  <c r="J104" i="17"/>
  <c r="K104" i="17"/>
  <c r="X87" i="17"/>
  <c r="J105" i="17"/>
  <c r="K105" i="17"/>
  <c r="X88" i="17"/>
  <c r="J106" i="17"/>
  <c r="K106" i="17"/>
  <c r="X89" i="17"/>
  <c r="Y79" i="17"/>
  <c r="Y80" i="17"/>
  <c r="Y81" i="17"/>
  <c r="Y82" i="17"/>
  <c r="Y83" i="17"/>
  <c r="Y84" i="17"/>
  <c r="Y85" i="17"/>
  <c r="Y86" i="17"/>
  <c r="Y87" i="17"/>
  <c r="Y88" i="17"/>
  <c r="Y89" i="17"/>
  <c r="J221" i="17"/>
  <c r="K221" i="17"/>
  <c r="X204" i="17"/>
  <c r="Y204" i="17"/>
  <c r="J107" i="17"/>
  <c r="K107" i="17"/>
  <c r="X90" i="17"/>
  <c r="Y90" i="17"/>
  <c r="J108" i="17"/>
  <c r="K108" i="17"/>
  <c r="X91" i="17"/>
  <c r="Y91" i="17"/>
  <c r="J109" i="17"/>
  <c r="K109" i="17"/>
  <c r="X92" i="17"/>
  <c r="J110" i="17"/>
  <c r="K110" i="17"/>
  <c r="X93" i="17"/>
  <c r="J111" i="17"/>
  <c r="K111" i="17"/>
  <c r="X94" i="17"/>
  <c r="J112" i="17"/>
  <c r="K112" i="17"/>
  <c r="X95" i="17"/>
  <c r="J113" i="17"/>
  <c r="K113" i="17"/>
  <c r="X96" i="17"/>
  <c r="J114" i="17"/>
  <c r="K114" i="17"/>
  <c r="X97" i="17"/>
  <c r="J115" i="17"/>
  <c r="K115" i="17"/>
  <c r="X98" i="17"/>
  <c r="J116" i="17"/>
  <c r="K116" i="17"/>
  <c r="X99" i="17"/>
  <c r="J117" i="17"/>
  <c r="K117" i="17"/>
  <c r="X100" i="17"/>
  <c r="J118" i="17"/>
  <c r="K118" i="17"/>
  <c r="X101" i="17"/>
  <c r="J119" i="17"/>
  <c r="K119" i="17"/>
  <c r="X102" i="17"/>
  <c r="J120" i="17"/>
  <c r="K120" i="17"/>
  <c r="X103" i="17"/>
  <c r="J121" i="17"/>
  <c r="K121" i="17"/>
  <c r="X104" i="17"/>
  <c r="J122" i="17"/>
  <c r="K122" i="17"/>
  <c r="X105" i="17"/>
  <c r="J123" i="17"/>
  <c r="K123" i="17"/>
  <c r="X106" i="17"/>
  <c r="J124" i="17"/>
  <c r="K124" i="17"/>
  <c r="X107" i="17"/>
  <c r="J125" i="17"/>
  <c r="K125" i="17"/>
  <c r="X108" i="17"/>
  <c r="J126" i="17"/>
  <c r="K126" i="17"/>
  <c r="X109" i="17"/>
  <c r="J127" i="17"/>
  <c r="K127" i="17"/>
  <c r="X110" i="17"/>
  <c r="J128" i="17"/>
  <c r="K128" i="17"/>
  <c r="X111" i="17"/>
  <c r="J129" i="17"/>
  <c r="K129" i="17"/>
  <c r="X112" i="17"/>
  <c r="J130" i="17"/>
  <c r="K130" i="17"/>
  <c r="X113" i="17"/>
  <c r="J131" i="17"/>
  <c r="K131" i="17"/>
  <c r="X114" i="17"/>
  <c r="J132" i="17"/>
  <c r="K132" i="17"/>
  <c r="X115" i="17"/>
  <c r="Y92" i="17"/>
  <c r="Y93" i="17"/>
  <c r="Y94" i="17"/>
  <c r="Y95" i="17"/>
  <c r="Y96" i="17"/>
  <c r="Y97" i="17"/>
  <c r="Y98" i="17"/>
  <c r="Y99" i="17"/>
  <c r="Y100" i="17"/>
  <c r="Y101" i="17"/>
  <c r="Y102" i="17"/>
  <c r="Y103" i="17"/>
  <c r="Y104" i="17"/>
  <c r="Y105" i="17"/>
  <c r="Y106" i="17"/>
  <c r="Y107" i="17"/>
  <c r="Y108" i="17"/>
  <c r="Y109" i="17"/>
  <c r="Y110" i="17"/>
  <c r="Y111" i="17"/>
  <c r="Y112" i="17"/>
  <c r="Y113" i="17"/>
  <c r="Y114" i="17"/>
  <c r="Y115" i="17"/>
  <c r="J133" i="17"/>
  <c r="K133" i="17"/>
  <c r="X116" i="17"/>
  <c r="Y116" i="17"/>
  <c r="J134" i="17"/>
  <c r="K134" i="17"/>
  <c r="X117" i="17"/>
  <c r="Y117" i="17"/>
  <c r="J135" i="17"/>
  <c r="K135" i="17"/>
  <c r="X118" i="17"/>
  <c r="J136" i="17"/>
  <c r="K136" i="17"/>
  <c r="X119" i="17"/>
  <c r="J137" i="17"/>
  <c r="K137" i="17"/>
  <c r="X120" i="17"/>
  <c r="J138" i="17"/>
  <c r="K138" i="17"/>
  <c r="X121" i="17"/>
  <c r="J139" i="17"/>
  <c r="K139" i="17"/>
  <c r="X122" i="17"/>
  <c r="J140" i="17"/>
  <c r="K140" i="17"/>
  <c r="X123" i="17"/>
  <c r="J141" i="17"/>
  <c r="K141" i="17"/>
  <c r="X124" i="17"/>
  <c r="J142" i="17"/>
  <c r="K142" i="17"/>
  <c r="X125" i="17"/>
  <c r="J143" i="17"/>
  <c r="K143" i="17"/>
  <c r="X126" i="17"/>
  <c r="J144" i="17"/>
  <c r="K144" i="17"/>
  <c r="X127" i="17"/>
  <c r="J145" i="17"/>
  <c r="K145" i="17"/>
  <c r="X128" i="17"/>
  <c r="J146" i="17"/>
  <c r="K146" i="17"/>
  <c r="X129" i="17"/>
  <c r="J147" i="17"/>
  <c r="K147" i="17"/>
  <c r="X130" i="17"/>
  <c r="J148" i="17"/>
  <c r="K148" i="17"/>
  <c r="X131" i="17"/>
  <c r="J149" i="17"/>
  <c r="K149" i="17"/>
  <c r="X132" i="17"/>
  <c r="J150" i="17"/>
  <c r="K150" i="17"/>
  <c r="X133" i="17"/>
  <c r="J151" i="17"/>
  <c r="K151" i="17"/>
  <c r="X134" i="17"/>
  <c r="J152" i="17"/>
  <c r="K152" i="17"/>
  <c r="X135" i="17"/>
  <c r="J153" i="17"/>
  <c r="K153" i="17"/>
  <c r="X136" i="17"/>
  <c r="J154" i="17"/>
  <c r="K154" i="17"/>
  <c r="X137" i="17"/>
  <c r="J155" i="17"/>
  <c r="K155" i="17"/>
  <c r="X138" i="17"/>
  <c r="J156" i="17"/>
  <c r="K156" i="17"/>
  <c r="X139" i="17"/>
  <c r="J157" i="17"/>
  <c r="K157" i="17"/>
  <c r="X140" i="17"/>
  <c r="J158" i="17"/>
  <c r="K158" i="17"/>
  <c r="X141" i="17"/>
  <c r="J159" i="17"/>
  <c r="K159" i="17"/>
  <c r="X142" i="17"/>
  <c r="J160" i="17"/>
  <c r="K160" i="17"/>
  <c r="X143" i="17"/>
  <c r="J161" i="17"/>
  <c r="K161" i="17"/>
  <c r="X144" i="17"/>
  <c r="J162" i="17"/>
  <c r="K162" i="17"/>
  <c r="X145" i="17"/>
  <c r="J163" i="17"/>
  <c r="K163" i="17"/>
  <c r="X146" i="17"/>
  <c r="J164" i="17"/>
  <c r="K164" i="17"/>
  <c r="X147" i="17"/>
  <c r="J165" i="17"/>
  <c r="K165" i="17"/>
  <c r="X148" i="17"/>
  <c r="J166" i="17"/>
  <c r="K166" i="17"/>
  <c r="X149" i="17"/>
  <c r="J167" i="17"/>
  <c r="K167" i="17"/>
  <c r="X150" i="17"/>
  <c r="J168" i="17"/>
  <c r="K168" i="17"/>
  <c r="X151" i="17"/>
  <c r="J169" i="17"/>
  <c r="K169" i="17"/>
  <c r="X152" i="17"/>
  <c r="J170" i="17"/>
  <c r="K170" i="17"/>
  <c r="X153" i="17"/>
  <c r="J171" i="17"/>
  <c r="K171" i="17"/>
  <c r="X154" i="17"/>
  <c r="J172" i="17"/>
  <c r="K172" i="17"/>
  <c r="X155" i="17"/>
  <c r="J173" i="17"/>
  <c r="K173" i="17"/>
  <c r="X156" i="17"/>
  <c r="J174" i="17"/>
  <c r="K174" i="17"/>
  <c r="X157" i="17"/>
  <c r="J175" i="17"/>
  <c r="K175" i="17"/>
  <c r="X158" i="17"/>
  <c r="J176" i="17"/>
  <c r="K176" i="17"/>
  <c r="X159" i="17"/>
  <c r="J177" i="17"/>
  <c r="K177" i="17"/>
  <c r="X160" i="17"/>
  <c r="J178" i="17"/>
  <c r="K178" i="17"/>
  <c r="X161" i="17"/>
  <c r="J179" i="17"/>
  <c r="K179" i="17"/>
  <c r="X162" i="17"/>
  <c r="J180" i="17"/>
  <c r="K180" i="17"/>
  <c r="X163" i="17"/>
  <c r="J181" i="17"/>
  <c r="K181" i="17"/>
  <c r="X164" i="17"/>
  <c r="J182" i="17"/>
  <c r="K182" i="17"/>
  <c r="X165" i="17"/>
  <c r="J183" i="17"/>
  <c r="K183" i="17"/>
  <c r="X166" i="17"/>
  <c r="J184" i="17"/>
  <c r="K184" i="17"/>
  <c r="X167" i="17"/>
  <c r="Y118" i="17"/>
  <c r="Y119" i="17"/>
  <c r="Y120" i="17"/>
  <c r="Y121" i="17"/>
  <c r="Y122" i="17"/>
  <c r="Y123" i="17"/>
  <c r="Y124" i="17"/>
  <c r="Y125" i="17"/>
  <c r="Y126" i="17"/>
  <c r="Y127" i="17"/>
  <c r="Y128" i="17"/>
  <c r="Y129" i="17"/>
  <c r="Y130" i="17"/>
  <c r="Y131" i="17"/>
  <c r="Y132" i="17"/>
  <c r="Y133" i="17"/>
  <c r="Y134" i="17"/>
  <c r="Y135" i="17"/>
  <c r="Y136" i="17"/>
  <c r="Y137" i="17"/>
  <c r="Y138" i="17"/>
  <c r="Y139" i="17"/>
  <c r="Y140" i="17"/>
  <c r="Y141" i="17"/>
  <c r="Y142" i="17"/>
  <c r="Y143" i="17"/>
  <c r="Y144" i="17"/>
  <c r="Y145" i="17"/>
  <c r="Y146" i="17"/>
  <c r="Y147" i="17"/>
  <c r="Y148" i="17"/>
  <c r="Y149" i="17"/>
  <c r="Y150" i="17"/>
  <c r="Y151" i="17"/>
  <c r="Y152" i="17"/>
  <c r="Y153" i="17"/>
  <c r="Y154" i="17"/>
  <c r="Y155" i="17"/>
  <c r="Y156" i="17"/>
  <c r="Y157" i="17"/>
  <c r="Y158" i="17"/>
  <c r="Y159" i="17"/>
  <c r="Y160" i="17"/>
  <c r="Y161" i="17"/>
  <c r="Y162" i="17"/>
  <c r="Y163" i="17"/>
  <c r="Y164" i="17"/>
  <c r="Y165" i="17"/>
  <c r="Y166" i="17"/>
  <c r="Y167" i="17"/>
  <c r="J185" i="17"/>
  <c r="K185" i="17"/>
  <c r="X168" i="17"/>
  <c r="Y168" i="17"/>
  <c r="J186" i="17"/>
  <c r="K186" i="17"/>
  <c r="X169" i="17"/>
  <c r="Y169" i="17"/>
  <c r="J187" i="17"/>
  <c r="K187" i="17"/>
  <c r="X170" i="17"/>
  <c r="J188" i="17"/>
  <c r="K188" i="17"/>
  <c r="X171" i="17"/>
  <c r="J189" i="17"/>
  <c r="K189" i="17"/>
  <c r="X172" i="17"/>
  <c r="J190" i="17"/>
  <c r="K190" i="17"/>
  <c r="X173" i="17"/>
  <c r="J191" i="17"/>
  <c r="K191" i="17"/>
  <c r="X174" i="17"/>
  <c r="J192" i="17"/>
  <c r="K192" i="17"/>
  <c r="X175" i="17"/>
  <c r="J193" i="17"/>
  <c r="K193" i="17"/>
  <c r="X176" i="17"/>
  <c r="J194" i="17"/>
  <c r="K194" i="17"/>
  <c r="X177" i="17"/>
  <c r="J195" i="17"/>
  <c r="K195" i="17"/>
  <c r="X178" i="17"/>
  <c r="Y170" i="17"/>
  <c r="Y171" i="17"/>
  <c r="Y172" i="17"/>
  <c r="Y173" i="17"/>
  <c r="Y174" i="17"/>
  <c r="Y175" i="17"/>
  <c r="Y176" i="17"/>
  <c r="Y177" i="17"/>
  <c r="Y178" i="17"/>
  <c r="J196" i="17"/>
  <c r="K196" i="17"/>
  <c r="X179" i="17"/>
  <c r="Y179" i="17"/>
  <c r="J197" i="17"/>
  <c r="K197" i="17"/>
  <c r="X180" i="17"/>
  <c r="Y180" i="17"/>
  <c r="J198" i="17"/>
  <c r="K198" i="17"/>
  <c r="X181" i="17"/>
  <c r="J199" i="17"/>
  <c r="K199" i="17"/>
  <c r="X182" i="17"/>
  <c r="J200" i="17"/>
  <c r="K200" i="17"/>
  <c r="X183" i="17"/>
  <c r="J201" i="17"/>
  <c r="K201" i="17"/>
  <c r="X184" i="17"/>
  <c r="J202" i="17"/>
  <c r="K202" i="17"/>
  <c r="X185" i="17"/>
  <c r="J203" i="17"/>
  <c r="K203" i="17"/>
  <c r="X186" i="17"/>
  <c r="J204" i="17"/>
  <c r="K204" i="17"/>
  <c r="X187" i="17"/>
  <c r="J205" i="17"/>
  <c r="K205" i="17"/>
  <c r="X188" i="17"/>
  <c r="J206" i="17"/>
  <c r="K206" i="17"/>
  <c r="X189" i="17"/>
  <c r="J207" i="17"/>
  <c r="K207" i="17"/>
  <c r="X190" i="17"/>
  <c r="J208" i="17"/>
  <c r="K208" i="17"/>
  <c r="X191" i="17"/>
  <c r="J209" i="17"/>
  <c r="K209" i="17"/>
  <c r="X192" i="17"/>
  <c r="J210" i="17"/>
  <c r="K210" i="17"/>
  <c r="X193" i="17"/>
  <c r="J211" i="17"/>
  <c r="K211" i="17"/>
  <c r="X194" i="17"/>
  <c r="J212" i="17"/>
  <c r="K212" i="17"/>
  <c r="X195" i="17"/>
  <c r="J213" i="17"/>
  <c r="K213" i="17"/>
  <c r="X196" i="17"/>
  <c r="J214" i="17"/>
  <c r="K214" i="17"/>
  <c r="X197" i="17"/>
  <c r="J215" i="17"/>
  <c r="K215" i="17"/>
  <c r="X198" i="17"/>
  <c r="J216" i="17"/>
  <c r="K216" i="17"/>
  <c r="X199" i="17"/>
  <c r="J217" i="17"/>
  <c r="K217" i="17"/>
  <c r="X200" i="17"/>
  <c r="J218" i="17"/>
  <c r="K218" i="17"/>
  <c r="X201" i="17"/>
  <c r="J219" i="17"/>
  <c r="K219" i="17"/>
  <c r="X202" i="17"/>
  <c r="J220" i="17"/>
  <c r="K220" i="17"/>
  <c r="X203" i="17"/>
  <c r="J222" i="17"/>
  <c r="K222" i="17"/>
  <c r="X205" i="17"/>
  <c r="J223" i="17"/>
  <c r="K223" i="17"/>
  <c r="X206" i="17"/>
  <c r="J224" i="17"/>
  <c r="K224" i="17"/>
  <c r="X207" i="17"/>
  <c r="J225" i="17"/>
  <c r="K225" i="17"/>
  <c r="X208" i="17"/>
  <c r="J226" i="17"/>
  <c r="K226" i="17"/>
  <c r="X209" i="17"/>
  <c r="J227" i="17"/>
  <c r="K227" i="17"/>
  <c r="X210" i="17"/>
  <c r="J228" i="17"/>
  <c r="K228" i="17"/>
  <c r="X211" i="17"/>
  <c r="J230" i="17"/>
  <c r="K230" i="17"/>
  <c r="X213" i="17"/>
  <c r="J231" i="17"/>
  <c r="K231" i="17"/>
  <c r="X214" i="17"/>
  <c r="J232" i="17"/>
  <c r="K232" i="17"/>
  <c r="X215" i="17"/>
  <c r="J233" i="17"/>
  <c r="K233" i="17"/>
  <c r="X216" i="17"/>
  <c r="J234" i="17"/>
  <c r="K234" i="17"/>
  <c r="X217" i="17"/>
  <c r="J235" i="17"/>
  <c r="K235" i="17"/>
  <c r="X218" i="17"/>
  <c r="J236" i="17"/>
  <c r="K236" i="17"/>
  <c r="X219" i="17"/>
  <c r="J237" i="17"/>
  <c r="K237" i="17"/>
  <c r="X220" i="17"/>
  <c r="J238" i="17"/>
  <c r="K238" i="17"/>
  <c r="X221" i="17"/>
  <c r="J239" i="17"/>
  <c r="K239" i="17"/>
  <c r="X222" i="17"/>
  <c r="J240" i="17"/>
  <c r="K240" i="17"/>
  <c r="X223" i="17"/>
  <c r="J241" i="17"/>
  <c r="K241" i="17"/>
  <c r="X224" i="17"/>
  <c r="J242" i="17"/>
  <c r="K242" i="17"/>
  <c r="X225" i="17"/>
  <c r="J243" i="17"/>
  <c r="K243" i="17"/>
  <c r="X226" i="17"/>
  <c r="J244" i="17"/>
  <c r="K244" i="17"/>
  <c r="X227" i="17"/>
  <c r="J245" i="17"/>
  <c r="K245" i="17"/>
  <c r="X228" i="17"/>
  <c r="J246" i="17"/>
  <c r="K246" i="17"/>
  <c r="X229" i="17"/>
  <c r="J247" i="17"/>
  <c r="K247" i="17"/>
  <c r="X230" i="17"/>
  <c r="J248" i="17"/>
  <c r="K248" i="17"/>
  <c r="X231" i="17"/>
  <c r="J249" i="17"/>
  <c r="K249" i="17"/>
  <c r="X232" i="17"/>
  <c r="J250" i="17"/>
  <c r="K250" i="17"/>
  <c r="X233" i="17"/>
  <c r="J251" i="17"/>
  <c r="K251" i="17"/>
  <c r="X234" i="17"/>
  <c r="J252" i="17"/>
  <c r="K252" i="17"/>
  <c r="X235" i="17"/>
  <c r="J253" i="17"/>
  <c r="K253" i="17"/>
  <c r="X236" i="17"/>
  <c r="J254" i="17"/>
  <c r="K254" i="17"/>
  <c r="X237" i="17"/>
  <c r="J255" i="17"/>
  <c r="K255" i="17"/>
  <c r="X238" i="17"/>
  <c r="J256" i="17"/>
  <c r="K256" i="17"/>
  <c r="X239" i="17"/>
  <c r="J257" i="17"/>
  <c r="K257" i="17"/>
  <c r="X240" i="17"/>
  <c r="J258" i="17"/>
  <c r="K258" i="17"/>
  <c r="X241" i="17"/>
  <c r="J259" i="17"/>
  <c r="K259" i="17"/>
  <c r="X242" i="17"/>
  <c r="J260" i="17"/>
  <c r="K260" i="17"/>
  <c r="X243" i="17"/>
  <c r="J261" i="17"/>
  <c r="K261" i="17"/>
  <c r="X244" i="17"/>
  <c r="J262" i="17"/>
  <c r="K262" i="17"/>
  <c r="X245" i="17"/>
  <c r="J263" i="17"/>
  <c r="K263" i="17"/>
  <c r="X246" i="17"/>
  <c r="J264" i="17"/>
  <c r="K264" i="17"/>
  <c r="X247" i="17"/>
  <c r="J265" i="17"/>
  <c r="K265" i="17"/>
  <c r="X248" i="17"/>
  <c r="J266" i="17"/>
  <c r="K266" i="17"/>
  <c r="X249" i="17"/>
  <c r="J267" i="17"/>
  <c r="K267" i="17"/>
  <c r="X250" i="17"/>
  <c r="J268" i="17"/>
  <c r="K268" i="17"/>
  <c r="X251" i="17"/>
  <c r="J269" i="17"/>
  <c r="K269" i="17"/>
  <c r="X252" i="17"/>
  <c r="J270" i="17"/>
  <c r="K270" i="17"/>
  <c r="X253" i="17"/>
  <c r="J271" i="17"/>
  <c r="K271" i="17"/>
  <c r="X254" i="17"/>
  <c r="J272" i="17"/>
  <c r="K272" i="17"/>
  <c r="X255" i="17"/>
  <c r="J273" i="17"/>
  <c r="K273" i="17"/>
  <c r="X256" i="17"/>
  <c r="J274" i="17"/>
  <c r="K274" i="17"/>
  <c r="X257" i="17"/>
  <c r="J275" i="17"/>
  <c r="K275" i="17"/>
  <c r="X258" i="17"/>
  <c r="J276" i="17"/>
  <c r="K276" i="17"/>
  <c r="X259" i="17"/>
  <c r="J277" i="17"/>
  <c r="K277" i="17"/>
  <c r="X260" i="17"/>
  <c r="J278" i="17"/>
  <c r="K278" i="17"/>
  <c r="X261" i="17"/>
  <c r="J279" i="17"/>
  <c r="K279" i="17"/>
  <c r="X262" i="17"/>
  <c r="J280" i="17"/>
  <c r="K280" i="17"/>
  <c r="X263" i="17"/>
  <c r="J281" i="17"/>
  <c r="K281" i="17"/>
  <c r="X264" i="17"/>
  <c r="J282" i="17"/>
  <c r="K282" i="17"/>
  <c r="X265" i="17"/>
  <c r="J283" i="17"/>
  <c r="K283" i="17"/>
  <c r="X266" i="17"/>
  <c r="J284" i="17"/>
  <c r="K284" i="17"/>
  <c r="X267" i="17"/>
  <c r="J285" i="17"/>
  <c r="K285" i="17"/>
  <c r="X268" i="17"/>
  <c r="J286" i="17"/>
  <c r="K286" i="17"/>
  <c r="X269" i="17"/>
  <c r="J287" i="17"/>
  <c r="K287" i="17"/>
  <c r="X270" i="17"/>
  <c r="J288" i="17"/>
  <c r="K288" i="17"/>
  <c r="X271" i="17"/>
  <c r="J289" i="17"/>
  <c r="K289" i="17"/>
  <c r="X272" i="17"/>
  <c r="J290" i="17"/>
  <c r="K290" i="17"/>
  <c r="X273" i="17"/>
  <c r="J291" i="17"/>
  <c r="K291" i="17"/>
  <c r="X274" i="17"/>
  <c r="J292" i="17"/>
  <c r="K292" i="17"/>
  <c r="X275" i="17"/>
  <c r="J293" i="17"/>
  <c r="K293" i="17"/>
  <c r="X276" i="17"/>
  <c r="J294" i="17"/>
  <c r="K294" i="17"/>
  <c r="X277" i="17"/>
  <c r="J295" i="17"/>
  <c r="K295" i="17"/>
  <c r="X278" i="17"/>
  <c r="J296" i="17"/>
  <c r="K296" i="17"/>
  <c r="X279" i="17"/>
  <c r="J297" i="17"/>
  <c r="K297" i="17"/>
  <c r="X280" i="17"/>
  <c r="J298" i="17"/>
  <c r="K298" i="17"/>
  <c r="X281" i="17"/>
  <c r="J299" i="17"/>
  <c r="K299" i="17"/>
  <c r="X282" i="17"/>
  <c r="J300" i="17"/>
  <c r="K300" i="17"/>
  <c r="X283" i="17"/>
  <c r="J301" i="17"/>
  <c r="K301" i="17"/>
  <c r="X284" i="17"/>
  <c r="J302" i="17"/>
  <c r="K302" i="17"/>
  <c r="X285" i="17"/>
  <c r="J303" i="17"/>
  <c r="K303" i="17"/>
  <c r="X286" i="17"/>
  <c r="J304" i="17"/>
  <c r="K304" i="17"/>
  <c r="X287" i="17"/>
  <c r="J305" i="17"/>
  <c r="K305" i="17"/>
  <c r="X288" i="17"/>
  <c r="J306" i="17"/>
  <c r="K306" i="17"/>
  <c r="X289" i="17"/>
  <c r="J307" i="17"/>
  <c r="K307" i="17"/>
  <c r="X290" i="17"/>
  <c r="J308" i="17"/>
  <c r="K308" i="17"/>
  <c r="X291" i="17"/>
  <c r="J309" i="17"/>
  <c r="K309" i="17"/>
  <c r="X292" i="17"/>
  <c r="J310" i="17"/>
  <c r="K310" i="17"/>
  <c r="X293" i="17"/>
  <c r="Y181" i="17"/>
  <c r="Y182" i="17"/>
  <c r="Y183" i="17"/>
  <c r="Y184" i="17"/>
  <c r="Y185" i="17"/>
  <c r="Y186" i="17"/>
  <c r="Y187" i="17"/>
  <c r="Y188" i="17"/>
  <c r="Y189" i="17"/>
  <c r="Y190" i="17"/>
  <c r="Y191" i="17"/>
  <c r="Y192" i="17"/>
  <c r="Y193" i="17"/>
  <c r="Y194" i="17"/>
  <c r="Y195" i="17"/>
  <c r="Y196" i="17"/>
  <c r="Y197" i="17"/>
  <c r="Y198" i="17"/>
  <c r="Y199" i="17"/>
  <c r="Y200" i="17"/>
  <c r="Y201" i="17"/>
  <c r="Y202" i="17"/>
  <c r="Y203" i="17"/>
  <c r="Y205" i="17"/>
  <c r="Y206" i="17"/>
  <c r="Y207" i="17"/>
  <c r="Y208" i="17"/>
  <c r="Y209" i="17"/>
  <c r="Y210" i="17"/>
  <c r="Y211" i="17"/>
  <c r="Y213" i="17"/>
  <c r="Y214" i="17"/>
  <c r="Y215" i="17"/>
  <c r="Y216" i="17"/>
  <c r="Y217" i="17"/>
  <c r="Y218" i="17"/>
  <c r="Y219" i="17"/>
  <c r="Y220" i="17"/>
  <c r="Y221" i="17"/>
  <c r="Y222" i="17"/>
  <c r="Y223" i="17"/>
  <c r="Y224" i="17"/>
  <c r="Y225" i="17"/>
  <c r="Y226" i="17"/>
  <c r="Y227" i="17"/>
  <c r="Y228" i="17"/>
  <c r="Y229" i="17"/>
  <c r="Y230" i="17"/>
  <c r="Y231" i="17"/>
  <c r="Y232" i="17"/>
  <c r="Y233" i="17"/>
  <c r="Y234" i="17"/>
  <c r="Y235" i="17"/>
  <c r="Y236" i="17"/>
  <c r="Y237" i="17"/>
  <c r="Y238" i="17"/>
  <c r="Y239" i="17"/>
  <c r="Y240" i="17"/>
  <c r="Y241" i="17"/>
  <c r="Y242" i="17"/>
  <c r="Y243" i="17"/>
  <c r="Y244" i="17"/>
  <c r="Y245" i="17"/>
  <c r="Y246" i="17"/>
  <c r="Y247" i="17"/>
  <c r="Y248" i="17"/>
  <c r="Y249" i="17"/>
  <c r="Y250" i="17"/>
  <c r="Y251" i="17"/>
  <c r="Y252" i="17"/>
  <c r="Y253" i="17"/>
  <c r="Y254" i="17"/>
  <c r="Y255" i="17"/>
  <c r="Y256" i="17"/>
  <c r="Y257" i="17"/>
  <c r="Y258" i="17"/>
  <c r="Y259" i="17"/>
  <c r="Y260" i="17"/>
  <c r="Y261" i="17"/>
  <c r="Y262" i="17"/>
  <c r="Y263" i="17"/>
  <c r="Y264" i="17"/>
  <c r="Y265" i="17"/>
  <c r="Y266" i="17"/>
  <c r="Y267" i="17"/>
  <c r="Y268" i="17"/>
  <c r="Y269" i="17"/>
  <c r="Y270" i="17"/>
  <c r="Y271" i="17"/>
  <c r="Y272" i="17"/>
  <c r="Y273" i="17"/>
  <c r="Y274" i="17"/>
  <c r="Y275" i="17"/>
  <c r="Y276" i="17"/>
  <c r="Y277" i="17"/>
  <c r="Y278" i="17"/>
  <c r="Y279" i="17"/>
  <c r="Y280" i="17"/>
  <c r="Y281" i="17"/>
  <c r="Y282" i="17"/>
  <c r="Y283" i="17"/>
  <c r="Y284" i="17"/>
  <c r="Y285" i="17"/>
  <c r="Y286" i="17"/>
  <c r="Y287" i="17"/>
  <c r="Y288" i="17"/>
  <c r="Y289" i="17"/>
  <c r="Y290" i="17"/>
  <c r="Y291" i="17"/>
  <c r="Y292" i="17"/>
  <c r="Y293" i="17"/>
  <c r="J311" i="17"/>
  <c r="K311" i="17"/>
  <c r="X294" i="17"/>
  <c r="Y294" i="17"/>
  <c r="J312" i="17"/>
  <c r="K312" i="17"/>
  <c r="X295" i="17"/>
  <c r="Y295" i="17"/>
  <c r="J313" i="17"/>
  <c r="K313" i="17"/>
  <c r="X296" i="17"/>
  <c r="J314" i="17"/>
  <c r="K314" i="17"/>
  <c r="X297" i="17"/>
  <c r="J315" i="17"/>
  <c r="K315" i="17"/>
  <c r="X298" i="17"/>
  <c r="J316" i="17"/>
  <c r="K316" i="17"/>
  <c r="X299" i="17"/>
  <c r="J317" i="17"/>
  <c r="K317" i="17"/>
  <c r="X300" i="17"/>
  <c r="J318" i="17"/>
  <c r="K318" i="17"/>
  <c r="X301" i="17"/>
  <c r="J319" i="17"/>
  <c r="K319" i="17"/>
  <c r="X302" i="17"/>
  <c r="J320" i="17"/>
  <c r="K320" i="17"/>
  <c r="X303" i="17"/>
  <c r="J321" i="17"/>
  <c r="K321" i="17"/>
  <c r="X304" i="17"/>
  <c r="J322" i="17"/>
  <c r="K322" i="17"/>
  <c r="X305" i="17"/>
  <c r="J323" i="17"/>
  <c r="K323" i="17"/>
  <c r="X306" i="17"/>
  <c r="J324" i="17"/>
  <c r="K324" i="17"/>
  <c r="X307" i="17"/>
  <c r="J325" i="17"/>
  <c r="K325" i="17"/>
  <c r="X308" i="17"/>
  <c r="J326" i="17"/>
  <c r="K326" i="17"/>
  <c r="X309" i="17"/>
  <c r="J327" i="17"/>
  <c r="K327" i="17"/>
  <c r="X310" i="17"/>
  <c r="J328" i="17"/>
  <c r="K328" i="17"/>
  <c r="X311" i="17"/>
  <c r="J329" i="17"/>
  <c r="K329" i="17"/>
  <c r="X312" i="17"/>
  <c r="J330" i="17"/>
  <c r="K330" i="17"/>
  <c r="X313" i="17"/>
  <c r="J331" i="17"/>
  <c r="K331" i="17"/>
  <c r="X314" i="17"/>
  <c r="J332" i="17"/>
  <c r="K332" i="17"/>
  <c r="X315" i="17"/>
  <c r="Y296" i="17"/>
  <c r="Y297" i="17"/>
  <c r="Y298" i="17"/>
  <c r="Y299" i="17"/>
  <c r="Y300" i="17"/>
  <c r="Y301" i="17"/>
  <c r="Y302" i="17"/>
  <c r="Y303" i="17"/>
  <c r="Y304" i="17"/>
  <c r="Y305" i="17"/>
  <c r="Y306" i="17"/>
  <c r="Y307" i="17"/>
  <c r="Y308" i="17"/>
  <c r="Y309" i="17"/>
  <c r="Y310" i="17"/>
  <c r="Y311" i="17"/>
  <c r="Y312" i="17"/>
  <c r="Y313" i="17"/>
  <c r="Y314" i="17"/>
  <c r="Y315" i="17"/>
  <c r="J333" i="17"/>
  <c r="K333" i="17"/>
  <c r="X316" i="17"/>
  <c r="Y316" i="17"/>
  <c r="J334" i="17"/>
  <c r="K334" i="17"/>
  <c r="X317" i="17"/>
  <c r="Y317" i="17"/>
  <c r="J335" i="17"/>
  <c r="K335" i="17"/>
  <c r="X318" i="17"/>
  <c r="J336" i="17"/>
  <c r="K336" i="17"/>
  <c r="X319" i="17"/>
  <c r="J337" i="17"/>
  <c r="K337" i="17"/>
  <c r="X320" i="17"/>
  <c r="J338" i="17"/>
  <c r="K338" i="17"/>
  <c r="X321" i="17"/>
  <c r="J339" i="17"/>
  <c r="K339" i="17"/>
  <c r="X322" i="17"/>
  <c r="J340" i="17"/>
  <c r="K340" i="17"/>
  <c r="X323" i="17"/>
  <c r="J341" i="17"/>
  <c r="K341" i="17"/>
  <c r="X324" i="17"/>
  <c r="J342" i="17"/>
  <c r="K342" i="17"/>
  <c r="X325" i="17"/>
  <c r="J343" i="17"/>
  <c r="K343" i="17"/>
  <c r="X326" i="17"/>
  <c r="J344" i="17"/>
  <c r="K344" i="17"/>
  <c r="X327" i="17"/>
  <c r="J345" i="17"/>
  <c r="K345" i="17"/>
  <c r="X328" i="17"/>
  <c r="J346" i="17"/>
  <c r="K346" i="17"/>
  <c r="X329" i="17"/>
  <c r="J347" i="17"/>
  <c r="K347" i="17"/>
  <c r="X330" i="17"/>
  <c r="J348" i="17"/>
  <c r="K348" i="17"/>
  <c r="X331" i="17"/>
  <c r="J349" i="17"/>
  <c r="K349" i="17"/>
  <c r="X332" i="17"/>
  <c r="J350" i="17"/>
  <c r="K350" i="17"/>
  <c r="X333" i="17"/>
  <c r="J351" i="17"/>
  <c r="K351" i="17"/>
  <c r="X334" i="17"/>
  <c r="J352" i="17"/>
  <c r="K352" i="17"/>
  <c r="X335" i="17"/>
  <c r="J353" i="17"/>
  <c r="K353" i="17"/>
  <c r="X336" i="17"/>
  <c r="J354" i="17"/>
  <c r="K354" i="17"/>
  <c r="X337" i="17"/>
  <c r="Y318" i="17"/>
  <c r="Y319" i="17"/>
  <c r="Y320" i="17"/>
  <c r="Y321" i="17"/>
  <c r="Y322" i="17"/>
  <c r="Y323" i="17"/>
  <c r="Y324" i="17"/>
  <c r="Y325" i="17"/>
  <c r="Y326" i="17"/>
  <c r="Y327" i="17"/>
  <c r="Y328" i="17"/>
  <c r="Y329" i="17"/>
  <c r="Y330" i="17"/>
  <c r="Y331" i="17"/>
  <c r="Y332" i="17"/>
  <c r="Y333" i="17"/>
  <c r="Y334" i="17"/>
  <c r="Y335" i="17"/>
  <c r="Y336" i="17"/>
  <c r="Y337" i="17"/>
  <c r="J355" i="17"/>
  <c r="K355" i="17"/>
  <c r="X338" i="17"/>
  <c r="Y338" i="17"/>
  <c r="J356" i="17"/>
  <c r="K356" i="17"/>
  <c r="X339" i="17"/>
  <c r="Y339" i="17"/>
  <c r="J357" i="17"/>
  <c r="K357" i="17"/>
  <c r="X340" i="17"/>
  <c r="J358" i="17"/>
  <c r="K358" i="17"/>
  <c r="X341" i="17"/>
  <c r="J359" i="17"/>
  <c r="K359" i="17"/>
  <c r="X342" i="17"/>
  <c r="J360" i="17"/>
  <c r="K360" i="17"/>
  <c r="X343" i="17"/>
  <c r="J361" i="17"/>
  <c r="K361" i="17"/>
  <c r="X344" i="17"/>
  <c r="J362" i="17"/>
  <c r="K362" i="17"/>
  <c r="X345" i="17"/>
  <c r="J363" i="17"/>
  <c r="K363" i="17"/>
  <c r="X346" i="17"/>
  <c r="J364" i="17"/>
  <c r="K364" i="17"/>
  <c r="X347" i="17"/>
  <c r="J365" i="17"/>
  <c r="K365" i="17"/>
  <c r="X348" i="17"/>
  <c r="J366" i="17"/>
  <c r="K366" i="17"/>
  <c r="X349" i="17"/>
  <c r="J367" i="17"/>
  <c r="K367" i="17"/>
  <c r="X350" i="17"/>
  <c r="J368" i="17"/>
  <c r="K368" i="17"/>
  <c r="X351" i="17"/>
  <c r="Y340" i="17"/>
  <c r="Y341" i="17"/>
  <c r="Y342" i="17"/>
  <c r="Y343" i="17"/>
  <c r="Y344" i="17"/>
  <c r="Y345" i="17"/>
  <c r="Y346" i="17"/>
  <c r="Y347" i="17"/>
  <c r="Y348" i="17"/>
  <c r="Y349" i="17"/>
  <c r="Y350" i="17"/>
  <c r="Y351" i="17"/>
  <c r="AI15" i="17"/>
  <c r="O3" i="17"/>
  <c r="P3" i="17"/>
  <c r="Q3" i="17"/>
  <c r="R3" i="17"/>
  <c r="S3" i="17"/>
  <c r="T3" i="17"/>
  <c r="U3" i="17"/>
  <c r="V3" i="17"/>
  <c r="R4" i="17"/>
  <c r="AL3" i="17"/>
  <c r="AL4" i="17"/>
  <c r="AN4" i="17"/>
  <c r="AL5" i="17"/>
  <c r="AN5" i="17"/>
  <c r="AL6" i="17"/>
  <c r="AN6" i="17"/>
  <c r="AL7" i="17"/>
  <c r="AN7" i="17"/>
  <c r="AL8" i="17"/>
  <c r="AN8" i="17"/>
  <c r="AL9" i="17"/>
  <c r="AN9" i="17"/>
  <c r="AL10" i="17"/>
  <c r="AN10" i="17"/>
  <c r="AL11" i="17"/>
  <c r="AN11" i="17"/>
  <c r="AL12" i="17"/>
  <c r="AN12" i="17"/>
  <c r="AO4" i="17"/>
  <c r="AO5" i="17"/>
  <c r="AO6" i="17"/>
  <c r="AO7" i="17"/>
  <c r="AO8" i="17"/>
  <c r="AO9" i="17"/>
  <c r="AO10" i="17"/>
  <c r="AO11" i="17"/>
  <c r="AO12" i="17"/>
  <c r="AP4" i="17"/>
  <c r="AP5" i="17"/>
  <c r="AP6" i="17"/>
  <c r="AP7" i="17"/>
  <c r="AP8" i="17"/>
  <c r="AP9" i="17"/>
  <c r="AP10" i="17"/>
  <c r="AP11" i="17"/>
  <c r="AP12" i="17"/>
  <c r="AM9" i="17"/>
  <c r="C434" i="17"/>
  <c r="AM8" i="17"/>
  <c r="C433" i="17"/>
  <c r="L428" i="17"/>
  <c r="R434" i="17"/>
  <c r="AM7" i="17"/>
  <c r="C432" i="17"/>
  <c r="K428" i="17"/>
  <c r="Q434" i="17"/>
  <c r="AM6" i="17"/>
  <c r="C431" i="17"/>
  <c r="J428" i="17"/>
  <c r="P434" i="17"/>
  <c r="AM5" i="17"/>
  <c r="C430" i="17"/>
  <c r="I428" i="17"/>
  <c r="O434" i="17"/>
  <c r="AM4" i="17"/>
  <c r="C429" i="17"/>
  <c r="H428" i="17"/>
  <c r="N434" i="17"/>
  <c r="AA208" i="17"/>
  <c r="AB208" i="17"/>
  <c r="L434" i="17"/>
  <c r="K434" i="17"/>
  <c r="J434" i="17"/>
  <c r="I434" i="17"/>
  <c r="H434" i="17"/>
  <c r="M428" i="17"/>
  <c r="S433" i="17"/>
  <c r="Q433" i="17"/>
  <c r="P433" i="17"/>
  <c r="O433" i="17"/>
  <c r="N433" i="17"/>
  <c r="M433" i="17"/>
  <c r="K433" i="17"/>
  <c r="J433" i="17"/>
  <c r="I433" i="17"/>
  <c r="H433" i="17"/>
  <c r="S432" i="17"/>
  <c r="R432" i="17"/>
  <c r="P432" i="17"/>
  <c r="O432" i="17"/>
  <c r="N432" i="17"/>
  <c r="M432" i="17"/>
  <c r="L432" i="17"/>
  <c r="J432" i="17"/>
  <c r="I432" i="17"/>
  <c r="H432" i="17"/>
  <c r="S431" i="17"/>
  <c r="R431" i="17"/>
  <c r="Q431" i="17"/>
  <c r="O431" i="17"/>
  <c r="N431" i="17"/>
  <c r="M431" i="17"/>
  <c r="L431" i="17"/>
  <c r="K431" i="17"/>
  <c r="I431" i="17"/>
  <c r="H431" i="17"/>
  <c r="S430" i="17"/>
  <c r="R430" i="17"/>
  <c r="Q430" i="17"/>
  <c r="P430" i="17"/>
  <c r="N430" i="17"/>
  <c r="M430" i="17"/>
  <c r="L430" i="17"/>
  <c r="K430" i="17"/>
  <c r="J430" i="17"/>
  <c r="H430" i="17"/>
  <c r="S429" i="17"/>
  <c r="R429" i="17"/>
  <c r="Q429" i="17"/>
  <c r="P429" i="17"/>
  <c r="O429" i="17"/>
  <c r="M429" i="17"/>
  <c r="L429" i="17"/>
  <c r="K429" i="17"/>
  <c r="J429" i="17"/>
  <c r="I429" i="17"/>
  <c r="Q4" i="17"/>
  <c r="AG3" i="17"/>
  <c r="AG4" i="17"/>
  <c r="AI4" i="17"/>
  <c r="AG5" i="17"/>
  <c r="AI5" i="17"/>
  <c r="AG6" i="17"/>
  <c r="AI6" i="17"/>
  <c r="AG7" i="17"/>
  <c r="AA336" i="17"/>
  <c r="AF336" i="17"/>
  <c r="BR52" i="17"/>
  <c r="BT51" i="17"/>
  <c r="BT52" i="17"/>
  <c r="AA320" i="17"/>
  <c r="AE320" i="17"/>
  <c r="BU51" i="17"/>
  <c r="BU52" i="17"/>
  <c r="AA304" i="17"/>
  <c r="AF304" i="17"/>
  <c r="BV51" i="17"/>
  <c r="BV52" i="17"/>
  <c r="BW51" i="17"/>
  <c r="BW52" i="17"/>
  <c r="BX51" i="17"/>
  <c r="BX52" i="17"/>
  <c r="BY51" i="17"/>
  <c r="BY52" i="17"/>
  <c r="BZ51" i="17"/>
  <c r="BZ52" i="17"/>
  <c r="CA51" i="17"/>
  <c r="CA52" i="17"/>
  <c r="AE336" i="17"/>
  <c r="BS51" i="17"/>
  <c r="BR53" i="17"/>
  <c r="BS53" i="17"/>
  <c r="BU53" i="17"/>
  <c r="AA324" i="17"/>
  <c r="AF324" i="17"/>
  <c r="BV53" i="17"/>
  <c r="BW53" i="17"/>
  <c r="AA312" i="17"/>
  <c r="AE312" i="17"/>
  <c r="BX53" i="17"/>
  <c r="BY53" i="17"/>
  <c r="AA300" i="17"/>
  <c r="AF300" i="17"/>
  <c r="BZ53" i="17"/>
  <c r="CA53" i="17"/>
  <c r="AF320" i="17"/>
  <c r="BR54" i="17"/>
  <c r="BS54" i="17"/>
  <c r="BT54" i="17"/>
  <c r="BV54" i="17"/>
  <c r="AA308" i="17"/>
  <c r="AF308" i="17"/>
  <c r="BW54" i="17"/>
  <c r="BX54" i="17"/>
  <c r="AA296" i="17"/>
  <c r="AE296" i="17"/>
  <c r="BY54" i="17"/>
  <c r="BZ54" i="17"/>
  <c r="CA54" i="17"/>
  <c r="AE304" i="17"/>
  <c r="BR55" i="17"/>
  <c r="BS55" i="17"/>
  <c r="AE324" i="17"/>
  <c r="BT55" i="17"/>
  <c r="BU55" i="17"/>
  <c r="BW55" i="17"/>
  <c r="BX55" i="17"/>
  <c r="BY55" i="17"/>
  <c r="BZ55" i="17"/>
  <c r="AA340" i="17"/>
  <c r="AF340" i="17"/>
  <c r="CA55" i="17"/>
  <c r="BR56" i="17"/>
  <c r="BS56" i="17"/>
  <c r="BT56" i="17"/>
  <c r="AE308" i="17"/>
  <c r="BU56" i="17"/>
  <c r="BV56" i="17"/>
  <c r="BX56" i="17"/>
  <c r="BY56" i="17"/>
  <c r="AA344" i="17"/>
  <c r="AE344" i="17"/>
  <c r="BZ56" i="17"/>
  <c r="CA56" i="17"/>
  <c r="BR57" i="17"/>
  <c r="BS57" i="17"/>
  <c r="AF312" i="17"/>
  <c r="BT57" i="17"/>
  <c r="BU57" i="17"/>
  <c r="BV57" i="17"/>
  <c r="BW57" i="17"/>
  <c r="AA348" i="17"/>
  <c r="AF348" i="17"/>
  <c r="BY57" i="17"/>
  <c r="BZ57" i="17"/>
  <c r="AA328" i="17"/>
  <c r="AE328" i="17"/>
  <c r="CA57" i="17"/>
  <c r="BR58" i="17"/>
  <c r="BS58" i="17"/>
  <c r="BT58" i="17"/>
  <c r="AF296" i="17"/>
  <c r="BU58" i="17"/>
  <c r="BV58" i="17"/>
  <c r="BW58" i="17"/>
  <c r="AE348" i="17"/>
  <c r="BX58" i="17"/>
  <c r="AA332" i="17"/>
  <c r="AF332" i="17"/>
  <c r="BZ58" i="17"/>
  <c r="CA58" i="17"/>
  <c r="BR59" i="17"/>
  <c r="BS59" i="17"/>
  <c r="AE300" i="17"/>
  <c r="BT59" i="17"/>
  <c r="BU59" i="17"/>
  <c r="BV59" i="17"/>
  <c r="AF344" i="17"/>
  <c r="BW59" i="17"/>
  <c r="BX59" i="17"/>
  <c r="AE332" i="17"/>
  <c r="BY59" i="17"/>
  <c r="AA316" i="17"/>
  <c r="AF316" i="17"/>
  <c r="CA59" i="17"/>
  <c r="BR60" i="17"/>
  <c r="BS60" i="17"/>
  <c r="BT60" i="17"/>
  <c r="BU60" i="17"/>
  <c r="AE340" i="17"/>
  <c r="BV60" i="17"/>
  <c r="BW60" i="17"/>
  <c r="AF328" i="17"/>
  <c r="BX60" i="17"/>
  <c r="BY60" i="17"/>
  <c r="AE316" i="17"/>
  <c r="BZ60" i="17"/>
  <c r="AA192" i="17"/>
  <c r="AE192" i="17"/>
  <c r="AA176" i="17"/>
  <c r="AF176" i="17"/>
  <c r="AA160" i="17"/>
  <c r="AE160" i="17"/>
  <c r="AA144" i="17"/>
  <c r="AF144" i="17"/>
  <c r="AA288" i="17"/>
  <c r="AE288" i="17"/>
  <c r="AA128" i="17"/>
  <c r="AE128" i="17"/>
  <c r="AA272" i="17"/>
  <c r="AF272" i="17"/>
  <c r="AA112" i="17"/>
  <c r="AF112" i="17"/>
  <c r="AA256" i="17"/>
  <c r="AE256" i="17"/>
  <c r="AA96" i="17"/>
  <c r="AE96" i="17"/>
  <c r="AA240" i="17"/>
  <c r="AF240" i="17"/>
  <c r="AA224" i="17"/>
  <c r="AE224" i="17"/>
  <c r="AF192" i="17"/>
  <c r="AA124" i="17"/>
  <c r="AE124" i="17"/>
  <c r="AA268" i="17"/>
  <c r="AF268" i="17"/>
  <c r="AA180" i="17"/>
  <c r="AE180" i="17"/>
  <c r="AA104" i="17"/>
  <c r="AF104" i="17"/>
  <c r="AA248" i="17"/>
  <c r="AE248" i="17"/>
  <c r="AA168" i="17"/>
  <c r="AF168" i="17"/>
  <c r="AA228" i="17"/>
  <c r="AF228" i="17"/>
  <c r="AA156" i="17"/>
  <c r="AE156" i="17"/>
  <c r="AE208" i="17"/>
  <c r="AE176" i="17"/>
  <c r="AF124" i="17"/>
  <c r="AE268" i="17"/>
  <c r="AA108" i="17"/>
  <c r="AE108" i="17"/>
  <c r="AA252" i="17"/>
  <c r="AF252" i="17"/>
  <c r="AA164" i="17"/>
  <c r="AE164" i="17"/>
  <c r="AA232" i="17"/>
  <c r="AE232" i="17"/>
  <c r="AA152" i="17"/>
  <c r="AF152" i="17"/>
  <c r="AA212" i="17"/>
  <c r="AF212" i="17"/>
  <c r="AA140" i="17"/>
  <c r="AE140" i="17"/>
  <c r="AA284" i="17"/>
  <c r="AF284" i="17"/>
  <c r="AF160" i="17"/>
  <c r="AF180" i="17"/>
  <c r="AF108" i="17"/>
  <c r="AE252" i="17"/>
  <c r="AA92" i="17"/>
  <c r="AE92" i="17"/>
  <c r="AA236" i="17"/>
  <c r="AF236" i="17"/>
  <c r="AA148" i="17"/>
  <c r="AE148" i="17"/>
  <c r="AA292" i="17"/>
  <c r="AF292" i="17"/>
  <c r="AA216" i="17"/>
  <c r="AE216" i="17"/>
  <c r="AA136" i="17"/>
  <c r="AF136" i="17"/>
  <c r="AA280" i="17"/>
  <c r="AE280" i="17"/>
  <c r="AA196" i="17"/>
  <c r="AE196" i="17"/>
  <c r="AE144" i="17"/>
  <c r="AF288" i="17"/>
  <c r="AE104" i="17"/>
  <c r="AF248" i="17"/>
  <c r="AF164" i="17"/>
  <c r="AF92" i="17"/>
  <c r="AE236" i="17"/>
  <c r="AA220" i="17"/>
  <c r="AF220" i="17"/>
  <c r="AA132" i="17"/>
  <c r="AE132" i="17"/>
  <c r="AA276" i="17"/>
  <c r="AF276" i="17"/>
  <c r="AA200" i="17"/>
  <c r="AF200" i="17"/>
  <c r="AA120" i="17"/>
  <c r="AF120" i="17"/>
  <c r="AA264" i="17"/>
  <c r="AE264" i="17"/>
  <c r="AF128" i="17"/>
  <c r="AE272" i="17"/>
  <c r="AE168" i="17"/>
  <c r="AF232" i="17"/>
  <c r="AF148" i="17"/>
  <c r="AE292" i="17"/>
  <c r="AE220" i="17"/>
  <c r="AA204" i="17"/>
  <c r="AE204" i="17"/>
  <c r="AA116" i="17"/>
  <c r="AE116" i="17"/>
  <c r="AA260" i="17"/>
  <c r="AF260" i="17"/>
  <c r="AA184" i="17"/>
  <c r="AF184" i="17"/>
  <c r="AE112" i="17"/>
  <c r="AF256" i="17"/>
  <c r="AE228" i="17"/>
  <c r="AE152" i="17"/>
  <c r="AF216" i="17"/>
  <c r="AF132" i="17"/>
  <c r="AE276" i="17"/>
  <c r="AF204" i="17"/>
  <c r="AA188" i="17"/>
  <c r="AE188" i="17"/>
  <c r="AA100" i="17"/>
  <c r="AE100" i="17"/>
  <c r="AA244" i="17"/>
  <c r="AF244" i="17"/>
  <c r="AF96" i="17"/>
  <c r="AE240" i="17"/>
  <c r="AF156" i="17"/>
  <c r="AE212" i="17"/>
  <c r="AE136" i="17"/>
  <c r="AF280" i="17"/>
  <c r="AE200" i="17"/>
  <c r="AF116" i="17"/>
  <c r="AE260" i="17"/>
  <c r="AF188" i="17"/>
  <c r="AA172" i="17"/>
  <c r="AE172" i="17"/>
  <c r="AF224" i="17"/>
  <c r="AF208" i="17"/>
  <c r="AF140" i="17"/>
  <c r="AE284" i="17"/>
  <c r="AF196" i="17"/>
  <c r="AE120" i="17"/>
  <c r="AF264" i="17"/>
  <c r="AE184" i="17"/>
  <c r="AF100" i="17"/>
  <c r="AE244" i="17"/>
  <c r="AF172" i="17"/>
  <c r="BR30" i="17"/>
  <c r="BT29" i="17"/>
  <c r="BT30" i="17"/>
  <c r="BS29" i="17"/>
  <c r="BR31" i="17"/>
  <c r="BS31" i="17"/>
  <c r="BT41" i="17"/>
  <c r="BU29" i="17"/>
  <c r="BU30" i="17"/>
  <c r="BR32" i="17"/>
  <c r="BS32" i="17"/>
  <c r="BU41" i="17"/>
  <c r="BV29" i="17"/>
  <c r="BV30" i="17"/>
  <c r="BR33" i="17"/>
  <c r="BS33" i="17"/>
  <c r="BV41" i="17"/>
  <c r="BW29" i="17"/>
  <c r="BW30" i="17"/>
  <c r="BR34" i="17"/>
  <c r="BS34" i="17"/>
  <c r="BW41" i="17"/>
  <c r="BX29" i="17"/>
  <c r="BX30" i="17"/>
  <c r="BR35" i="17"/>
  <c r="BS35" i="17"/>
  <c r="BX41" i="17"/>
  <c r="BY29" i="17"/>
  <c r="BY30" i="17"/>
  <c r="BR36" i="17"/>
  <c r="BS36" i="17"/>
  <c r="BY41" i="17"/>
  <c r="BZ29" i="17"/>
  <c r="BZ30" i="17"/>
  <c r="BR37" i="17"/>
  <c r="BS37" i="17"/>
  <c r="BZ41" i="17"/>
  <c r="CA29" i="17"/>
  <c r="CA30" i="17"/>
  <c r="BR38" i="17"/>
  <c r="BS38" i="17"/>
  <c r="CA41" i="17"/>
  <c r="BS42" i="17"/>
  <c r="BU31" i="17"/>
  <c r="BT32" i="17"/>
  <c r="BU42" i="17"/>
  <c r="BV31" i="17"/>
  <c r="BT33" i="17"/>
  <c r="BV42" i="17"/>
  <c r="BW31" i="17"/>
  <c r="BT34" i="17"/>
  <c r="BW42" i="17"/>
  <c r="BX31" i="17"/>
  <c r="BT35" i="17"/>
  <c r="BX42" i="17"/>
  <c r="BY31" i="17"/>
  <c r="BT36" i="17"/>
  <c r="BY42" i="17"/>
  <c r="BZ31" i="17"/>
  <c r="BT37" i="17"/>
  <c r="BZ42" i="17"/>
  <c r="CA31" i="17"/>
  <c r="BT38" i="17"/>
  <c r="CA42" i="17"/>
  <c r="BS43" i="17"/>
  <c r="BT43" i="17"/>
  <c r="BV32" i="17"/>
  <c r="BU33" i="17"/>
  <c r="BV43" i="17"/>
  <c r="BW32" i="17"/>
  <c r="BU34" i="17"/>
  <c r="BW43" i="17"/>
  <c r="BX32" i="17"/>
  <c r="BU35" i="17"/>
  <c r="BX43" i="17"/>
  <c r="BY32" i="17"/>
  <c r="BU36" i="17"/>
  <c r="BY43" i="17"/>
  <c r="BZ32" i="17"/>
  <c r="BU37" i="17"/>
  <c r="BZ43" i="17"/>
  <c r="CA32" i="17"/>
  <c r="BU38" i="17"/>
  <c r="CA43" i="17"/>
  <c r="BS44" i="17"/>
  <c r="BT44" i="17"/>
  <c r="BU44" i="17"/>
  <c r="BW33" i="17"/>
  <c r="BV34" i="17"/>
  <c r="BW44" i="17"/>
  <c r="BX33" i="17"/>
  <c r="BV35" i="17"/>
  <c r="BX44" i="17"/>
  <c r="BY33" i="17"/>
  <c r="BV36" i="17"/>
  <c r="BY44" i="17"/>
  <c r="BZ33" i="17"/>
  <c r="BV37" i="17"/>
  <c r="BZ44" i="17"/>
  <c r="CA33" i="17"/>
  <c r="BV38" i="17"/>
  <c r="CA44" i="17"/>
  <c r="BS45" i="17"/>
  <c r="BT45" i="17"/>
  <c r="BU45" i="17"/>
  <c r="BV45" i="17"/>
  <c r="BX34" i="17"/>
  <c r="BW35" i="17"/>
  <c r="BX45" i="17"/>
  <c r="BY34" i="17"/>
  <c r="BW36" i="17"/>
  <c r="BY45" i="17"/>
  <c r="BZ34" i="17"/>
  <c r="BW37" i="17"/>
  <c r="BZ45" i="17"/>
  <c r="CA34" i="17"/>
  <c r="BW38" i="17"/>
  <c r="CA45" i="17"/>
  <c r="BS46" i="17"/>
  <c r="BT46" i="17"/>
  <c r="BU46" i="17"/>
  <c r="BV46" i="17"/>
  <c r="BW46" i="17"/>
  <c r="BY35" i="17"/>
  <c r="BX36" i="17"/>
  <c r="BY46" i="17"/>
  <c r="BZ35" i="17"/>
  <c r="BX37" i="17"/>
  <c r="BZ46" i="17"/>
  <c r="CA35" i="17"/>
  <c r="BX38" i="17"/>
  <c r="CA46" i="17"/>
  <c r="BS47" i="17"/>
  <c r="BT47" i="17"/>
  <c r="BU47" i="17"/>
  <c r="BV47" i="17"/>
  <c r="BW47" i="17"/>
  <c r="BX47" i="17"/>
  <c r="BZ36" i="17"/>
  <c r="BY37" i="17"/>
  <c r="BZ47" i="17"/>
  <c r="CA36" i="17"/>
  <c r="BY38" i="17"/>
  <c r="CA47" i="17"/>
  <c r="BS48" i="17"/>
  <c r="BT48" i="17"/>
  <c r="BU48" i="17"/>
  <c r="BV48" i="17"/>
  <c r="BW48" i="17"/>
  <c r="BX48" i="17"/>
  <c r="BY48" i="17"/>
  <c r="CA37" i="17"/>
  <c r="BZ38" i="17"/>
  <c r="CA48" i="17"/>
  <c r="BS49" i="17"/>
  <c r="BT49" i="17"/>
  <c r="BU49" i="17"/>
  <c r="BV49" i="17"/>
  <c r="BW49" i="17"/>
  <c r="BX49" i="17"/>
  <c r="BY49" i="17"/>
  <c r="BZ49" i="17"/>
  <c r="Z20" i="17"/>
  <c r="AI7" i="17"/>
  <c r="AG8" i="17"/>
  <c r="Z21" i="17"/>
  <c r="AI8" i="17"/>
  <c r="AG9" i="17"/>
  <c r="AI9" i="17"/>
  <c r="AG10" i="17"/>
  <c r="AI10" i="17"/>
  <c r="AG11" i="17"/>
  <c r="AI11" i="17"/>
  <c r="AG12" i="17"/>
  <c r="AI12" i="17"/>
  <c r="AJ4" i="17"/>
  <c r="AJ5" i="17"/>
  <c r="AJ6" i="17"/>
  <c r="AG20" i="17"/>
  <c r="AD20" i="17"/>
  <c r="AE20" i="17"/>
  <c r="AE17" i="17"/>
  <c r="AE18" i="17"/>
  <c r="AE19" i="17"/>
  <c r="AE21" i="17"/>
  <c r="AE22" i="17"/>
  <c r="AE23" i="17"/>
  <c r="AE24" i="17"/>
  <c r="AE25" i="17"/>
  <c r="AF20" i="17"/>
  <c r="AH20" i="17"/>
  <c r="AG17" i="17"/>
  <c r="AD17" i="17"/>
  <c r="AF17" i="17"/>
  <c r="AH17" i="17"/>
  <c r="AG18" i="17"/>
  <c r="AD18" i="17"/>
  <c r="AF18" i="17"/>
  <c r="AH18" i="17"/>
  <c r="AG19" i="17"/>
  <c r="AD19" i="17"/>
  <c r="AF19" i="17"/>
  <c r="AH19" i="17"/>
  <c r="AG21" i="17"/>
  <c r="AD21" i="17"/>
  <c r="AF21" i="17"/>
  <c r="AH21" i="17"/>
  <c r="AG22" i="17"/>
  <c r="AD22" i="17"/>
  <c r="AF22" i="17"/>
  <c r="AH22" i="17"/>
  <c r="AG23" i="17"/>
  <c r="AD23" i="17"/>
  <c r="AF23" i="17"/>
  <c r="AH23" i="17"/>
  <c r="AG24" i="17"/>
  <c r="AD24" i="17"/>
  <c r="AF24" i="17"/>
  <c r="AH24" i="17"/>
  <c r="AG25" i="17"/>
  <c r="AD25" i="17"/>
  <c r="AF25" i="17"/>
  <c r="AH25" i="17"/>
  <c r="AJ7" i="17"/>
  <c r="AJ8" i="17"/>
  <c r="AJ9" i="17"/>
  <c r="AJ10" i="17"/>
  <c r="AJ11" i="17"/>
  <c r="AJ12" i="17"/>
  <c r="AK4" i="17"/>
  <c r="AK5" i="17"/>
  <c r="AK6" i="17"/>
  <c r="AK7" i="17"/>
  <c r="AK8" i="17"/>
  <c r="AK9" i="17"/>
  <c r="AK10" i="17"/>
  <c r="AK11" i="17"/>
  <c r="AK12" i="17"/>
  <c r="AH9" i="17"/>
  <c r="C425" i="17"/>
  <c r="AH8" i="17"/>
  <c r="C424" i="17"/>
  <c r="L419" i="17"/>
  <c r="R425" i="17"/>
  <c r="AH7" i="17"/>
  <c r="C423" i="17"/>
  <c r="K419" i="17"/>
  <c r="Q425" i="17"/>
  <c r="AH6" i="17"/>
  <c r="C422" i="17"/>
  <c r="J419" i="17"/>
  <c r="P425" i="17"/>
  <c r="AH5" i="17"/>
  <c r="C421" i="17"/>
  <c r="I419" i="17"/>
  <c r="O425" i="17"/>
  <c r="AH4" i="17"/>
  <c r="C420" i="17"/>
  <c r="H419" i="17"/>
  <c r="N425" i="17"/>
  <c r="L425" i="17"/>
  <c r="K425" i="17"/>
  <c r="J425" i="17"/>
  <c r="I425" i="17"/>
  <c r="H425" i="17"/>
  <c r="M419" i="17"/>
  <c r="S424" i="17"/>
  <c r="Q424" i="17"/>
  <c r="P424" i="17"/>
  <c r="O424" i="17"/>
  <c r="N424" i="17"/>
  <c r="M424" i="17"/>
  <c r="K424" i="17"/>
  <c r="J424" i="17"/>
  <c r="I424" i="17"/>
  <c r="H424" i="17"/>
  <c r="S423" i="17"/>
  <c r="R423" i="17"/>
  <c r="P423" i="17"/>
  <c r="O423" i="17"/>
  <c r="N423" i="17"/>
  <c r="M423" i="17"/>
  <c r="L423" i="17"/>
  <c r="J423" i="17"/>
  <c r="I423" i="17"/>
  <c r="H423" i="17"/>
  <c r="S422" i="17"/>
  <c r="R422" i="17"/>
  <c r="Q422" i="17"/>
  <c r="O422" i="17"/>
  <c r="N422" i="17"/>
  <c r="M422" i="17"/>
  <c r="L422" i="17"/>
  <c r="K422" i="17"/>
  <c r="I422" i="17"/>
  <c r="H422" i="17"/>
  <c r="S421" i="17"/>
  <c r="R421" i="17"/>
  <c r="Q421" i="17"/>
  <c r="P421" i="17"/>
  <c r="N421" i="17"/>
  <c r="M421" i="17"/>
  <c r="L421" i="17"/>
  <c r="K421" i="17"/>
  <c r="J421" i="17"/>
  <c r="H421" i="17"/>
  <c r="S420" i="17"/>
  <c r="R420" i="17"/>
  <c r="Q420" i="17"/>
  <c r="P420" i="17"/>
  <c r="O420" i="17"/>
  <c r="M420" i="17"/>
  <c r="L420" i="17"/>
  <c r="K420" i="17"/>
  <c r="J420" i="17"/>
  <c r="I420" i="17"/>
  <c r="P4" i="17"/>
  <c r="AB3" i="17"/>
  <c r="AB4" i="17"/>
  <c r="AD4" i="17"/>
  <c r="AB5" i="17"/>
  <c r="AD5" i="17"/>
  <c r="AB6" i="17"/>
  <c r="Z19" i="17"/>
  <c r="AD6" i="17"/>
  <c r="AB7" i="17"/>
  <c r="AD7" i="17"/>
  <c r="AB8" i="17"/>
  <c r="AD8" i="17"/>
  <c r="AB9" i="17"/>
  <c r="Z22" i="17"/>
  <c r="AD9" i="17"/>
  <c r="AB10" i="17"/>
  <c r="AD10" i="17"/>
  <c r="AB11" i="17"/>
  <c r="Z24" i="17"/>
  <c r="AD11" i="17"/>
  <c r="AB12" i="17"/>
  <c r="Z25" i="17"/>
  <c r="AD12" i="17"/>
  <c r="AE4" i="17"/>
  <c r="AE5" i="17"/>
  <c r="AE6" i="17"/>
  <c r="AE7" i="17"/>
  <c r="AE8" i="17"/>
  <c r="AE9" i="17"/>
  <c r="AE10" i="17"/>
  <c r="AE11" i="17"/>
  <c r="AE12" i="17"/>
  <c r="AF4" i="17"/>
  <c r="AF5" i="17"/>
  <c r="AF6" i="17"/>
  <c r="AF7" i="17"/>
  <c r="AF8" i="17"/>
  <c r="AF9" i="17"/>
  <c r="AF10" i="17"/>
  <c r="AF11" i="17"/>
  <c r="AF12" i="17"/>
  <c r="AC9" i="17"/>
  <c r="C416" i="17"/>
  <c r="AC8" i="17"/>
  <c r="C415" i="17"/>
  <c r="L410" i="17"/>
  <c r="R416" i="17"/>
  <c r="AC7" i="17"/>
  <c r="C414" i="17"/>
  <c r="K410" i="17"/>
  <c r="Q416" i="17"/>
  <c r="AC6" i="17"/>
  <c r="C413" i="17"/>
  <c r="J410" i="17"/>
  <c r="P416" i="17"/>
  <c r="AC5" i="17"/>
  <c r="C412" i="17"/>
  <c r="I410" i="17"/>
  <c r="O416" i="17"/>
  <c r="AC4" i="17"/>
  <c r="C411" i="17"/>
  <c r="H410" i="17"/>
  <c r="N416" i="17"/>
  <c r="L416" i="17"/>
  <c r="K416" i="17"/>
  <c r="J416" i="17"/>
  <c r="I416" i="17"/>
  <c r="H416" i="17"/>
  <c r="M410" i="17"/>
  <c r="S415" i="17"/>
  <c r="Q415" i="17"/>
  <c r="P415" i="17"/>
  <c r="O415" i="17"/>
  <c r="N415" i="17"/>
  <c r="M415" i="17"/>
  <c r="K415" i="17"/>
  <c r="J415" i="17"/>
  <c r="I415" i="17"/>
  <c r="H415" i="17"/>
  <c r="S414" i="17"/>
  <c r="R414" i="17"/>
  <c r="P414" i="17"/>
  <c r="O414" i="17"/>
  <c r="N414" i="17"/>
  <c r="M414" i="17"/>
  <c r="L414" i="17"/>
  <c r="J414" i="17"/>
  <c r="I414" i="17"/>
  <c r="H414" i="17"/>
  <c r="S413" i="17"/>
  <c r="R413" i="17"/>
  <c r="Q413" i="17"/>
  <c r="O413" i="17"/>
  <c r="N413" i="17"/>
  <c r="M413" i="17"/>
  <c r="L413" i="17"/>
  <c r="K413" i="17"/>
  <c r="I413" i="17"/>
  <c r="H413" i="17"/>
  <c r="S412" i="17"/>
  <c r="R412" i="17"/>
  <c r="Q412" i="17"/>
  <c r="P412" i="17"/>
  <c r="N412" i="17"/>
  <c r="M412" i="17"/>
  <c r="L412" i="17"/>
  <c r="K412" i="17"/>
  <c r="J412" i="17"/>
  <c r="H412" i="17"/>
  <c r="S411" i="17"/>
  <c r="R411" i="17"/>
  <c r="Q411" i="17"/>
  <c r="P411" i="17"/>
  <c r="O411" i="17"/>
  <c r="M411" i="17"/>
  <c r="L411" i="17"/>
  <c r="K411" i="17"/>
  <c r="J411" i="17"/>
  <c r="I411" i="17"/>
  <c r="O4" i="17"/>
  <c r="W3" i="17"/>
  <c r="W4" i="17"/>
  <c r="Z17" i="17"/>
  <c r="Y4" i="17"/>
  <c r="W5" i="17"/>
  <c r="Z18" i="17"/>
  <c r="Y5" i="17"/>
  <c r="W6" i="17"/>
  <c r="AA80" i="17"/>
  <c r="AF80" i="17"/>
  <c r="AA84" i="17"/>
  <c r="AE84" i="17"/>
  <c r="AA88" i="17"/>
  <c r="AF88" i="17"/>
  <c r="AE88" i="17"/>
  <c r="AF84" i="17"/>
  <c r="AE80" i="17"/>
  <c r="Y6" i="17"/>
  <c r="W7" i="17"/>
  <c r="Y7" i="17"/>
  <c r="W8" i="17"/>
  <c r="Y8" i="17"/>
  <c r="W9" i="17"/>
  <c r="Y9" i="17"/>
  <c r="W10" i="17"/>
  <c r="Z23" i="17"/>
  <c r="Y10" i="17"/>
  <c r="W11" i="17"/>
  <c r="Y11" i="17"/>
  <c r="W12" i="17"/>
  <c r="Y12" i="17"/>
  <c r="Z4" i="17"/>
  <c r="Z5" i="17"/>
  <c r="Z6" i="17"/>
  <c r="Z7" i="17"/>
  <c r="Z8" i="17"/>
  <c r="Z9" i="17"/>
  <c r="Z10" i="17"/>
  <c r="Z11" i="17"/>
  <c r="Z12" i="17"/>
  <c r="AA4" i="17"/>
  <c r="AA5" i="17"/>
  <c r="AA6" i="17"/>
  <c r="AA7" i="17"/>
  <c r="AA8" i="17"/>
  <c r="AA9" i="17"/>
  <c r="AA10" i="17"/>
  <c r="AA11" i="17"/>
  <c r="AA12" i="17"/>
  <c r="X9" i="17"/>
  <c r="C407" i="17"/>
  <c r="X8" i="17"/>
  <c r="C406" i="17"/>
  <c r="L401" i="17"/>
  <c r="R407" i="17"/>
  <c r="X7" i="17"/>
  <c r="C405" i="17"/>
  <c r="K401" i="17"/>
  <c r="Q407" i="17"/>
  <c r="X6" i="17"/>
  <c r="C404" i="17"/>
  <c r="J401" i="17"/>
  <c r="P407" i="17"/>
  <c r="X5" i="17"/>
  <c r="C403" i="17"/>
  <c r="I401" i="17"/>
  <c r="O407" i="17"/>
  <c r="X4" i="17"/>
  <c r="C402" i="17"/>
  <c r="H401" i="17"/>
  <c r="N407" i="17"/>
  <c r="L407" i="17"/>
  <c r="K407" i="17"/>
  <c r="J407" i="17"/>
  <c r="I407" i="17"/>
  <c r="H407" i="17"/>
  <c r="M401" i="17"/>
  <c r="S406" i="17"/>
  <c r="Q406" i="17"/>
  <c r="P406" i="17"/>
  <c r="O406" i="17"/>
  <c r="N406" i="17"/>
  <c r="M406" i="17"/>
  <c r="K406" i="17"/>
  <c r="J406" i="17"/>
  <c r="I406" i="17"/>
  <c r="H406" i="17"/>
  <c r="S405" i="17"/>
  <c r="R405" i="17"/>
  <c r="P405" i="17"/>
  <c r="O405" i="17"/>
  <c r="N405" i="17"/>
  <c r="M405" i="17"/>
  <c r="L405" i="17"/>
  <c r="J405" i="17"/>
  <c r="I405" i="17"/>
  <c r="H405" i="17"/>
  <c r="S404" i="17"/>
  <c r="R404" i="17"/>
  <c r="Q404" i="17"/>
  <c r="O404" i="17"/>
  <c r="N404" i="17"/>
  <c r="M404" i="17"/>
  <c r="L404" i="17"/>
  <c r="K404" i="17"/>
  <c r="I404" i="17"/>
  <c r="AA392" i="17"/>
  <c r="AB392" i="17"/>
  <c r="H404" i="17"/>
  <c r="S403" i="17"/>
  <c r="R403" i="17"/>
  <c r="Q403" i="17"/>
  <c r="P403" i="17"/>
  <c r="AD212" i="17"/>
  <c r="N403" i="17"/>
  <c r="M403" i="17"/>
  <c r="L403" i="17"/>
  <c r="K403" i="17"/>
  <c r="J403" i="17"/>
  <c r="AB204" i="17"/>
  <c r="AB92" i="17"/>
  <c r="H403" i="17"/>
  <c r="S402" i="17"/>
  <c r="R402" i="17"/>
  <c r="Q402" i="17"/>
  <c r="P402" i="17"/>
  <c r="AD500" i="17"/>
  <c r="O402" i="17"/>
  <c r="M402" i="17"/>
  <c r="L402" i="17"/>
  <c r="K402" i="17"/>
  <c r="AB104" i="17"/>
  <c r="J402" i="17"/>
  <c r="AA492" i="17"/>
  <c r="AB492" i="17"/>
  <c r="AA380" i="17"/>
  <c r="AB380" i="17"/>
  <c r="I402" i="17"/>
  <c r="AJ5" i="26" a="1"/>
  <c r="AJ5" i="26"/>
  <c r="AK5" i="26"/>
  <c r="AL5" i="26"/>
  <c r="AM5" i="26"/>
  <c r="AN5" i="26"/>
  <c r="AO5" i="26"/>
  <c r="AP5" i="26"/>
  <c r="AQ5" i="26"/>
  <c r="AR5" i="26"/>
  <c r="AJ6" i="26"/>
  <c r="AG64" i="17"/>
  <c r="AC64" i="17"/>
  <c r="AC352" i="17"/>
  <c r="AG65" i="17"/>
  <c r="AC65" i="17"/>
  <c r="AC353" i="17"/>
  <c r="AD564" i="17"/>
  <c r="AK6" i="26"/>
  <c r="AD508" i="17"/>
  <c r="AL6" i="26"/>
  <c r="AD536" i="17"/>
  <c r="AM6" i="26"/>
  <c r="AD236" i="17"/>
  <c r="AD612" i="17"/>
  <c r="AN6" i="26"/>
  <c r="AD576" i="17"/>
  <c r="AD336" i="17"/>
  <c r="AO6" i="26"/>
  <c r="AP6" i="26"/>
  <c r="AD264" i="17"/>
  <c r="AQ6" i="26"/>
  <c r="AD308" i="17"/>
  <c r="AR6" i="26"/>
  <c r="AD276" i="17"/>
  <c r="AJ7" i="26"/>
  <c r="AK7" i="26"/>
  <c r="AL7" i="26"/>
  <c r="AD228" i="17"/>
  <c r="AM7" i="26"/>
  <c r="AD504" i="17"/>
  <c r="AD312" i="17"/>
  <c r="AN7" i="26"/>
  <c r="AD544" i="17"/>
  <c r="AO7" i="26"/>
  <c r="AD588" i="17"/>
  <c r="AD344" i="17"/>
  <c r="AP7" i="26"/>
  <c r="AD532" i="17"/>
  <c r="AQ7" i="26"/>
  <c r="AR7" i="26"/>
  <c r="AD220" i="17"/>
  <c r="AJ8" i="26"/>
  <c r="AK8" i="26"/>
  <c r="AL8" i="26"/>
  <c r="AM8" i="26"/>
  <c r="AD292" i="17"/>
  <c r="AD348" i="17"/>
  <c r="AN8" i="26"/>
  <c r="AD272" i="17"/>
  <c r="AO8" i="26"/>
  <c r="AD548" i="17"/>
  <c r="AD620" i="17"/>
  <c r="AP8" i="26"/>
  <c r="AQ8" i="26"/>
  <c r="AD520" i="17"/>
  <c r="AD584" i="17"/>
  <c r="AR8" i="26"/>
  <c r="AD248" i="17"/>
  <c r="AJ9" i="26"/>
  <c r="AD516" i="17"/>
  <c r="AK9" i="26"/>
  <c r="AL9" i="26"/>
  <c r="AM9" i="26"/>
  <c r="AN9" i="26"/>
  <c r="AD304" i="17"/>
  <c r="AO9" i="26"/>
  <c r="AP9" i="26"/>
  <c r="AD208" i="17"/>
  <c r="AQ9" i="26"/>
  <c r="AD556" i="17"/>
  <c r="AD328" i="17"/>
  <c r="AD628" i="17"/>
  <c r="AR9" i="26"/>
  <c r="AD524" i="17"/>
  <c r="AD324" i="17"/>
  <c r="AJ10" i="26"/>
  <c r="AD216" i="17"/>
  <c r="AD600" i="17"/>
  <c r="AK10" i="26"/>
  <c r="AD580" i="17"/>
  <c r="AD636" i="17"/>
  <c r="AL10" i="26"/>
  <c r="AM10" i="26"/>
  <c r="AN10" i="26"/>
  <c r="AO10" i="26"/>
  <c r="AD280" i="17"/>
  <c r="AP10" i="26"/>
  <c r="AQ10" i="26"/>
  <c r="AD252" i="17"/>
  <c r="AR10" i="26"/>
  <c r="AD288" i="17"/>
  <c r="AD624" i="17"/>
  <c r="AJ11" i="26"/>
  <c r="AD256" i="17"/>
  <c r="AK11" i="26"/>
  <c r="AD560" i="17"/>
  <c r="AL11" i="26"/>
  <c r="AD592" i="17"/>
  <c r="AM11" i="26"/>
  <c r="AD496" i="17"/>
  <c r="AN11" i="26"/>
  <c r="AO11" i="26"/>
  <c r="AD528" i="17"/>
  <c r="AP11" i="26"/>
  <c r="AD224" i="17"/>
  <c r="AD320" i="17"/>
  <c r="AQ11" i="26"/>
  <c r="AR11" i="26"/>
  <c r="AJ12" i="26"/>
  <c r="AD300" i="17"/>
  <c r="AD632" i="17"/>
  <c r="AK12" i="26"/>
  <c r="AD260" i="17"/>
  <c r="AD332" i="17"/>
  <c r="AL12" i="26"/>
  <c r="AM12" i="26"/>
  <c r="AD568" i="17"/>
  <c r="AN12" i="26"/>
  <c r="AD240" i="17"/>
  <c r="AO12" i="26"/>
  <c r="AP12" i="26"/>
  <c r="AQ12" i="26"/>
  <c r="AD604" i="17"/>
  <c r="AR12" i="26"/>
  <c r="AD552" i="17"/>
  <c r="AJ13" i="26"/>
  <c r="AD244" i="17"/>
  <c r="AK13" i="26"/>
  <c r="AL13" i="26"/>
  <c r="AM13" i="26"/>
  <c r="AN13" i="26"/>
  <c r="AD512" i="17"/>
  <c r="AD608" i="17"/>
  <c r="AO13" i="26"/>
  <c r="AP13" i="26"/>
  <c r="AQ13" i="26"/>
  <c r="AD284" i="17"/>
  <c r="AR13" i="26"/>
  <c r="AD596" i="17"/>
  <c r="AJ14" i="26"/>
  <c r="AK14" i="26"/>
  <c r="AD232" i="17"/>
  <c r="AD296" i="17"/>
  <c r="AL14" i="26"/>
  <c r="AD268" i="17"/>
  <c r="AD616" i="17"/>
  <c r="AD340" i="17"/>
  <c r="AM14" i="26"/>
  <c r="AD540" i="17"/>
  <c r="AN14" i="26"/>
  <c r="AO14" i="26"/>
  <c r="AD316" i="17"/>
  <c r="AP14" i="26"/>
  <c r="AD572" i="17"/>
  <c r="AQ14" i="26"/>
  <c r="AR14" i="26"/>
  <c r="AG351" i="17"/>
  <c r="AG350" i="17"/>
  <c r="AG349" i="17"/>
  <c r="AG348" i="17"/>
  <c r="AG347" i="17"/>
  <c r="AG346" i="17"/>
  <c r="AG345" i="17"/>
  <c r="AG344" i="17"/>
  <c r="AG343" i="17"/>
  <c r="AG342" i="17"/>
  <c r="AG341" i="17"/>
  <c r="AG340" i="17"/>
  <c r="AG339" i="17"/>
  <c r="AG338" i="17"/>
  <c r="AG337" i="17"/>
  <c r="AG336" i="17"/>
  <c r="AG335" i="17"/>
  <c r="AG334" i="17"/>
  <c r="AG333" i="17"/>
  <c r="AG332" i="17"/>
  <c r="AG331" i="17"/>
  <c r="AG330" i="17"/>
  <c r="AG329" i="17"/>
  <c r="AG328" i="17"/>
  <c r="AG327" i="17"/>
  <c r="AG326" i="17"/>
  <c r="AG325" i="17"/>
  <c r="AG324" i="17"/>
  <c r="AG323" i="17"/>
  <c r="AG322" i="17"/>
  <c r="AG321" i="17"/>
  <c r="AG320" i="17"/>
  <c r="AG319" i="17"/>
  <c r="AG318" i="17"/>
  <c r="AG317" i="17"/>
  <c r="AG316" i="17"/>
  <c r="AG315" i="17"/>
  <c r="AG314" i="17"/>
  <c r="AG313" i="17"/>
  <c r="AG312" i="17"/>
  <c r="AG311" i="17"/>
  <c r="AG310" i="17"/>
  <c r="AG309" i="17"/>
  <c r="AG308" i="17"/>
  <c r="AG307" i="17"/>
  <c r="AG306" i="17"/>
  <c r="AG305" i="17"/>
  <c r="AG304" i="17"/>
  <c r="AG303" i="17"/>
  <c r="AG302" i="17"/>
  <c r="AG301" i="17"/>
  <c r="AG300" i="17"/>
  <c r="AG299" i="17"/>
  <c r="AG298" i="17"/>
  <c r="AG297" i="17"/>
  <c r="AG296" i="17"/>
  <c r="AG295" i="17"/>
  <c r="AG294" i="17"/>
  <c r="AG293" i="17"/>
  <c r="AG292" i="17"/>
  <c r="AG291" i="17"/>
  <c r="AG290" i="17"/>
  <c r="AG289" i="17"/>
  <c r="AG288" i="17"/>
  <c r="AG287" i="17"/>
  <c r="AG286" i="17"/>
  <c r="AG285" i="17"/>
  <c r="AG284" i="17"/>
  <c r="AG283" i="17"/>
  <c r="AG282" i="17"/>
  <c r="AG281" i="17"/>
  <c r="AG280" i="17"/>
  <c r="AG279" i="17"/>
  <c r="AG278" i="17"/>
  <c r="AG277" i="17"/>
  <c r="AG276" i="17"/>
  <c r="AG275" i="17"/>
  <c r="AG274" i="17"/>
  <c r="AG273" i="17"/>
  <c r="AG272" i="17"/>
  <c r="AG271" i="17"/>
  <c r="AG270" i="17"/>
  <c r="AG269" i="17"/>
  <c r="AG268" i="17"/>
  <c r="AG267" i="17"/>
  <c r="AG266" i="17"/>
  <c r="AG265" i="17"/>
  <c r="AG264" i="17"/>
  <c r="AG263" i="17"/>
  <c r="AG262" i="17"/>
  <c r="AG261" i="17"/>
  <c r="AG260" i="17"/>
  <c r="AG259" i="17"/>
  <c r="AG258" i="17"/>
  <c r="AG257" i="17"/>
  <c r="AG256" i="17"/>
  <c r="AG255" i="17"/>
  <c r="AG254" i="17"/>
  <c r="AG253" i="17"/>
  <c r="AG252" i="17"/>
  <c r="AG251" i="17"/>
  <c r="AG250" i="17"/>
  <c r="AG249" i="17"/>
  <c r="AG248" i="17"/>
  <c r="AG247" i="17"/>
  <c r="AG246" i="17"/>
  <c r="AG245" i="17"/>
  <c r="AG244" i="17"/>
  <c r="AG243" i="17"/>
  <c r="AG242" i="17"/>
  <c r="AG241" i="17"/>
  <c r="AG240" i="17"/>
  <c r="AG239" i="17"/>
  <c r="AG238" i="17"/>
  <c r="AG237" i="17"/>
  <c r="AG236" i="17"/>
  <c r="AG235" i="17"/>
  <c r="AG234" i="17"/>
  <c r="AG233" i="17"/>
  <c r="AG232" i="17"/>
  <c r="AG231" i="17"/>
  <c r="AG230" i="17"/>
  <c r="AG229" i="17"/>
  <c r="AG228" i="17"/>
  <c r="AG227" i="17"/>
  <c r="AG226" i="17"/>
  <c r="AG225" i="17"/>
  <c r="AG224" i="17"/>
  <c r="AG223" i="17"/>
  <c r="AG222" i="17"/>
  <c r="AG221" i="17"/>
  <c r="AG220" i="17"/>
  <c r="AG219" i="17"/>
  <c r="AG218" i="17"/>
  <c r="AG217" i="17"/>
  <c r="AG216" i="17"/>
  <c r="AG215" i="17"/>
  <c r="AG214" i="17"/>
  <c r="AG213" i="17"/>
  <c r="AG212" i="17"/>
  <c r="AG211" i="17"/>
  <c r="AG210" i="17"/>
  <c r="AG209" i="17"/>
  <c r="AG208" i="17"/>
  <c r="AG207" i="17"/>
  <c r="AG206" i="17"/>
  <c r="AG205" i="17"/>
  <c r="AG204" i="17"/>
  <c r="AG203" i="17"/>
  <c r="AG202" i="17"/>
  <c r="AG201" i="17"/>
  <c r="AG200" i="17"/>
  <c r="AG199" i="17"/>
  <c r="AG198" i="17"/>
  <c r="AG197" i="17"/>
  <c r="AG196" i="17"/>
  <c r="AG195" i="17"/>
  <c r="AG194" i="17"/>
  <c r="AG193" i="17"/>
  <c r="AG192" i="17"/>
  <c r="AG191" i="17"/>
  <c r="AG190" i="17"/>
  <c r="AG189" i="17"/>
  <c r="AG188" i="17"/>
  <c r="AG187" i="17"/>
  <c r="AG186" i="17"/>
  <c r="AG185" i="17"/>
  <c r="AG184" i="17"/>
  <c r="AG183" i="17"/>
  <c r="AG182" i="17"/>
  <c r="AG181" i="17"/>
  <c r="AG180" i="17"/>
  <c r="AG179" i="17"/>
  <c r="AG178" i="17"/>
  <c r="AG177" i="17"/>
  <c r="AG176" i="17"/>
  <c r="AG175" i="17"/>
  <c r="AG174" i="17"/>
  <c r="AG173" i="17"/>
  <c r="AG172" i="17"/>
  <c r="AG171" i="17"/>
  <c r="AG170" i="17"/>
  <c r="AG169" i="17"/>
  <c r="AG168" i="17"/>
  <c r="AG167" i="17"/>
  <c r="AG166" i="17"/>
  <c r="AG165" i="17"/>
  <c r="AG164" i="17"/>
  <c r="AG163" i="17"/>
  <c r="AG162" i="17"/>
  <c r="AG161" i="17"/>
  <c r="AG160" i="17"/>
  <c r="AG159" i="17"/>
  <c r="AG158" i="17"/>
  <c r="AG157" i="17"/>
  <c r="AG156" i="17"/>
  <c r="AG155" i="17"/>
  <c r="AG154" i="17"/>
  <c r="AG153" i="17"/>
  <c r="AG152" i="17"/>
  <c r="AG151" i="17"/>
  <c r="AG150" i="17"/>
  <c r="AG149" i="17"/>
  <c r="AG148" i="17"/>
  <c r="AG147" i="17"/>
  <c r="AG146" i="17"/>
  <c r="AG145" i="17"/>
  <c r="AG144" i="17"/>
  <c r="AG143" i="17"/>
  <c r="AG142" i="17"/>
  <c r="AG141" i="17"/>
  <c r="AG140" i="17"/>
  <c r="AG139" i="17"/>
  <c r="AG138" i="17"/>
  <c r="AG137" i="17"/>
  <c r="AG136" i="17"/>
  <c r="AG135" i="17"/>
  <c r="AG134" i="17"/>
  <c r="AG133" i="17"/>
  <c r="AG132" i="17"/>
  <c r="AG131" i="17"/>
  <c r="AG130" i="17"/>
  <c r="AG129" i="17"/>
  <c r="AG128" i="17"/>
  <c r="AG127" i="17"/>
  <c r="AG126" i="17"/>
  <c r="AG125" i="17"/>
  <c r="AG124" i="17"/>
  <c r="AG123" i="17"/>
  <c r="AG122" i="17"/>
  <c r="AG121" i="17"/>
  <c r="AG120" i="17"/>
  <c r="AG119" i="17"/>
  <c r="AG118" i="17"/>
  <c r="AG117" i="17"/>
  <c r="AG116" i="17"/>
  <c r="AG115" i="17"/>
  <c r="AG114" i="17"/>
  <c r="AG113" i="17"/>
  <c r="AG112" i="17"/>
  <c r="AG111" i="17"/>
  <c r="AG110" i="17"/>
  <c r="AG109" i="17"/>
  <c r="AG108" i="17"/>
  <c r="AG107" i="17"/>
  <c r="AG106" i="17"/>
  <c r="AG105" i="17"/>
  <c r="AG104" i="17"/>
  <c r="AG103" i="17"/>
  <c r="AG102" i="17"/>
  <c r="AG101" i="17"/>
  <c r="AG100" i="17"/>
  <c r="AG99" i="17"/>
  <c r="AG98" i="17"/>
  <c r="AG97" i="17"/>
  <c r="AG96" i="17"/>
  <c r="AG95" i="17"/>
  <c r="AG94" i="17"/>
  <c r="AG93" i="17"/>
  <c r="AG92" i="17"/>
  <c r="AG91" i="17"/>
  <c r="AG90" i="17"/>
  <c r="AG89" i="17"/>
  <c r="AG88" i="17"/>
  <c r="AG87" i="17"/>
  <c r="AG86" i="17"/>
  <c r="AG85" i="17"/>
  <c r="AG84" i="17"/>
  <c r="AG83" i="17"/>
  <c r="AG82" i="17"/>
  <c r="AG81" i="17"/>
  <c r="AG80" i="17"/>
  <c r="AG79" i="17"/>
  <c r="AG78" i="17"/>
  <c r="AG77" i="17"/>
  <c r="AG76" i="17"/>
  <c r="AG75" i="17"/>
  <c r="AG74" i="17"/>
  <c r="AG73" i="17"/>
  <c r="AG72" i="17"/>
  <c r="AG71" i="17"/>
  <c r="AG70" i="17"/>
  <c r="AG69" i="17"/>
  <c r="AG68" i="17"/>
  <c r="AG67" i="17"/>
  <c r="AG66" i="17"/>
  <c r="AH354" i="17"/>
  <c r="AH355" i="17"/>
  <c r="AH356" i="17"/>
  <c r="AH357" i="17"/>
  <c r="AH358" i="17"/>
  <c r="AH359" i="17"/>
  <c r="AH360" i="17"/>
  <c r="AH361" i="17"/>
  <c r="AH362" i="17"/>
  <c r="AH363" i="17"/>
  <c r="AH364" i="17"/>
  <c r="AH365" i="17"/>
  <c r="AH366" i="17"/>
  <c r="AH367" i="17"/>
  <c r="AH368" i="17"/>
  <c r="AH369" i="17"/>
  <c r="AH370" i="17"/>
  <c r="AH371" i="17"/>
  <c r="AH372" i="17"/>
  <c r="AH373" i="17"/>
  <c r="AH374" i="17"/>
  <c r="AH375" i="17"/>
  <c r="AH376" i="17"/>
  <c r="AH377" i="17"/>
  <c r="AH378" i="17"/>
  <c r="AH379" i="17"/>
  <c r="AH380" i="17"/>
  <c r="AH381" i="17"/>
  <c r="AH382" i="17"/>
  <c r="AH383" i="17"/>
  <c r="AH384" i="17"/>
  <c r="AH385" i="17"/>
  <c r="AH386" i="17"/>
  <c r="AH387" i="17"/>
  <c r="AH388" i="17"/>
  <c r="AH389" i="17"/>
  <c r="AH390" i="17"/>
  <c r="AH391" i="17"/>
  <c r="AH392" i="17"/>
  <c r="AH393" i="17"/>
  <c r="AH394" i="17"/>
  <c r="AH395" i="17"/>
  <c r="AH396" i="17"/>
  <c r="AH397" i="17"/>
  <c r="AH398" i="17"/>
  <c r="AH399" i="17"/>
  <c r="AH400" i="17"/>
  <c r="AH401" i="17"/>
  <c r="AH402" i="17"/>
  <c r="AH403" i="17"/>
  <c r="AH404" i="17"/>
  <c r="AH405" i="17"/>
  <c r="AH406" i="17"/>
  <c r="AH407" i="17"/>
  <c r="AH408" i="17"/>
  <c r="AH409" i="17"/>
  <c r="AH410" i="17"/>
  <c r="AH411" i="17"/>
  <c r="AH412" i="17"/>
  <c r="AH413" i="17"/>
  <c r="AH414" i="17"/>
  <c r="AH415" i="17"/>
  <c r="AH416" i="17"/>
  <c r="AH417" i="17"/>
  <c r="AH418" i="17"/>
  <c r="AH419" i="17"/>
  <c r="AH420" i="17"/>
  <c r="AH421" i="17"/>
  <c r="AH422" i="17"/>
  <c r="AH423" i="17"/>
  <c r="AH424" i="17"/>
  <c r="AH425" i="17"/>
  <c r="AH426" i="17"/>
  <c r="AH427" i="17"/>
  <c r="AH428" i="17"/>
  <c r="AH429" i="17"/>
  <c r="AH430" i="17"/>
  <c r="AH431" i="17"/>
  <c r="AH432" i="17"/>
  <c r="AH433" i="17"/>
  <c r="AH434" i="17"/>
  <c r="AH435" i="17"/>
  <c r="AH436" i="17"/>
  <c r="AH437" i="17"/>
  <c r="AH438" i="17"/>
  <c r="AH439" i="17"/>
  <c r="AH440" i="17"/>
  <c r="AH441" i="17"/>
  <c r="AH442" i="17"/>
  <c r="AH443" i="17"/>
  <c r="AH444" i="17"/>
  <c r="AH445" i="17"/>
  <c r="AH446" i="17"/>
  <c r="AH447" i="17"/>
  <c r="AH448" i="17"/>
  <c r="AH449" i="17"/>
  <c r="AH450" i="17"/>
  <c r="AH451" i="17"/>
  <c r="AH452" i="17"/>
  <c r="AH453" i="17"/>
  <c r="AH454" i="17"/>
  <c r="AH455" i="17"/>
  <c r="AH456" i="17"/>
  <c r="AH457" i="17"/>
  <c r="AH458" i="17"/>
  <c r="AH459" i="17"/>
  <c r="AH460" i="17"/>
  <c r="AH461" i="17"/>
  <c r="AH462" i="17"/>
  <c r="AH463" i="17"/>
  <c r="AH464" i="17"/>
  <c r="AH465" i="17"/>
  <c r="AH466" i="17"/>
  <c r="AH467" i="17"/>
  <c r="AH468" i="17"/>
  <c r="AH469" i="17"/>
  <c r="AH470" i="17"/>
  <c r="AH471" i="17"/>
  <c r="AH472" i="17"/>
  <c r="AH473" i="17"/>
  <c r="AH474" i="17"/>
  <c r="AH475" i="17"/>
  <c r="AH476" i="17"/>
  <c r="AH477" i="17"/>
  <c r="AH478" i="17"/>
  <c r="AH479" i="17"/>
  <c r="AH480" i="17"/>
  <c r="AH481" i="17"/>
  <c r="AH482" i="17"/>
  <c r="AH483" i="17"/>
  <c r="AH484" i="17"/>
  <c r="AH485" i="17"/>
  <c r="AH486" i="17"/>
  <c r="AH487" i="17"/>
  <c r="AH488" i="17"/>
  <c r="AH489" i="17"/>
  <c r="AH490" i="17"/>
  <c r="AH491" i="17"/>
  <c r="AH492" i="17"/>
  <c r="AH493" i="17"/>
  <c r="AH494" i="17"/>
  <c r="AH495" i="17"/>
  <c r="AH496" i="17"/>
  <c r="AH497" i="17"/>
  <c r="AH498" i="17"/>
  <c r="AH499" i="17"/>
  <c r="AH500" i="17"/>
  <c r="AH501" i="17"/>
  <c r="AH502" i="17"/>
  <c r="AH503" i="17"/>
  <c r="AH504" i="17"/>
  <c r="AH505" i="17"/>
  <c r="AH506" i="17"/>
  <c r="AH507" i="17"/>
  <c r="AH508" i="17"/>
  <c r="AH509" i="17"/>
  <c r="AH510" i="17"/>
  <c r="AH511" i="17"/>
  <c r="AH512" i="17"/>
  <c r="AH513" i="17"/>
  <c r="AH514" i="17"/>
  <c r="AH515" i="17"/>
  <c r="AH516" i="17"/>
  <c r="AH517" i="17"/>
  <c r="AH518" i="17"/>
  <c r="AH519" i="17"/>
  <c r="AH520" i="17"/>
  <c r="AH521" i="17"/>
  <c r="AH522" i="17"/>
  <c r="AH523" i="17"/>
  <c r="AH524" i="17"/>
  <c r="AH525" i="17"/>
  <c r="AH526" i="17"/>
  <c r="AH527" i="17"/>
  <c r="AH528" i="17"/>
  <c r="AH529" i="17"/>
  <c r="AH530" i="17"/>
  <c r="AH531" i="17"/>
  <c r="AH532" i="17"/>
  <c r="AH533" i="17"/>
  <c r="AH534" i="17"/>
  <c r="AH535" i="17"/>
  <c r="AH536" i="17"/>
  <c r="AH537" i="17"/>
  <c r="AH538" i="17"/>
  <c r="AH539" i="17"/>
  <c r="AH540" i="17"/>
  <c r="AH541" i="17"/>
  <c r="AH542" i="17"/>
  <c r="AH543" i="17"/>
  <c r="AH544" i="17"/>
  <c r="AH545" i="17"/>
  <c r="AH546" i="17"/>
  <c r="AH547" i="17"/>
  <c r="AH548" i="17"/>
  <c r="AH549" i="17"/>
  <c r="AH550" i="17"/>
  <c r="AH551" i="17"/>
  <c r="AH552" i="17"/>
  <c r="AH553" i="17"/>
  <c r="AH554" i="17"/>
  <c r="AH555" i="17"/>
  <c r="AH556" i="17"/>
  <c r="AH557" i="17"/>
  <c r="AH558" i="17"/>
  <c r="AH559" i="17"/>
  <c r="AH560" i="17"/>
  <c r="AH561" i="17"/>
  <c r="AH562" i="17"/>
  <c r="AH563" i="17"/>
  <c r="AH564" i="17"/>
  <c r="AH565" i="17"/>
  <c r="AH566" i="17"/>
  <c r="AH567" i="17"/>
  <c r="AH568" i="17"/>
  <c r="AH569" i="17"/>
  <c r="AH570" i="17"/>
  <c r="AH571" i="17"/>
  <c r="AH572" i="17"/>
  <c r="AH573" i="17"/>
  <c r="AH574" i="17"/>
  <c r="AH575" i="17"/>
  <c r="AH576" i="17"/>
  <c r="AH577" i="17"/>
  <c r="AH578" i="17"/>
  <c r="AH579" i="17"/>
  <c r="AH580" i="17"/>
  <c r="AH581" i="17"/>
  <c r="AH582" i="17"/>
  <c r="AH583" i="17"/>
  <c r="AH584" i="17"/>
  <c r="AH585" i="17"/>
  <c r="AH586" i="17"/>
  <c r="AH587" i="17"/>
  <c r="AH588" i="17"/>
  <c r="AH589" i="17"/>
  <c r="AH590" i="17"/>
  <c r="AH591" i="17"/>
  <c r="AH592" i="17"/>
  <c r="AH593" i="17"/>
  <c r="AH594" i="17"/>
  <c r="AH595" i="17"/>
  <c r="AH596" i="17"/>
  <c r="AH597" i="17"/>
  <c r="AH598" i="17"/>
  <c r="AH599" i="17"/>
  <c r="AH600" i="17"/>
  <c r="AH601" i="17"/>
  <c r="AH602" i="17"/>
  <c r="AH603" i="17"/>
  <c r="AH604" i="17"/>
  <c r="AH605" i="17"/>
  <c r="AH606" i="17"/>
  <c r="AH607" i="17"/>
  <c r="AH608" i="17"/>
  <c r="AH609" i="17"/>
  <c r="AH610" i="17"/>
  <c r="AH611" i="17"/>
  <c r="AH612" i="17"/>
  <c r="AH613" i="17"/>
  <c r="AH614" i="17"/>
  <c r="AH615" i="17"/>
  <c r="AH616" i="17"/>
  <c r="AH617" i="17"/>
  <c r="AH618" i="17"/>
  <c r="AH619" i="17"/>
  <c r="AH620" i="17"/>
  <c r="AH621" i="17"/>
  <c r="AH622" i="17"/>
  <c r="AH623" i="17"/>
  <c r="AH624" i="17"/>
  <c r="AH625" i="17"/>
  <c r="AH626" i="17"/>
  <c r="AH627" i="17"/>
  <c r="AH628" i="17"/>
  <c r="AH629" i="17"/>
  <c r="AH630" i="17"/>
  <c r="AH631" i="17"/>
  <c r="AH632" i="17"/>
  <c r="AH633" i="17"/>
  <c r="AH634" i="17"/>
  <c r="AH635" i="17"/>
  <c r="AH636" i="17"/>
  <c r="AH637" i="17"/>
  <c r="AH638" i="17"/>
  <c r="AH639" i="17"/>
  <c r="AH353" i="17"/>
  <c r="AH352" i="17"/>
  <c r="J293" i="26"/>
  <c r="H368" i="17"/>
  <c r="V351" i="17"/>
  <c r="L293" i="26"/>
  <c r="I368" i="17"/>
  <c r="W351" i="17"/>
  <c r="AH351" i="17"/>
  <c r="J6" i="26"/>
  <c r="H81" i="17"/>
  <c r="V64" i="17"/>
  <c r="L6" i="26"/>
  <c r="I81" i="17"/>
  <c r="W64" i="17"/>
  <c r="AH64" i="17"/>
  <c r="J7" i="26"/>
  <c r="H82" i="17"/>
  <c r="V65" i="17"/>
  <c r="L7" i="26"/>
  <c r="I82" i="17"/>
  <c r="W65" i="17"/>
  <c r="AH65" i="17"/>
  <c r="J8" i="26"/>
  <c r="H83" i="17"/>
  <c r="V66" i="17"/>
  <c r="L8" i="26"/>
  <c r="I83" i="17"/>
  <c r="W66" i="17"/>
  <c r="AH66" i="17"/>
  <c r="J9" i="26"/>
  <c r="H84" i="17"/>
  <c r="V67" i="17"/>
  <c r="L9" i="26"/>
  <c r="I84" i="17"/>
  <c r="W67" i="17"/>
  <c r="AH67" i="17"/>
  <c r="J10" i="26"/>
  <c r="H85" i="17"/>
  <c r="V68" i="17"/>
  <c r="L10" i="26"/>
  <c r="I85" i="17"/>
  <c r="W68" i="17"/>
  <c r="AH68" i="17"/>
  <c r="J11" i="26"/>
  <c r="H86" i="17"/>
  <c r="V69" i="17"/>
  <c r="L11" i="26"/>
  <c r="I86" i="17"/>
  <c r="W69" i="17"/>
  <c r="AH69" i="17"/>
  <c r="J12" i="26"/>
  <c r="H87" i="17"/>
  <c r="V70" i="17"/>
  <c r="L12" i="26"/>
  <c r="I87" i="17"/>
  <c r="W70" i="17"/>
  <c r="AH70" i="17"/>
  <c r="J13" i="26"/>
  <c r="H88" i="17"/>
  <c r="V71" i="17"/>
  <c r="L13" i="26"/>
  <c r="I88" i="17"/>
  <c r="W71" i="17"/>
  <c r="AH71" i="17"/>
  <c r="J14" i="26"/>
  <c r="H89" i="17"/>
  <c r="V72" i="17"/>
  <c r="L14" i="26"/>
  <c r="I89" i="17"/>
  <c r="W72" i="17"/>
  <c r="AH72" i="17"/>
  <c r="J15" i="26"/>
  <c r="H90" i="17"/>
  <c r="V73" i="17"/>
  <c r="L15" i="26"/>
  <c r="I90" i="17"/>
  <c r="W73" i="17"/>
  <c r="AH73" i="17"/>
  <c r="J16" i="26"/>
  <c r="H91" i="17"/>
  <c r="V74" i="17"/>
  <c r="L16" i="26"/>
  <c r="I91" i="17"/>
  <c r="W74" i="17"/>
  <c r="AH74" i="17"/>
  <c r="J17" i="26"/>
  <c r="H92" i="17"/>
  <c r="V75" i="17"/>
  <c r="L17" i="26"/>
  <c r="I92" i="17"/>
  <c r="W75" i="17"/>
  <c r="AH75" i="17"/>
  <c r="J18" i="26"/>
  <c r="H93" i="17"/>
  <c r="V76" i="17"/>
  <c r="L18" i="26"/>
  <c r="I93" i="17"/>
  <c r="W76" i="17"/>
  <c r="AH76" i="17"/>
  <c r="J19" i="26"/>
  <c r="H94" i="17"/>
  <c r="V77" i="17"/>
  <c r="L19" i="26"/>
  <c r="I94" i="17"/>
  <c r="W77" i="17"/>
  <c r="AH77" i="17"/>
  <c r="J20" i="26"/>
  <c r="H95" i="17"/>
  <c r="V78" i="17"/>
  <c r="L20" i="26"/>
  <c r="I95" i="17"/>
  <c r="W78" i="17"/>
  <c r="AH78" i="17"/>
  <c r="J21" i="26"/>
  <c r="H96" i="17"/>
  <c r="V79" i="17"/>
  <c r="L21" i="26"/>
  <c r="I96" i="17"/>
  <c r="W79" i="17"/>
  <c r="AH79" i="17"/>
  <c r="J22" i="26"/>
  <c r="H97" i="17"/>
  <c r="V80" i="17"/>
  <c r="L22" i="26"/>
  <c r="I97" i="17"/>
  <c r="W80" i="17"/>
  <c r="AH80" i="17"/>
  <c r="J23" i="26"/>
  <c r="H98" i="17"/>
  <c r="V81" i="17"/>
  <c r="L23" i="26"/>
  <c r="I98" i="17"/>
  <c r="W81" i="17"/>
  <c r="AH81" i="17"/>
  <c r="J24" i="26"/>
  <c r="H99" i="17"/>
  <c r="V82" i="17"/>
  <c r="L24" i="26"/>
  <c r="I99" i="17"/>
  <c r="W82" i="17"/>
  <c r="AH82" i="17"/>
  <c r="J25" i="26"/>
  <c r="H100" i="17"/>
  <c r="V83" i="17"/>
  <c r="L25" i="26"/>
  <c r="I100" i="17"/>
  <c r="W83" i="17"/>
  <c r="AH83" i="17"/>
  <c r="J26" i="26"/>
  <c r="H101" i="17"/>
  <c r="V84" i="17"/>
  <c r="L26" i="26"/>
  <c r="I101" i="17"/>
  <c r="W84" i="17"/>
  <c r="AH84" i="17"/>
  <c r="J27" i="26"/>
  <c r="H102" i="17"/>
  <c r="V85" i="17"/>
  <c r="L27" i="26"/>
  <c r="I102" i="17"/>
  <c r="W85" i="17"/>
  <c r="AH85" i="17"/>
  <c r="J28" i="26"/>
  <c r="H103" i="17"/>
  <c r="V86" i="17"/>
  <c r="L28" i="26"/>
  <c r="I103" i="17"/>
  <c r="W86" i="17"/>
  <c r="AH86" i="17"/>
  <c r="J29" i="26"/>
  <c r="H104" i="17"/>
  <c r="V87" i="17"/>
  <c r="L29" i="26"/>
  <c r="I104" i="17"/>
  <c r="W87" i="17"/>
  <c r="AH87" i="17"/>
  <c r="J30" i="26"/>
  <c r="H105" i="17"/>
  <c r="V88" i="17"/>
  <c r="L30" i="26"/>
  <c r="I105" i="17"/>
  <c r="W88" i="17"/>
  <c r="AH88" i="17"/>
  <c r="J31" i="26"/>
  <c r="H106" i="17"/>
  <c r="V89" i="17"/>
  <c r="L31" i="26"/>
  <c r="I106" i="17"/>
  <c r="W89" i="17"/>
  <c r="AH89" i="17"/>
  <c r="J32" i="26"/>
  <c r="H107" i="17"/>
  <c r="V90" i="17"/>
  <c r="L32" i="26"/>
  <c r="I107" i="17"/>
  <c r="W90" i="17"/>
  <c r="AH90" i="17"/>
  <c r="J33" i="26"/>
  <c r="H108" i="17"/>
  <c r="V91" i="17"/>
  <c r="L33" i="26"/>
  <c r="I108" i="17"/>
  <c r="W91" i="17"/>
  <c r="AH91" i="17"/>
  <c r="J34" i="26"/>
  <c r="H109" i="17"/>
  <c r="V92" i="17"/>
  <c r="L34" i="26"/>
  <c r="I109" i="17"/>
  <c r="W92" i="17"/>
  <c r="AH92" i="17"/>
  <c r="J35" i="26"/>
  <c r="H110" i="17"/>
  <c r="V93" i="17"/>
  <c r="L35" i="26"/>
  <c r="I110" i="17"/>
  <c r="W93" i="17"/>
  <c r="AH93" i="17"/>
  <c r="J36" i="26"/>
  <c r="H111" i="17"/>
  <c r="V94" i="17"/>
  <c r="L36" i="26"/>
  <c r="I111" i="17"/>
  <c r="W94" i="17"/>
  <c r="AH94" i="17"/>
  <c r="J37" i="26"/>
  <c r="H112" i="17"/>
  <c r="V95" i="17"/>
  <c r="L37" i="26"/>
  <c r="I112" i="17"/>
  <c r="W95" i="17"/>
  <c r="AH95" i="17"/>
  <c r="J38" i="26"/>
  <c r="H113" i="17"/>
  <c r="V96" i="17"/>
  <c r="L38" i="26"/>
  <c r="I113" i="17"/>
  <c r="W96" i="17"/>
  <c r="AH96" i="17"/>
  <c r="J39" i="26"/>
  <c r="H114" i="17"/>
  <c r="V97" i="17"/>
  <c r="L39" i="26"/>
  <c r="I114" i="17"/>
  <c r="W97" i="17"/>
  <c r="AH97" i="17"/>
  <c r="J40" i="26"/>
  <c r="H115" i="17"/>
  <c r="V98" i="17"/>
  <c r="L40" i="26"/>
  <c r="I115" i="17"/>
  <c r="W98" i="17"/>
  <c r="AH98" i="17"/>
  <c r="J41" i="26"/>
  <c r="H116" i="17"/>
  <c r="V99" i="17"/>
  <c r="L41" i="26"/>
  <c r="I116" i="17"/>
  <c r="W99" i="17"/>
  <c r="AH99" i="17"/>
  <c r="J42" i="26"/>
  <c r="H117" i="17"/>
  <c r="V100" i="17"/>
  <c r="L42" i="26"/>
  <c r="I117" i="17"/>
  <c r="W100" i="17"/>
  <c r="AH100" i="17"/>
  <c r="J43" i="26"/>
  <c r="H118" i="17"/>
  <c r="V101" i="17"/>
  <c r="L43" i="26"/>
  <c r="I118" i="17"/>
  <c r="W101" i="17"/>
  <c r="AH101" i="17"/>
  <c r="J44" i="26"/>
  <c r="H119" i="17"/>
  <c r="V102" i="17"/>
  <c r="L44" i="26"/>
  <c r="I119" i="17"/>
  <c r="W102" i="17"/>
  <c r="AH102" i="17"/>
  <c r="J45" i="26"/>
  <c r="H120" i="17"/>
  <c r="V103" i="17"/>
  <c r="L45" i="26"/>
  <c r="I120" i="17"/>
  <c r="W103" i="17"/>
  <c r="AH103" i="17"/>
  <c r="J46" i="26"/>
  <c r="H121" i="17"/>
  <c r="V104" i="17"/>
  <c r="L46" i="26"/>
  <c r="I121" i="17"/>
  <c r="W104" i="17"/>
  <c r="AH104" i="17"/>
  <c r="J47" i="26"/>
  <c r="H122" i="17"/>
  <c r="V105" i="17"/>
  <c r="L47" i="26"/>
  <c r="I122" i="17"/>
  <c r="W105" i="17"/>
  <c r="AH105" i="17"/>
  <c r="J48" i="26"/>
  <c r="H123" i="17"/>
  <c r="V106" i="17"/>
  <c r="L48" i="26"/>
  <c r="I123" i="17"/>
  <c r="W106" i="17"/>
  <c r="AH106" i="17"/>
  <c r="J49" i="26"/>
  <c r="H124" i="17"/>
  <c r="V107" i="17"/>
  <c r="L49" i="26"/>
  <c r="I124" i="17"/>
  <c r="W107" i="17"/>
  <c r="AH107" i="17"/>
  <c r="J50" i="26"/>
  <c r="H125" i="17"/>
  <c r="V108" i="17"/>
  <c r="L50" i="26"/>
  <c r="I125" i="17"/>
  <c r="W108" i="17"/>
  <c r="AH108" i="17"/>
  <c r="J51" i="26"/>
  <c r="H126" i="17"/>
  <c r="V109" i="17"/>
  <c r="L51" i="26"/>
  <c r="I126" i="17"/>
  <c r="W109" i="17"/>
  <c r="AH109" i="17"/>
  <c r="J52" i="26"/>
  <c r="H127" i="17"/>
  <c r="V110" i="17"/>
  <c r="L52" i="26"/>
  <c r="I127" i="17"/>
  <c r="W110" i="17"/>
  <c r="AH110" i="17"/>
  <c r="J53" i="26"/>
  <c r="H128" i="17"/>
  <c r="V111" i="17"/>
  <c r="L53" i="26"/>
  <c r="I128" i="17"/>
  <c r="W111" i="17"/>
  <c r="AH111" i="17"/>
  <c r="J54" i="26"/>
  <c r="H129" i="17"/>
  <c r="V112" i="17"/>
  <c r="L54" i="26"/>
  <c r="I129" i="17"/>
  <c r="W112" i="17"/>
  <c r="AH112" i="17"/>
  <c r="J55" i="26"/>
  <c r="H130" i="17"/>
  <c r="V113" i="17"/>
  <c r="L55" i="26"/>
  <c r="I130" i="17"/>
  <c r="W113" i="17"/>
  <c r="AH113" i="17"/>
  <c r="J56" i="26"/>
  <c r="H131" i="17"/>
  <c r="V114" i="17"/>
  <c r="L56" i="26"/>
  <c r="I131" i="17"/>
  <c r="W114" i="17"/>
  <c r="AH114" i="17"/>
  <c r="J57" i="26"/>
  <c r="H132" i="17"/>
  <c r="V115" i="17"/>
  <c r="L57" i="26"/>
  <c r="I132" i="17"/>
  <c r="W115" i="17"/>
  <c r="AH115" i="17"/>
  <c r="J58" i="26"/>
  <c r="H133" i="17"/>
  <c r="V116" i="17"/>
  <c r="L58" i="26"/>
  <c r="I133" i="17"/>
  <c r="W116" i="17"/>
  <c r="AH116" i="17"/>
  <c r="J59" i="26"/>
  <c r="H134" i="17"/>
  <c r="V117" i="17"/>
  <c r="L59" i="26"/>
  <c r="I134" i="17"/>
  <c r="W117" i="17"/>
  <c r="AH117" i="17"/>
  <c r="J60" i="26"/>
  <c r="H135" i="17"/>
  <c r="V118" i="17"/>
  <c r="L60" i="26"/>
  <c r="I135" i="17"/>
  <c r="W118" i="17"/>
  <c r="AH118" i="17"/>
  <c r="J61" i="26"/>
  <c r="H136" i="17"/>
  <c r="V119" i="17"/>
  <c r="L61" i="26"/>
  <c r="I136" i="17"/>
  <c r="W119" i="17"/>
  <c r="AH119" i="17"/>
  <c r="J62" i="26"/>
  <c r="H137" i="17"/>
  <c r="V120" i="17"/>
  <c r="L62" i="26"/>
  <c r="I137" i="17"/>
  <c r="W120" i="17"/>
  <c r="AH120" i="17"/>
  <c r="J63" i="26"/>
  <c r="H138" i="17"/>
  <c r="V121" i="17"/>
  <c r="L63" i="26"/>
  <c r="I138" i="17"/>
  <c r="W121" i="17"/>
  <c r="AH121" i="17"/>
  <c r="J64" i="26"/>
  <c r="H139" i="17"/>
  <c r="V122" i="17"/>
  <c r="L64" i="26"/>
  <c r="I139" i="17"/>
  <c r="W122" i="17"/>
  <c r="AH122" i="17"/>
  <c r="J65" i="26"/>
  <c r="H140" i="17"/>
  <c r="V123" i="17"/>
  <c r="L65" i="26"/>
  <c r="I140" i="17"/>
  <c r="W123" i="17"/>
  <c r="AH123" i="17"/>
  <c r="J66" i="26"/>
  <c r="H141" i="17"/>
  <c r="V124" i="17"/>
  <c r="L66" i="26"/>
  <c r="I141" i="17"/>
  <c r="W124" i="17"/>
  <c r="AH124" i="17"/>
  <c r="J67" i="26"/>
  <c r="H142" i="17"/>
  <c r="V125" i="17"/>
  <c r="L67" i="26"/>
  <c r="I142" i="17"/>
  <c r="W125" i="17"/>
  <c r="AH125" i="17"/>
  <c r="J68" i="26"/>
  <c r="H143" i="17"/>
  <c r="V126" i="17"/>
  <c r="L68" i="26"/>
  <c r="I143" i="17"/>
  <c r="W126" i="17"/>
  <c r="AH126" i="17"/>
  <c r="J69" i="26"/>
  <c r="H144" i="17"/>
  <c r="V127" i="17"/>
  <c r="L69" i="26"/>
  <c r="I144" i="17"/>
  <c r="W127" i="17"/>
  <c r="AH127" i="17"/>
  <c r="J70" i="26"/>
  <c r="H145" i="17"/>
  <c r="V128" i="17"/>
  <c r="L70" i="26"/>
  <c r="I145" i="17"/>
  <c r="W128" i="17"/>
  <c r="AH128" i="17"/>
  <c r="J71" i="26"/>
  <c r="H146" i="17"/>
  <c r="V129" i="17"/>
  <c r="L71" i="26"/>
  <c r="I146" i="17"/>
  <c r="W129" i="17"/>
  <c r="AH129" i="17"/>
  <c r="J72" i="26"/>
  <c r="H147" i="17"/>
  <c r="V130" i="17"/>
  <c r="L72" i="26"/>
  <c r="I147" i="17"/>
  <c r="W130" i="17"/>
  <c r="AH130" i="17"/>
  <c r="J73" i="26"/>
  <c r="H148" i="17"/>
  <c r="V131" i="17"/>
  <c r="L73" i="26"/>
  <c r="I148" i="17"/>
  <c r="W131" i="17"/>
  <c r="AH131" i="17"/>
  <c r="J74" i="26"/>
  <c r="H149" i="17"/>
  <c r="V132" i="17"/>
  <c r="L74" i="26"/>
  <c r="I149" i="17"/>
  <c r="W132" i="17"/>
  <c r="AH132" i="17"/>
  <c r="J75" i="26"/>
  <c r="H150" i="17"/>
  <c r="V133" i="17"/>
  <c r="L75" i="26"/>
  <c r="I150" i="17"/>
  <c r="W133" i="17"/>
  <c r="AH133" i="17"/>
  <c r="J76" i="26"/>
  <c r="H151" i="17"/>
  <c r="V134" i="17"/>
  <c r="L76" i="26"/>
  <c r="I151" i="17"/>
  <c r="W134" i="17"/>
  <c r="AH134" i="17"/>
  <c r="J77" i="26"/>
  <c r="H152" i="17"/>
  <c r="V135" i="17"/>
  <c r="L77" i="26"/>
  <c r="I152" i="17"/>
  <c r="W135" i="17"/>
  <c r="AH135" i="17"/>
  <c r="J78" i="26"/>
  <c r="H153" i="17"/>
  <c r="V136" i="17"/>
  <c r="L78" i="26"/>
  <c r="I153" i="17"/>
  <c r="W136" i="17"/>
  <c r="AH136" i="17"/>
  <c r="J79" i="26"/>
  <c r="H154" i="17"/>
  <c r="V137" i="17"/>
  <c r="L79" i="26"/>
  <c r="I154" i="17"/>
  <c r="W137" i="17"/>
  <c r="AH137" i="17"/>
  <c r="J80" i="26"/>
  <c r="H155" i="17"/>
  <c r="V138" i="17"/>
  <c r="L80" i="26"/>
  <c r="I155" i="17"/>
  <c r="W138" i="17"/>
  <c r="AH138" i="17"/>
  <c r="J81" i="26"/>
  <c r="H156" i="17"/>
  <c r="V139" i="17"/>
  <c r="L81" i="26"/>
  <c r="I156" i="17"/>
  <c r="W139" i="17"/>
  <c r="AH139" i="17"/>
  <c r="J82" i="26"/>
  <c r="H157" i="17"/>
  <c r="V140" i="17"/>
  <c r="L82" i="26"/>
  <c r="I157" i="17"/>
  <c r="W140" i="17"/>
  <c r="AH140" i="17"/>
  <c r="J83" i="26"/>
  <c r="H158" i="17"/>
  <c r="V141" i="17"/>
  <c r="L83" i="26"/>
  <c r="I158" i="17"/>
  <c r="W141" i="17"/>
  <c r="AH141" i="17"/>
  <c r="J84" i="26"/>
  <c r="H159" i="17"/>
  <c r="V142" i="17"/>
  <c r="L84" i="26"/>
  <c r="I159" i="17"/>
  <c r="W142" i="17"/>
  <c r="AH142" i="17"/>
  <c r="J85" i="26"/>
  <c r="H160" i="17"/>
  <c r="V143" i="17"/>
  <c r="L85" i="26"/>
  <c r="I160" i="17"/>
  <c r="W143" i="17"/>
  <c r="AH143" i="17"/>
  <c r="J86" i="26"/>
  <c r="H161" i="17"/>
  <c r="V144" i="17"/>
  <c r="L86" i="26"/>
  <c r="I161" i="17"/>
  <c r="W144" i="17"/>
  <c r="AH144" i="17"/>
  <c r="J87" i="26"/>
  <c r="H162" i="17"/>
  <c r="V145" i="17"/>
  <c r="L87" i="26"/>
  <c r="I162" i="17"/>
  <c r="W145" i="17"/>
  <c r="AH145" i="17"/>
  <c r="J88" i="26"/>
  <c r="H163" i="17"/>
  <c r="V146" i="17"/>
  <c r="L88" i="26"/>
  <c r="I163" i="17"/>
  <c r="W146" i="17"/>
  <c r="AH146" i="17"/>
  <c r="J89" i="26"/>
  <c r="H164" i="17"/>
  <c r="V147" i="17"/>
  <c r="L89" i="26"/>
  <c r="I164" i="17"/>
  <c r="W147" i="17"/>
  <c r="AH147" i="17"/>
  <c r="J90" i="26"/>
  <c r="H165" i="17"/>
  <c r="V148" i="17"/>
  <c r="L90" i="26"/>
  <c r="I165" i="17"/>
  <c r="W148" i="17"/>
  <c r="AH148" i="17"/>
  <c r="J91" i="26"/>
  <c r="H166" i="17"/>
  <c r="V149" i="17"/>
  <c r="L91" i="26"/>
  <c r="I166" i="17"/>
  <c r="W149" i="17"/>
  <c r="AH149" i="17"/>
  <c r="J92" i="26"/>
  <c r="H167" i="17"/>
  <c r="V150" i="17"/>
  <c r="L92" i="26"/>
  <c r="I167" i="17"/>
  <c r="W150" i="17"/>
  <c r="AH150" i="17"/>
  <c r="J93" i="26"/>
  <c r="H168" i="17"/>
  <c r="V151" i="17"/>
  <c r="L93" i="26"/>
  <c r="I168" i="17"/>
  <c r="W151" i="17"/>
  <c r="AH151" i="17"/>
  <c r="J94" i="26"/>
  <c r="H169" i="17"/>
  <c r="V152" i="17"/>
  <c r="L94" i="26"/>
  <c r="I169" i="17"/>
  <c r="W152" i="17"/>
  <c r="AH152" i="17"/>
  <c r="J95" i="26"/>
  <c r="H170" i="17"/>
  <c r="V153" i="17"/>
  <c r="L95" i="26"/>
  <c r="I170" i="17"/>
  <c r="W153" i="17"/>
  <c r="AH153" i="17"/>
  <c r="J96" i="26"/>
  <c r="H171" i="17"/>
  <c r="V154" i="17"/>
  <c r="L96" i="26"/>
  <c r="I171" i="17"/>
  <c r="W154" i="17"/>
  <c r="AH154" i="17"/>
  <c r="J97" i="26"/>
  <c r="H172" i="17"/>
  <c r="V155" i="17"/>
  <c r="L97" i="26"/>
  <c r="I172" i="17"/>
  <c r="W155" i="17"/>
  <c r="AH155" i="17"/>
  <c r="J98" i="26"/>
  <c r="H173" i="17"/>
  <c r="V156" i="17"/>
  <c r="L98" i="26"/>
  <c r="I173" i="17"/>
  <c r="W156" i="17"/>
  <c r="AH156" i="17"/>
  <c r="J99" i="26"/>
  <c r="H174" i="17"/>
  <c r="V157" i="17"/>
  <c r="L99" i="26"/>
  <c r="I174" i="17"/>
  <c r="W157" i="17"/>
  <c r="AH157" i="17"/>
  <c r="J100" i="26"/>
  <c r="H175" i="17"/>
  <c r="V158" i="17"/>
  <c r="L100" i="26"/>
  <c r="I175" i="17"/>
  <c r="W158" i="17"/>
  <c r="AH158" i="17"/>
  <c r="J101" i="26"/>
  <c r="H176" i="17"/>
  <c r="V159" i="17"/>
  <c r="L101" i="26"/>
  <c r="I176" i="17"/>
  <c r="W159" i="17"/>
  <c r="AH159" i="17"/>
  <c r="J102" i="26"/>
  <c r="H177" i="17"/>
  <c r="V160" i="17"/>
  <c r="L102" i="26"/>
  <c r="I177" i="17"/>
  <c r="W160" i="17"/>
  <c r="AH160" i="17"/>
  <c r="J103" i="26"/>
  <c r="H178" i="17"/>
  <c r="V161" i="17"/>
  <c r="L103" i="26"/>
  <c r="I178" i="17"/>
  <c r="W161" i="17"/>
  <c r="AH161" i="17"/>
  <c r="J104" i="26"/>
  <c r="H179" i="17"/>
  <c r="V162" i="17"/>
  <c r="L104" i="26"/>
  <c r="I179" i="17"/>
  <c r="W162" i="17"/>
  <c r="AH162" i="17"/>
  <c r="J105" i="26"/>
  <c r="H180" i="17"/>
  <c r="V163" i="17"/>
  <c r="L105" i="26"/>
  <c r="I180" i="17"/>
  <c r="W163" i="17"/>
  <c r="AH163" i="17"/>
  <c r="J106" i="26"/>
  <c r="H181" i="17"/>
  <c r="V164" i="17"/>
  <c r="L106" i="26"/>
  <c r="I181" i="17"/>
  <c r="W164" i="17"/>
  <c r="AH164" i="17"/>
  <c r="J107" i="26"/>
  <c r="H182" i="17"/>
  <c r="V165" i="17"/>
  <c r="L107" i="26"/>
  <c r="I182" i="17"/>
  <c r="W165" i="17"/>
  <c r="AH165" i="17"/>
  <c r="J108" i="26"/>
  <c r="H183" i="17"/>
  <c r="V166" i="17"/>
  <c r="L108" i="26"/>
  <c r="I183" i="17"/>
  <c r="W166" i="17"/>
  <c r="AH166" i="17"/>
  <c r="J109" i="26"/>
  <c r="H184" i="17"/>
  <c r="V167" i="17"/>
  <c r="L109" i="26"/>
  <c r="I184" i="17"/>
  <c r="W167" i="17"/>
  <c r="AH167" i="17"/>
  <c r="J110" i="26"/>
  <c r="H185" i="17"/>
  <c r="V168" i="17"/>
  <c r="L110" i="26"/>
  <c r="I185" i="17"/>
  <c r="W168" i="17"/>
  <c r="AH168" i="17"/>
  <c r="J111" i="26"/>
  <c r="H186" i="17"/>
  <c r="V169" i="17"/>
  <c r="L111" i="26"/>
  <c r="I186" i="17"/>
  <c r="W169" i="17"/>
  <c r="AH169" i="17"/>
  <c r="J112" i="26"/>
  <c r="H187" i="17"/>
  <c r="V170" i="17"/>
  <c r="L112" i="26"/>
  <c r="I187" i="17"/>
  <c r="W170" i="17"/>
  <c r="AH170" i="17"/>
  <c r="J113" i="26"/>
  <c r="H188" i="17"/>
  <c r="V171" i="17"/>
  <c r="L113" i="26"/>
  <c r="I188" i="17"/>
  <c r="W171" i="17"/>
  <c r="AH171" i="17"/>
  <c r="J114" i="26"/>
  <c r="H189" i="17"/>
  <c r="V172" i="17"/>
  <c r="L114" i="26"/>
  <c r="I189" i="17"/>
  <c r="W172" i="17"/>
  <c r="AH172" i="17"/>
  <c r="J115" i="26"/>
  <c r="H190" i="17"/>
  <c r="V173" i="17"/>
  <c r="L115" i="26"/>
  <c r="I190" i="17"/>
  <c r="W173" i="17"/>
  <c r="AH173" i="17"/>
  <c r="J116" i="26"/>
  <c r="H191" i="17"/>
  <c r="V174" i="17"/>
  <c r="L116" i="26"/>
  <c r="I191" i="17"/>
  <c r="W174" i="17"/>
  <c r="AH174" i="17"/>
  <c r="J117" i="26"/>
  <c r="H192" i="17"/>
  <c r="V175" i="17"/>
  <c r="L117" i="26"/>
  <c r="I192" i="17"/>
  <c r="W175" i="17"/>
  <c r="AH175" i="17"/>
  <c r="J118" i="26"/>
  <c r="H193" i="17"/>
  <c r="V176" i="17"/>
  <c r="L118" i="26"/>
  <c r="I193" i="17"/>
  <c r="W176" i="17"/>
  <c r="AH176" i="17"/>
  <c r="J119" i="26"/>
  <c r="H194" i="17"/>
  <c r="V177" i="17"/>
  <c r="L119" i="26"/>
  <c r="I194" i="17"/>
  <c r="W177" i="17"/>
  <c r="AH177" i="17"/>
  <c r="J120" i="26"/>
  <c r="H195" i="17"/>
  <c r="V178" i="17"/>
  <c r="L120" i="26"/>
  <c r="I195" i="17"/>
  <c r="W178" i="17"/>
  <c r="AH178" i="17"/>
  <c r="J121" i="26"/>
  <c r="H196" i="17"/>
  <c r="V179" i="17"/>
  <c r="L121" i="26"/>
  <c r="I196" i="17"/>
  <c r="W179" i="17"/>
  <c r="AH179" i="17"/>
  <c r="J122" i="26"/>
  <c r="H197" i="17"/>
  <c r="V180" i="17"/>
  <c r="L122" i="26"/>
  <c r="I197" i="17"/>
  <c r="W180" i="17"/>
  <c r="AH180" i="17"/>
  <c r="J123" i="26"/>
  <c r="H198" i="17"/>
  <c r="V181" i="17"/>
  <c r="L123" i="26"/>
  <c r="I198" i="17"/>
  <c r="W181" i="17"/>
  <c r="AH181" i="17"/>
  <c r="J124" i="26"/>
  <c r="H199" i="17"/>
  <c r="V182" i="17"/>
  <c r="L124" i="26"/>
  <c r="I199" i="17"/>
  <c r="W182" i="17"/>
  <c r="AH182" i="17"/>
  <c r="J125" i="26"/>
  <c r="H200" i="17"/>
  <c r="V183" i="17"/>
  <c r="L125" i="26"/>
  <c r="I200" i="17"/>
  <c r="W183" i="17"/>
  <c r="AH183" i="17"/>
  <c r="J126" i="26"/>
  <c r="H201" i="17"/>
  <c r="V184" i="17"/>
  <c r="L126" i="26"/>
  <c r="I201" i="17"/>
  <c r="W184" i="17"/>
  <c r="AH184" i="17"/>
  <c r="J127" i="26"/>
  <c r="H202" i="17"/>
  <c r="V185" i="17"/>
  <c r="L127" i="26"/>
  <c r="I202" i="17"/>
  <c r="W185" i="17"/>
  <c r="AH185" i="17"/>
  <c r="J128" i="26"/>
  <c r="H203" i="17"/>
  <c r="V186" i="17"/>
  <c r="L128" i="26"/>
  <c r="I203" i="17"/>
  <c r="W186" i="17"/>
  <c r="AH186" i="17"/>
  <c r="J129" i="26"/>
  <c r="H204" i="17"/>
  <c r="V187" i="17"/>
  <c r="L129" i="26"/>
  <c r="I204" i="17"/>
  <c r="W187" i="17"/>
  <c r="AH187" i="17"/>
  <c r="J130" i="26"/>
  <c r="H205" i="17"/>
  <c r="V188" i="17"/>
  <c r="L130" i="26"/>
  <c r="I205" i="17"/>
  <c r="W188" i="17"/>
  <c r="AH188" i="17"/>
  <c r="J131" i="26"/>
  <c r="H206" i="17"/>
  <c r="V189" i="17"/>
  <c r="L131" i="26"/>
  <c r="I206" i="17"/>
  <c r="W189" i="17"/>
  <c r="AH189" i="17"/>
  <c r="J132" i="26"/>
  <c r="H207" i="17"/>
  <c r="V190" i="17"/>
  <c r="L132" i="26"/>
  <c r="I207" i="17"/>
  <c r="W190" i="17"/>
  <c r="AH190" i="17"/>
  <c r="J133" i="26"/>
  <c r="H208" i="17"/>
  <c r="V191" i="17"/>
  <c r="L133" i="26"/>
  <c r="I208" i="17"/>
  <c r="W191" i="17"/>
  <c r="AH191" i="17"/>
  <c r="J134" i="26"/>
  <c r="H209" i="17"/>
  <c r="V192" i="17"/>
  <c r="L134" i="26"/>
  <c r="I209" i="17"/>
  <c r="W192" i="17"/>
  <c r="AH192" i="17"/>
  <c r="J135" i="26"/>
  <c r="H210" i="17"/>
  <c r="V193" i="17"/>
  <c r="L135" i="26"/>
  <c r="I210" i="17"/>
  <c r="W193" i="17"/>
  <c r="AH193" i="17"/>
  <c r="J136" i="26"/>
  <c r="H211" i="17"/>
  <c r="V194" i="17"/>
  <c r="L136" i="26"/>
  <c r="I211" i="17"/>
  <c r="W194" i="17"/>
  <c r="AH194" i="17"/>
  <c r="J137" i="26"/>
  <c r="H212" i="17"/>
  <c r="V195" i="17"/>
  <c r="L137" i="26"/>
  <c r="I212" i="17"/>
  <c r="W195" i="17"/>
  <c r="AH195" i="17"/>
  <c r="J138" i="26"/>
  <c r="H213" i="17"/>
  <c r="V196" i="17"/>
  <c r="L138" i="26"/>
  <c r="I213" i="17"/>
  <c r="W196" i="17"/>
  <c r="AH196" i="17"/>
  <c r="J139" i="26"/>
  <c r="H214" i="17"/>
  <c r="V197" i="17"/>
  <c r="L139" i="26"/>
  <c r="I214" i="17"/>
  <c r="W197" i="17"/>
  <c r="AH197" i="17"/>
  <c r="J140" i="26"/>
  <c r="H215" i="17"/>
  <c r="V198" i="17"/>
  <c r="L140" i="26"/>
  <c r="I215" i="17"/>
  <c r="W198" i="17"/>
  <c r="AH198" i="17"/>
  <c r="J141" i="26"/>
  <c r="H216" i="17"/>
  <c r="V199" i="17"/>
  <c r="L141" i="26"/>
  <c r="I216" i="17"/>
  <c r="W199" i="17"/>
  <c r="AH199" i="17"/>
  <c r="J142" i="26"/>
  <c r="H217" i="17"/>
  <c r="V200" i="17"/>
  <c r="L142" i="26"/>
  <c r="I217" i="17"/>
  <c r="W200" i="17"/>
  <c r="AH200" i="17"/>
  <c r="J143" i="26"/>
  <c r="H218" i="17"/>
  <c r="V201" i="17"/>
  <c r="L143" i="26"/>
  <c r="I218" i="17"/>
  <c r="W201" i="17"/>
  <c r="AH201" i="17"/>
  <c r="J144" i="26"/>
  <c r="H219" i="17"/>
  <c r="V202" i="17"/>
  <c r="L144" i="26"/>
  <c r="I219" i="17"/>
  <c r="W202" i="17"/>
  <c r="AH202" i="17"/>
  <c r="J145" i="26"/>
  <c r="H220" i="17"/>
  <c r="V203" i="17"/>
  <c r="L145" i="26"/>
  <c r="I220" i="17"/>
  <c r="W203" i="17"/>
  <c r="AH203" i="17"/>
  <c r="J146" i="26"/>
  <c r="H221" i="17"/>
  <c r="V204" i="17"/>
  <c r="L146" i="26"/>
  <c r="I221" i="17"/>
  <c r="W204" i="17"/>
  <c r="AH204" i="17"/>
  <c r="J147" i="26"/>
  <c r="H222" i="17"/>
  <c r="V205" i="17"/>
  <c r="L147" i="26"/>
  <c r="I222" i="17"/>
  <c r="W205" i="17"/>
  <c r="AH205" i="17"/>
  <c r="J148" i="26"/>
  <c r="H223" i="17"/>
  <c r="V206" i="17"/>
  <c r="L148" i="26"/>
  <c r="I223" i="17"/>
  <c r="W206" i="17"/>
  <c r="AH206" i="17"/>
  <c r="J149" i="26"/>
  <c r="H224" i="17"/>
  <c r="V207" i="17"/>
  <c r="L149" i="26"/>
  <c r="I224" i="17"/>
  <c r="W207" i="17"/>
  <c r="AH207" i="17"/>
  <c r="J150" i="26"/>
  <c r="H225" i="17"/>
  <c r="V208" i="17"/>
  <c r="L150" i="26"/>
  <c r="I225" i="17"/>
  <c r="W208" i="17"/>
  <c r="AH208" i="17"/>
  <c r="J151" i="26"/>
  <c r="H226" i="17"/>
  <c r="V209" i="17"/>
  <c r="L151" i="26"/>
  <c r="I226" i="17"/>
  <c r="W209" i="17"/>
  <c r="AH209" i="17"/>
  <c r="J152" i="26"/>
  <c r="H227" i="17"/>
  <c r="V210" i="17"/>
  <c r="L152" i="26"/>
  <c r="I227" i="17"/>
  <c r="W210" i="17"/>
  <c r="AH210" i="17"/>
  <c r="J153" i="26"/>
  <c r="H228" i="17"/>
  <c r="V211" i="17"/>
  <c r="L153" i="26"/>
  <c r="I228" i="17"/>
  <c r="W211" i="17"/>
  <c r="AH211" i="17"/>
  <c r="J154" i="26"/>
  <c r="H229" i="17"/>
  <c r="V212" i="17"/>
  <c r="L154" i="26"/>
  <c r="I229" i="17"/>
  <c r="W212" i="17"/>
  <c r="AH212" i="17"/>
  <c r="J155" i="26"/>
  <c r="H230" i="17"/>
  <c r="V213" i="17"/>
  <c r="L155" i="26"/>
  <c r="I230" i="17"/>
  <c r="W213" i="17"/>
  <c r="AH213" i="17"/>
  <c r="J156" i="26"/>
  <c r="H231" i="17"/>
  <c r="V214" i="17"/>
  <c r="L156" i="26"/>
  <c r="I231" i="17"/>
  <c r="W214" i="17"/>
  <c r="AH214" i="17"/>
  <c r="J157" i="26"/>
  <c r="H232" i="17"/>
  <c r="V215" i="17"/>
  <c r="L157" i="26"/>
  <c r="I232" i="17"/>
  <c r="W215" i="17"/>
  <c r="AH215" i="17"/>
  <c r="J158" i="26"/>
  <c r="H233" i="17"/>
  <c r="V216" i="17"/>
  <c r="L158" i="26"/>
  <c r="I233" i="17"/>
  <c r="W216" i="17"/>
  <c r="AH216" i="17"/>
  <c r="J159" i="26"/>
  <c r="H234" i="17"/>
  <c r="V217" i="17"/>
  <c r="L159" i="26"/>
  <c r="I234" i="17"/>
  <c r="W217" i="17"/>
  <c r="AH217" i="17"/>
  <c r="J160" i="26"/>
  <c r="H235" i="17"/>
  <c r="V218" i="17"/>
  <c r="L160" i="26"/>
  <c r="I235" i="17"/>
  <c r="W218" i="17"/>
  <c r="AH218" i="17"/>
  <c r="J161" i="26"/>
  <c r="H236" i="17"/>
  <c r="V219" i="17"/>
  <c r="L161" i="26"/>
  <c r="I236" i="17"/>
  <c r="W219" i="17"/>
  <c r="AH219" i="17"/>
  <c r="J162" i="26"/>
  <c r="H237" i="17"/>
  <c r="V220" i="17"/>
  <c r="L162" i="26"/>
  <c r="I237" i="17"/>
  <c r="W220" i="17"/>
  <c r="AH220" i="17"/>
  <c r="J163" i="26"/>
  <c r="H238" i="17"/>
  <c r="V221" i="17"/>
  <c r="L163" i="26"/>
  <c r="I238" i="17"/>
  <c r="W221" i="17"/>
  <c r="AH221" i="17"/>
  <c r="J164" i="26"/>
  <c r="H239" i="17"/>
  <c r="V222" i="17"/>
  <c r="L164" i="26"/>
  <c r="I239" i="17"/>
  <c r="W222" i="17"/>
  <c r="AH222" i="17"/>
  <c r="J165" i="26"/>
  <c r="H240" i="17"/>
  <c r="V223" i="17"/>
  <c r="L165" i="26"/>
  <c r="I240" i="17"/>
  <c r="W223" i="17"/>
  <c r="AH223" i="17"/>
  <c r="J166" i="26"/>
  <c r="H241" i="17"/>
  <c r="V224" i="17"/>
  <c r="L166" i="26"/>
  <c r="I241" i="17"/>
  <c r="W224" i="17"/>
  <c r="AH224" i="17"/>
  <c r="J167" i="26"/>
  <c r="H242" i="17"/>
  <c r="V225" i="17"/>
  <c r="L167" i="26"/>
  <c r="I242" i="17"/>
  <c r="W225" i="17"/>
  <c r="AH225" i="17"/>
  <c r="J168" i="26"/>
  <c r="H243" i="17"/>
  <c r="V226" i="17"/>
  <c r="L168" i="26"/>
  <c r="I243" i="17"/>
  <c r="W226" i="17"/>
  <c r="AH226" i="17"/>
  <c r="J169" i="26"/>
  <c r="H244" i="17"/>
  <c r="V227" i="17"/>
  <c r="L169" i="26"/>
  <c r="I244" i="17"/>
  <c r="W227" i="17"/>
  <c r="AH227" i="17"/>
  <c r="J170" i="26"/>
  <c r="H245" i="17"/>
  <c r="V228" i="17"/>
  <c r="L170" i="26"/>
  <c r="I245" i="17"/>
  <c r="W228" i="17"/>
  <c r="AH228" i="17"/>
  <c r="J171" i="26"/>
  <c r="H246" i="17"/>
  <c r="V229" i="17"/>
  <c r="L171" i="26"/>
  <c r="I246" i="17"/>
  <c r="W229" i="17"/>
  <c r="AH229" i="17"/>
  <c r="J172" i="26"/>
  <c r="H247" i="17"/>
  <c r="V230" i="17"/>
  <c r="L172" i="26"/>
  <c r="I247" i="17"/>
  <c r="W230" i="17"/>
  <c r="AH230" i="17"/>
  <c r="J173" i="26"/>
  <c r="H248" i="17"/>
  <c r="V231" i="17"/>
  <c r="L173" i="26"/>
  <c r="I248" i="17"/>
  <c r="W231" i="17"/>
  <c r="AH231" i="17"/>
  <c r="J174" i="26"/>
  <c r="H249" i="17"/>
  <c r="V232" i="17"/>
  <c r="L174" i="26"/>
  <c r="I249" i="17"/>
  <c r="W232" i="17"/>
  <c r="AH232" i="17"/>
  <c r="J175" i="26"/>
  <c r="H250" i="17"/>
  <c r="V233" i="17"/>
  <c r="L175" i="26"/>
  <c r="I250" i="17"/>
  <c r="W233" i="17"/>
  <c r="AH233" i="17"/>
  <c r="J176" i="26"/>
  <c r="H251" i="17"/>
  <c r="V234" i="17"/>
  <c r="L176" i="26"/>
  <c r="I251" i="17"/>
  <c r="W234" i="17"/>
  <c r="AH234" i="17"/>
  <c r="J177" i="26"/>
  <c r="H252" i="17"/>
  <c r="V235" i="17"/>
  <c r="L177" i="26"/>
  <c r="I252" i="17"/>
  <c r="W235" i="17"/>
  <c r="AH235" i="17"/>
  <c r="J178" i="26"/>
  <c r="H253" i="17"/>
  <c r="V236" i="17"/>
  <c r="L178" i="26"/>
  <c r="I253" i="17"/>
  <c r="W236" i="17"/>
  <c r="AH236" i="17"/>
  <c r="J179" i="26"/>
  <c r="H254" i="17"/>
  <c r="V237" i="17"/>
  <c r="L179" i="26"/>
  <c r="I254" i="17"/>
  <c r="W237" i="17"/>
  <c r="AH237" i="17"/>
  <c r="J180" i="26"/>
  <c r="H255" i="17"/>
  <c r="V238" i="17"/>
  <c r="L180" i="26"/>
  <c r="I255" i="17"/>
  <c r="W238" i="17"/>
  <c r="AH238" i="17"/>
  <c r="J181" i="26"/>
  <c r="H256" i="17"/>
  <c r="V239" i="17"/>
  <c r="L181" i="26"/>
  <c r="I256" i="17"/>
  <c r="W239" i="17"/>
  <c r="AH239" i="17"/>
  <c r="J182" i="26"/>
  <c r="H257" i="17"/>
  <c r="V240" i="17"/>
  <c r="L182" i="26"/>
  <c r="I257" i="17"/>
  <c r="W240" i="17"/>
  <c r="AH240" i="17"/>
  <c r="J183" i="26"/>
  <c r="H258" i="17"/>
  <c r="V241" i="17"/>
  <c r="L183" i="26"/>
  <c r="I258" i="17"/>
  <c r="W241" i="17"/>
  <c r="AH241" i="17"/>
  <c r="J184" i="26"/>
  <c r="H259" i="17"/>
  <c r="V242" i="17"/>
  <c r="L184" i="26"/>
  <c r="I259" i="17"/>
  <c r="W242" i="17"/>
  <c r="AH242" i="17"/>
  <c r="J185" i="26"/>
  <c r="H260" i="17"/>
  <c r="V243" i="17"/>
  <c r="L185" i="26"/>
  <c r="I260" i="17"/>
  <c r="W243" i="17"/>
  <c r="AH243" i="17"/>
  <c r="J186" i="26"/>
  <c r="H261" i="17"/>
  <c r="V244" i="17"/>
  <c r="L186" i="26"/>
  <c r="I261" i="17"/>
  <c r="W244" i="17"/>
  <c r="AH244" i="17"/>
  <c r="J187" i="26"/>
  <c r="H262" i="17"/>
  <c r="V245" i="17"/>
  <c r="L187" i="26"/>
  <c r="I262" i="17"/>
  <c r="W245" i="17"/>
  <c r="AH245" i="17"/>
  <c r="J188" i="26"/>
  <c r="H263" i="17"/>
  <c r="V246" i="17"/>
  <c r="L188" i="26"/>
  <c r="I263" i="17"/>
  <c r="W246" i="17"/>
  <c r="AH246" i="17"/>
  <c r="J189" i="26"/>
  <c r="H264" i="17"/>
  <c r="V247" i="17"/>
  <c r="L189" i="26"/>
  <c r="I264" i="17"/>
  <c r="W247" i="17"/>
  <c r="AH247" i="17"/>
  <c r="J190" i="26"/>
  <c r="H265" i="17"/>
  <c r="V248" i="17"/>
  <c r="L190" i="26"/>
  <c r="I265" i="17"/>
  <c r="W248" i="17"/>
  <c r="AH248" i="17"/>
  <c r="J191" i="26"/>
  <c r="H266" i="17"/>
  <c r="V249" i="17"/>
  <c r="L191" i="26"/>
  <c r="I266" i="17"/>
  <c r="W249" i="17"/>
  <c r="AH249" i="17"/>
  <c r="J192" i="26"/>
  <c r="H267" i="17"/>
  <c r="V250" i="17"/>
  <c r="L192" i="26"/>
  <c r="I267" i="17"/>
  <c r="W250" i="17"/>
  <c r="AH250" i="17"/>
  <c r="J193" i="26"/>
  <c r="H268" i="17"/>
  <c r="V251" i="17"/>
  <c r="L193" i="26"/>
  <c r="I268" i="17"/>
  <c r="W251" i="17"/>
  <c r="AH251" i="17"/>
  <c r="J194" i="26"/>
  <c r="H269" i="17"/>
  <c r="V252" i="17"/>
  <c r="L194" i="26"/>
  <c r="I269" i="17"/>
  <c r="W252" i="17"/>
  <c r="AH252" i="17"/>
  <c r="J195" i="26"/>
  <c r="H270" i="17"/>
  <c r="V253" i="17"/>
  <c r="L195" i="26"/>
  <c r="I270" i="17"/>
  <c r="W253" i="17"/>
  <c r="AH253" i="17"/>
  <c r="J196" i="26"/>
  <c r="H271" i="17"/>
  <c r="V254" i="17"/>
  <c r="L196" i="26"/>
  <c r="I271" i="17"/>
  <c r="W254" i="17"/>
  <c r="AH254" i="17"/>
  <c r="J197" i="26"/>
  <c r="H272" i="17"/>
  <c r="V255" i="17"/>
  <c r="L197" i="26"/>
  <c r="I272" i="17"/>
  <c r="W255" i="17"/>
  <c r="AH255" i="17"/>
  <c r="J198" i="26"/>
  <c r="H273" i="17"/>
  <c r="V256" i="17"/>
  <c r="L198" i="26"/>
  <c r="I273" i="17"/>
  <c r="W256" i="17"/>
  <c r="AH256" i="17"/>
  <c r="J199" i="26"/>
  <c r="H274" i="17"/>
  <c r="V257" i="17"/>
  <c r="L199" i="26"/>
  <c r="I274" i="17"/>
  <c r="W257" i="17"/>
  <c r="AH257" i="17"/>
  <c r="J200" i="26"/>
  <c r="H275" i="17"/>
  <c r="V258" i="17"/>
  <c r="L200" i="26"/>
  <c r="I275" i="17"/>
  <c r="W258" i="17"/>
  <c r="AH258" i="17"/>
  <c r="J201" i="26"/>
  <c r="H276" i="17"/>
  <c r="V259" i="17"/>
  <c r="L201" i="26"/>
  <c r="I276" i="17"/>
  <c r="W259" i="17"/>
  <c r="AH259" i="17"/>
  <c r="J202" i="26"/>
  <c r="H277" i="17"/>
  <c r="V260" i="17"/>
  <c r="L202" i="26"/>
  <c r="I277" i="17"/>
  <c r="W260" i="17"/>
  <c r="AH260" i="17"/>
  <c r="J203" i="26"/>
  <c r="H278" i="17"/>
  <c r="V261" i="17"/>
  <c r="L203" i="26"/>
  <c r="I278" i="17"/>
  <c r="W261" i="17"/>
  <c r="AH261" i="17"/>
  <c r="J204" i="26"/>
  <c r="H279" i="17"/>
  <c r="V262" i="17"/>
  <c r="L204" i="26"/>
  <c r="I279" i="17"/>
  <c r="W262" i="17"/>
  <c r="AH262" i="17"/>
  <c r="J205" i="26"/>
  <c r="H280" i="17"/>
  <c r="V263" i="17"/>
  <c r="L205" i="26"/>
  <c r="I280" i="17"/>
  <c r="W263" i="17"/>
  <c r="AH263" i="17"/>
  <c r="J206" i="26"/>
  <c r="H281" i="17"/>
  <c r="V264" i="17"/>
  <c r="L206" i="26"/>
  <c r="I281" i="17"/>
  <c r="W264" i="17"/>
  <c r="AH264" i="17"/>
  <c r="J207" i="26"/>
  <c r="H282" i="17"/>
  <c r="V265" i="17"/>
  <c r="L207" i="26"/>
  <c r="I282" i="17"/>
  <c r="W265" i="17"/>
  <c r="AH265" i="17"/>
  <c r="J208" i="26"/>
  <c r="H283" i="17"/>
  <c r="V266" i="17"/>
  <c r="L208" i="26"/>
  <c r="I283" i="17"/>
  <c r="W266" i="17"/>
  <c r="AH266" i="17"/>
  <c r="J209" i="26"/>
  <c r="H284" i="17"/>
  <c r="V267" i="17"/>
  <c r="L209" i="26"/>
  <c r="I284" i="17"/>
  <c r="W267" i="17"/>
  <c r="AH267" i="17"/>
  <c r="J210" i="26"/>
  <c r="H285" i="17"/>
  <c r="V268" i="17"/>
  <c r="L210" i="26"/>
  <c r="I285" i="17"/>
  <c r="W268" i="17"/>
  <c r="AH268" i="17"/>
  <c r="J211" i="26"/>
  <c r="H286" i="17"/>
  <c r="V269" i="17"/>
  <c r="L211" i="26"/>
  <c r="I286" i="17"/>
  <c r="W269" i="17"/>
  <c r="AH269" i="17"/>
  <c r="J212" i="26"/>
  <c r="H287" i="17"/>
  <c r="V270" i="17"/>
  <c r="L212" i="26"/>
  <c r="I287" i="17"/>
  <c r="W270" i="17"/>
  <c r="AH270" i="17"/>
  <c r="J213" i="26"/>
  <c r="H288" i="17"/>
  <c r="V271" i="17"/>
  <c r="L213" i="26"/>
  <c r="I288" i="17"/>
  <c r="W271" i="17"/>
  <c r="AH271" i="17"/>
  <c r="J214" i="26"/>
  <c r="H289" i="17"/>
  <c r="V272" i="17"/>
  <c r="L214" i="26"/>
  <c r="I289" i="17"/>
  <c r="W272" i="17"/>
  <c r="AH272" i="17"/>
  <c r="J215" i="26"/>
  <c r="H290" i="17"/>
  <c r="V273" i="17"/>
  <c r="L215" i="26"/>
  <c r="I290" i="17"/>
  <c r="W273" i="17"/>
  <c r="AH273" i="17"/>
  <c r="J216" i="26"/>
  <c r="H291" i="17"/>
  <c r="V274" i="17"/>
  <c r="L216" i="26"/>
  <c r="I291" i="17"/>
  <c r="W274" i="17"/>
  <c r="AH274" i="17"/>
  <c r="J217" i="26"/>
  <c r="H292" i="17"/>
  <c r="V275" i="17"/>
  <c r="L217" i="26"/>
  <c r="I292" i="17"/>
  <c r="W275" i="17"/>
  <c r="AH275" i="17"/>
  <c r="J218" i="26"/>
  <c r="H293" i="17"/>
  <c r="V276" i="17"/>
  <c r="L218" i="26"/>
  <c r="I293" i="17"/>
  <c r="W276" i="17"/>
  <c r="AH276" i="17"/>
  <c r="J219" i="26"/>
  <c r="H294" i="17"/>
  <c r="V277" i="17"/>
  <c r="L219" i="26"/>
  <c r="I294" i="17"/>
  <c r="W277" i="17"/>
  <c r="AH277" i="17"/>
  <c r="J220" i="26"/>
  <c r="H295" i="17"/>
  <c r="V278" i="17"/>
  <c r="L220" i="26"/>
  <c r="I295" i="17"/>
  <c r="W278" i="17"/>
  <c r="AH278" i="17"/>
  <c r="J221" i="26"/>
  <c r="H296" i="17"/>
  <c r="V279" i="17"/>
  <c r="L221" i="26"/>
  <c r="I296" i="17"/>
  <c r="W279" i="17"/>
  <c r="AH279" i="17"/>
  <c r="J222" i="26"/>
  <c r="H297" i="17"/>
  <c r="V280" i="17"/>
  <c r="L222" i="26"/>
  <c r="I297" i="17"/>
  <c r="W280" i="17"/>
  <c r="AH280" i="17"/>
  <c r="J223" i="26"/>
  <c r="H298" i="17"/>
  <c r="V281" i="17"/>
  <c r="L223" i="26"/>
  <c r="I298" i="17"/>
  <c r="W281" i="17"/>
  <c r="AH281" i="17"/>
  <c r="J224" i="26"/>
  <c r="H299" i="17"/>
  <c r="V282" i="17"/>
  <c r="L224" i="26"/>
  <c r="I299" i="17"/>
  <c r="W282" i="17"/>
  <c r="AH282" i="17"/>
  <c r="J225" i="26"/>
  <c r="H300" i="17"/>
  <c r="V283" i="17"/>
  <c r="L225" i="26"/>
  <c r="I300" i="17"/>
  <c r="W283" i="17"/>
  <c r="AH283" i="17"/>
  <c r="J226" i="26"/>
  <c r="H301" i="17"/>
  <c r="V284" i="17"/>
  <c r="L226" i="26"/>
  <c r="I301" i="17"/>
  <c r="W284" i="17"/>
  <c r="AH284" i="17"/>
  <c r="J227" i="26"/>
  <c r="H302" i="17"/>
  <c r="V285" i="17"/>
  <c r="L227" i="26"/>
  <c r="I302" i="17"/>
  <c r="W285" i="17"/>
  <c r="AH285" i="17"/>
  <c r="J228" i="26"/>
  <c r="H303" i="17"/>
  <c r="V286" i="17"/>
  <c r="L228" i="26"/>
  <c r="I303" i="17"/>
  <c r="W286" i="17"/>
  <c r="AH286" i="17"/>
  <c r="J229" i="26"/>
  <c r="H304" i="17"/>
  <c r="V287" i="17"/>
  <c r="L229" i="26"/>
  <c r="I304" i="17"/>
  <c r="W287" i="17"/>
  <c r="AH287" i="17"/>
  <c r="J230" i="26"/>
  <c r="H305" i="17"/>
  <c r="V288" i="17"/>
  <c r="L230" i="26"/>
  <c r="I305" i="17"/>
  <c r="W288" i="17"/>
  <c r="AH288" i="17"/>
  <c r="J231" i="26"/>
  <c r="H306" i="17"/>
  <c r="V289" i="17"/>
  <c r="L231" i="26"/>
  <c r="I306" i="17"/>
  <c r="W289" i="17"/>
  <c r="AH289" i="17"/>
  <c r="J232" i="26"/>
  <c r="H307" i="17"/>
  <c r="V290" i="17"/>
  <c r="L232" i="26"/>
  <c r="I307" i="17"/>
  <c r="W290" i="17"/>
  <c r="AH290" i="17"/>
  <c r="J233" i="26"/>
  <c r="H308" i="17"/>
  <c r="V291" i="17"/>
  <c r="L233" i="26"/>
  <c r="I308" i="17"/>
  <c r="W291" i="17"/>
  <c r="AH291" i="17"/>
  <c r="J234" i="26"/>
  <c r="H309" i="17"/>
  <c r="V292" i="17"/>
  <c r="L234" i="26"/>
  <c r="I309" i="17"/>
  <c r="W292" i="17"/>
  <c r="AH292" i="17"/>
  <c r="J235" i="26"/>
  <c r="H310" i="17"/>
  <c r="V293" i="17"/>
  <c r="L235" i="26"/>
  <c r="I310" i="17"/>
  <c r="W293" i="17"/>
  <c r="AH293" i="17"/>
  <c r="J236" i="26"/>
  <c r="H311" i="17"/>
  <c r="V294" i="17"/>
  <c r="L236" i="26"/>
  <c r="I311" i="17"/>
  <c r="W294" i="17"/>
  <c r="AH294" i="17"/>
  <c r="J237" i="26"/>
  <c r="H312" i="17"/>
  <c r="V295" i="17"/>
  <c r="L237" i="26"/>
  <c r="I312" i="17"/>
  <c r="W295" i="17"/>
  <c r="AH295" i="17"/>
  <c r="J238" i="26"/>
  <c r="H313" i="17"/>
  <c r="V296" i="17"/>
  <c r="L238" i="26"/>
  <c r="I313" i="17"/>
  <c r="W296" i="17"/>
  <c r="AH296" i="17"/>
  <c r="J239" i="26"/>
  <c r="H314" i="17"/>
  <c r="V297" i="17"/>
  <c r="L239" i="26"/>
  <c r="I314" i="17"/>
  <c r="W297" i="17"/>
  <c r="AH297" i="17"/>
  <c r="J240" i="26"/>
  <c r="H315" i="17"/>
  <c r="V298" i="17"/>
  <c r="L240" i="26"/>
  <c r="I315" i="17"/>
  <c r="W298" i="17"/>
  <c r="AH298" i="17"/>
  <c r="J241" i="26"/>
  <c r="H316" i="17"/>
  <c r="V299" i="17"/>
  <c r="L241" i="26"/>
  <c r="I316" i="17"/>
  <c r="W299" i="17"/>
  <c r="AH299" i="17"/>
  <c r="J242" i="26"/>
  <c r="H317" i="17"/>
  <c r="V300" i="17"/>
  <c r="L242" i="26"/>
  <c r="I317" i="17"/>
  <c r="W300" i="17"/>
  <c r="AH300" i="17"/>
  <c r="J243" i="26"/>
  <c r="H318" i="17"/>
  <c r="V301" i="17"/>
  <c r="L243" i="26"/>
  <c r="I318" i="17"/>
  <c r="W301" i="17"/>
  <c r="AH301" i="17"/>
  <c r="J244" i="26"/>
  <c r="H319" i="17"/>
  <c r="V302" i="17"/>
  <c r="L244" i="26"/>
  <c r="I319" i="17"/>
  <c r="W302" i="17"/>
  <c r="AH302" i="17"/>
  <c r="J245" i="26"/>
  <c r="H320" i="17"/>
  <c r="V303" i="17"/>
  <c r="L245" i="26"/>
  <c r="I320" i="17"/>
  <c r="W303" i="17"/>
  <c r="AH303" i="17"/>
  <c r="J246" i="26"/>
  <c r="H321" i="17"/>
  <c r="V304" i="17"/>
  <c r="L246" i="26"/>
  <c r="I321" i="17"/>
  <c r="W304" i="17"/>
  <c r="AH304" i="17"/>
  <c r="J247" i="26"/>
  <c r="H322" i="17"/>
  <c r="V305" i="17"/>
  <c r="L247" i="26"/>
  <c r="I322" i="17"/>
  <c r="W305" i="17"/>
  <c r="AH305" i="17"/>
  <c r="J248" i="26"/>
  <c r="H323" i="17"/>
  <c r="V306" i="17"/>
  <c r="L248" i="26"/>
  <c r="I323" i="17"/>
  <c r="W306" i="17"/>
  <c r="AH306" i="17"/>
  <c r="J249" i="26"/>
  <c r="H324" i="17"/>
  <c r="V307" i="17"/>
  <c r="L249" i="26"/>
  <c r="I324" i="17"/>
  <c r="W307" i="17"/>
  <c r="AH307" i="17"/>
  <c r="J250" i="26"/>
  <c r="H325" i="17"/>
  <c r="V308" i="17"/>
  <c r="L250" i="26"/>
  <c r="I325" i="17"/>
  <c r="W308" i="17"/>
  <c r="AH308" i="17"/>
  <c r="J251" i="26"/>
  <c r="H326" i="17"/>
  <c r="V309" i="17"/>
  <c r="L251" i="26"/>
  <c r="I326" i="17"/>
  <c r="W309" i="17"/>
  <c r="AH309" i="17"/>
  <c r="J252" i="26"/>
  <c r="H327" i="17"/>
  <c r="V310" i="17"/>
  <c r="L252" i="26"/>
  <c r="I327" i="17"/>
  <c r="W310" i="17"/>
  <c r="AH310" i="17"/>
  <c r="J253" i="26"/>
  <c r="H328" i="17"/>
  <c r="V311" i="17"/>
  <c r="L253" i="26"/>
  <c r="I328" i="17"/>
  <c r="W311" i="17"/>
  <c r="AH311" i="17"/>
  <c r="J254" i="26"/>
  <c r="H329" i="17"/>
  <c r="V312" i="17"/>
  <c r="L254" i="26"/>
  <c r="I329" i="17"/>
  <c r="W312" i="17"/>
  <c r="AH312" i="17"/>
  <c r="J255" i="26"/>
  <c r="H330" i="17"/>
  <c r="V313" i="17"/>
  <c r="L255" i="26"/>
  <c r="I330" i="17"/>
  <c r="W313" i="17"/>
  <c r="AH313" i="17"/>
  <c r="J256" i="26"/>
  <c r="H331" i="17"/>
  <c r="V314" i="17"/>
  <c r="L256" i="26"/>
  <c r="I331" i="17"/>
  <c r="W314" i="17"/>
  <c r="AH314" i="17"/>
  <c r="J257" i="26"/>
  <c r="H332" i="17"/>
  <c r="V315" i="17"/>
  <c r="L257" i="26"/>
  <c r="I332" i="17"/>
  <c r="W315" i="17"/>
  <c r="AH315" i="17"/>
  <c r="J258" i="26"/>
  <c r="H333" i="17"/>
  <c r="V316" i="17"/>
  <c r="L258" i="26"/>
  <c r="I333" i="17"/>
  <c r="W316" i="17"/>
  <c r="AH316" i="17"/>
  <c r="J259" i="26"/>
  <c r="H334" i="17"/>
  <c r="V317" i="17"/>
  <c r="L259" i="26"/>
  <c r="I334" i="17"/>
  <c r="W317" i="17"/>
  <c r="AH317" i="17"/>
  <c r="J260" i="26"/>
  <c r="H335" i="17"/>
  <c r="V318" i="17"/>
  <c r="L260" i="26"/>
  <c r="I335" i="17"/>
  <c r="W318" i="17"/>
  <c r="AH318" i="17"/>
  <c r="J261" i="26"/>
  <c r="H336" i="17"/>
  <c r="V319" i="17"/>
  <c r="L261" i="26"/>
  <c r="I336" i="17"/>
  <c r="W319" i="17"/>
  <c r="AH319" i="17"/>
  <c r="J262" i="26"/>
  <c r="H337" i="17"/>
  <c r="V320" i="17"/>
  <c r="L262" i="26"/>
  <c r="I337" i="17"/>
  <c r="W320" i="17"/>
  <c r="AH320" i="17"/>
  <c r="J263" i="26"/>
  <c r="H338" i="17"/>
  <c r="V321" i="17"/>
  <c r="L263" i="26"/>
  <c r="I338" i="17"/>
  <c r="W321" i="17"/>
  <c r="AH321" i="17"/>
  <c r="J264" i="26"/>
  <c r="H339" i="17"/>
  <c r="V322" i="17"/>
  <c r="L264" i="26"/>
  <c r="I339" i="17"/>
  <c r="W322" i="17"/>
  <c r="AH322" i="17"/>
  <c r="J265" i="26"/>
  <c r="H340" i="17"/>
  <c r="V323" i="17"/>
  <c r="L265" i="26"/>
  <c r="I340" i="17"/>
  <c r="W323" i="17"/>
  <c r="AH323" i="17"/>
  <c r="J266" i="26"/>
  <c r="H341" i="17"/>
  <c r="V324" i="17"/>
  <c r="L266" i="26"/>
  <c r="I341" i="17"/>
  <c r="W324" i="17"/>
  <c r="AH324" i="17"/>
  <c r="J267" i="26"/>
  <c r="H342" i="17"/>
  <c r="V325" i="17"/>
  <c r="L267" i="26"/>
  <c r="I342" i="17"/>
  <c r="W325" i="17"/>
  <c r="AH325" i="17"/>
  <c r="J268" i="26"/>
  <c r="H343" i="17"/>
  <c r="V326" i="17"/>
  <c r="L268" i="26"/>
  <c r="I343" i="17"/>
  <c r="W326" i="17"/>
  <c r="AH326" i="17"/>
  <c r="J269" i="26"/>
  <c r="H344" i="17"/>
  <c r="V327" i="17"/>
  <c r="L269" i="26"/>
  <c r="I344" i="17"/>
  <c r="W327" i="17"/>
  <c r="AH327" i="17"/>
  <c r="J270" i="26"/>
  <c r="H345" i="17"/>
  <c r="V328" i="17"/>
  <c r="L270" i="26"/>
  <c r="I345" i="17"/>
  <c r="W328" i="17"/>
  <c r="AH328" i="17"/>
  <c r="J271" i="26"/>
  <c r="H346" i="17"/>
  <c r="V329" i="17"/>
  <c r="L271" i="26"/>
  <c r="I346" i="17"/>
  <c r="W329" i="17"/>
  <c r="AH329" i="17"/>
  <c r="J272" i="26"/>
  <c r="H347" i="17"/>
  <c r="V330" i="17"/>
  <c r="L272" i="26"/>
  <c r="I347" i="17"/>
  <c r="W330" i="17"/>
  <c r="AH330" i="17"/>
  <c r="J273" i="26"/>
  <c r="H348" i="17"/>
  <c r="V331" i="17"/>
  <c r="L273" i="26"/>
  <c r="I348" i="17"/>
  <c r="W331" i="17"/>
  <c r="AH331" i="17"/>
  <c r="J274" i="26"/>
  <c r="H349" i="17"/>
  <c r="V332" i="17"/>
  <c r="L274" i="26"/>
  <c r="I349" i="17"/>
  <c r="W332" i="17"/>
  <c r="AH332" i="17"/>
  <c r="J275" i="26"/>
  <c r="H350" i="17"/>
  <c r="V333" i="17"/>
  <c r="L275" i="26"/>
  <c r="I350" i="17"/>
  <c r="W333" i="17"/>
  <c r="AH333" i="17"/>
  <c r="J276" i="26"/>
  <c r="H351" i="17"/>
  <c r="V334" i="17"/>
  <c r="L276" i="26"/>
  <c r="I351" i="17"/>
  <c r="W334" i="17"/>
  <c r="AH334" i="17"/>
  <c r="J277" i="26"/>
  <c r="H352" i="17"/>
  <c r="V335" i="17"/>
  <c r="L277" i="26"/>
  <c r="I352" i="17"/>
  <c r="W335" i="17"/>
  <c r="AH335" i="17"/>
  <c r="J278" i="26"/>
  <c r="H353" i="17"/>
  <c r="V336" i="17"/>
  <c r="L278" i="26"/>
  <c r="I353" i="17"/>
  <c r="W336" i="17"/>
  <c r="AH336" i="17"/>
  <c r="J279" i="26"/>
  <c r="H354" i="17"/>
  <c r="V337" i="17"/>
  <c r="L279" i="26"/>
  <c r="I354" i="17"/>
  <c r="W337" i="17"/>
  <c r="AH337" i="17"/>
  <c r="J280" i="26"/>
  <c r="H355" i="17"/>
  <c r="V338" i="17"/>
  <c r="L280" i="26"/>
  <c r="I355" i="17"/>
  <c r="W338" i="17"/>
  <c r="AH338" i="17"/>
  <c r="J281" i="26"/>
  <c r="H356" i="17"/>
  <c r="V339" i="17"/>
  <c r="L281" i="26"/>
  <c r="I356" i="17"/>
  <c r="W339" i="17"/>
  <c r="AH339" i="17"/>
  <c r="J282" i="26"/>
  <c r="H357" i="17"/>
  <c r="V340" i="17"/>
  <c r="L282" i="26"/>
  <c r="I357" i="17"/>
  <c r="W340" i="17"/>
  <c r="AH340" i="17"/>
  <c r="J283" i="26"/>
  <c r="H358" i="17"/>
  <c r="V341" i="17"/>
  <c r="L283" i="26"/>
  <c r="I358" i="17"/>
  <c r="W341" i="17"/>
  <c r="AH341" i="17"/>
  <c r="J284" i="26"/>
  <c r="H359" i="17"/>
  <c r="V342" i="17"/>
  <c r="L284" i="26"/>
  <c r="I359" i="17"/>
  <c r="W342" i="17"/>
  <c r="AH342" i="17"/>
  <c r="J285" i="26"/>
  <c r="H360" i="17"/>
  <c r="V343" i="17"/>
  <c r="L285" i="26"/>
  <c r="I360" i="17"/>
  <c r="W343" i="17"/>
  <c r="AH343" i="17"/>
  <c r="J286" i="26"/>
  <c r="H361" i="17"/>
  <c r="V344" i="17"/>
  <c r="L286" i="26"/>
  <c r="I361" i="17"/>
  <c r="W344" i="17"/>
  <c r="AH344" i="17"/>
  <c r="J287" i="26"/>
  <c r="H362" i="17"/>
  <c r="V345" i="17"/>
  <c r="L287" i="26"/>
  <c r="I362" i="17"/>
  <c r="W345" i="17"/>
  <c r="AH345" i="17"/>
  <c r="J288" i="26"/>
  <c r="H363" i="17"/>
  <c r="V346" i="17"/>
  <c r="L288" i="26"/>
  <c r="I363" i="17"/>
  <c r="W346" i="17"/>
  <c r="AH346" i="17"/>
  <c r="J289" i="26"/>
  <c r="H364" i="17"/>
  <c r="V347" i="17"/>
  <c r="L289" i="26"/>
  <c r="I364" i="17"/>
  <c r="W347" i="17"/>
  <c r="AH347" i="17"/>
  <c r="J290" i="26"/>
  <c r="H365" i="17"/>
  <c r="V348" i="17"/>
  <c r="L290" i="26"/>
  <c r="I365" i="17"/>
  <c r="W348" i="17"/>
  <c r="AH348" i="17"/>
  <c r="J291" i="26"/>
  <c r="H366" i="17"/>
  <c r="V349" i="17"/>
  <c r="L291" i="26"/>
  <c r="I366" i="17"/>
  <c r="W349" i="17"/>
  <c r="AH349" i="17"/>
  <c r="J292" i="26"/>
  <c r="H367" i="17"/>
  <c r="V350" i="17"/>
  <c r="L292" i="26"/>
  <c r="I367" i="17"/>
  <c r="W350" i="17"/>
  <c r="AH350" i="17"/>
  <c r="AA351" i="17"/>
  <c r="AD639" i="17"/>
  <c r="AC639" i="17"/>
  <c r="AA639" i="17"/>
  <c r="AB639" i="17"/>
  <c r="Z639" i="17"/>
  <c r="Z354" i="17"/>
  <c r="X66" i="17"/>
  <c r="Y66" i="17"/>
  <c r="AA66" i="17"/>
  <c r="AA354" i="17"/>
  <c r="AB354" i="17"/>
  <c r="AC354" i="17"/>
  <c r="AD354" i="17"/>
  <c r="Z355" i="17"/>
  <c r="X67" i="17"/>
  <c r="Y67" i="17"/>
  <c r="AA67" i="17"/>
  <c r="AA355" i="17"/>
  <c r="AB355" i="17"/>
  <c r="AC355" i="17"/>
  <c r="AD355" i="17"/>
  <c r="Z356" i="17"/>
  <c r="X68" i="17"/>
  <c r="Y68" i="17"/>
  <c r="AA68" i="17"/>
  <c r="AA356" i="17"/>
  <c r="AB356" i="17"/>
  <c r="AC356" i="17"/>
  <c r="AD356" i="17"/>
  <c r="Z357" i="17"/>
  <c r="X69" i="17"/>
  <c r="Y69" i="17"/>
  <c r="AA69" i="17"/>
  <c r="AA357" i="17"/>
  <c r="AB357" i="17"/>
  <c r="AC357" i="17"/>
  <c r="AD357" i="17"/>
  <c r="Z358" i="17"/>
  <c r="X70" i="17"/>
  <c r="Y70" i="17"/>
  <c r="AA70" i="17"/>
  <c r="AA358" i="17"/>
  <c r="AB358" i="17"/>
  <c r="AC358" i="17"/>
  <c r="AD358" i="17"/>
  <c r="Z359" i="17"/>
  <c r="X71" i="17"/>
  <c r="Y71" i="17"/>
  <c r="AA71" i="17"/>
  <c r="AA359" i="17"/>
  <c r="AB359" i="17"/>
  <c r="AC359" i="17"/>
  <c r="AD359" i="17"/>
  <c r="Z360" i="17"/>
  <c r="X72" i="17"/>
  <c r="Y72" i="17"/>
  <c r="AA72" i="17"/>
  <c r="AA360" i="17"/>
  <c r="AB360" i="17"/>
  <c r="AC360" i="17"/>
  <c r="AD360" i="17"/>
  <c r="Z361" i="17"/>
  <c r="X73" i="17"/>
  <c r="Y73" i="17"/>
  <c r="AA73" i="17"/>
  <c r="AA361" i="17"/>
  <c r="AB361" i="17"/>
  <c r="AC361" i="17"/>
  <c r="AD361" i="17"/>
  <c r="Z362" i="17"/>
  <c r="X74" i="17"/>
  <c r="Y74" i="17"/>
  <c r="AA74" i="17"/>
  <c r="AA362" i="17"/>
  <c r="AB362" i="17"/>
  <c r="AC362" i="17"/>
  <c r="AD362" i="17"/>
  <c r="Z363" i="17"/>
  <c r="X75" i="17"/>
  <c r="Y75" i="17"/>
  <c r="AA75" i="17"/>
  <c r="AA363" i="17"/>
  <c r="AB363" i="17"/>
  <c r="AC363" i="17"/>
  <c r="AD363" i="17"/>
  <c r="Z364" i="17"/>
  <c r="X76" i="17"/>
  <c r="Y76" i="17"/>
  <c r="AA76" i="17"/>
  <c r="AA364" i="17"/>
  <c r="AB364" i="17"/>
  <c r="AC364" i="17"/>
  <c r="AD364" i="17"/>
  <c r="Z365" i="17"/>
  <c r="AA77" i="17"/>
  <c r="AA365" i="17"/>
  <c r="AB365" i="17"/>
  <c r="AC365" i="17"/>
  <c r="AD365" i="17"/>
  <c r="Z366" i="17"/>
  <c r="AA78" i="17"/>
  <c r="AA366" i="17"/>
  <c r="AB366" i="17"/>
  <c r="AC366" i="17"/>
  <c r="AD366" i="17"/>
  <c r="Z367" i="17"/>
  <c r="AA79" i="17"/>
  <c r="AA367" i="17"/>
  <c r="AB367" i="17"/>
  <c r="AC367" i="17"/>
  <c r="AD367" i="17"/>
  <c r="Z368" i="17"/>
  <c r="AA368" i="17"/>
  <c r="AB368" i="17"/>
  <c r="AC368" i="17"/>
  <c r="AD368" i="17"/>
  <c r="Z369" i="17"/>
  <c r="AA81" i="17"/>
  <c r="AA369" i="17"/>
  <c r="AB369" i="17"/>
  <c r="AC369" i="17"/>
  <c r="AD369" i="17"/>
  <c r="Z370" i="17"/>
  <c r="AA82" i="17"/>
  <c r="AA370" i="17"/>
  <c r="AB370" i="17"/>
  <c r="AC370" i="17"/>
  <c r="AD370" i="17"/>
  <c r="Z371" i="17"/>
  <c r="AA83" i="17"/>
  <c r="AA371" i="17"/>
  <c r="AB371" i="17"/>
  <c r="AC371" i="17"/>
  <c r="AD371" i="17"/>
  <c r="Z372" i="17"/>
  <c r="AA372" i="17"/>
  <c r="AB372" i="17"/>
  <c r="AC372" i="17"/>
  <c r="AD372" i="17"/>
  <c r="Z373" i="17"/>
  <c r="AA85" i="17"/>
  <c r="AA373" i="17"/>
  <c r="AB373" i="17"/>
  <c r="AC373" i="17"/>
  <c r="AD373" i="17"/>
  <c r="Z374" i="17"/>
  <c r="AA86" i="17"/>
  <c r="AA374" i="17"/>
  <c r="AB374" i="17"/>
  <c r="AC374" i="17"/>
  <c r="AD374" i="17"/>
  <c r="Z375" i="17"/>
  <c r="AA87" i="17"/>
  <c r="AA375" i="17"/>
  <c r="AB375" i="17"/>
  <c r="AC375" i="17"/>
  <c r="AD375" i="17"/>
  <c r="Z376" i="17"/>
  <c r="AA376" i="17"/>
  <c r="AB376" i="17"/>
  <c r="AC376" i="17"/>
  <c r="AD376" i="17"/>
  <c r="Z377" i="17"/>
  <c r="AA89" i="17"/>
  <c r="AA377" i="17"/>
  <c r="AB377" i="17"/>
  <c r="AC377" i="17"/>
  <c r="AD377" i="17"/>
  <c r="Z378" i="17"/>
  <c r="AA90" i="17"/>
  <c r="AA378" i="17"/>
  <c r="AB378" i="17"/>
  <c r="AC378" i="17"/>
  <c r="AD378" i="17"/>
  <c r="Z379" i="17"/>
  <c r="AA91" i="17"/>
  <c r="AA379" i="17"/>
  <c r="AB379" i="17"/>
  <c r="AC379" i="17"/>
  <c r="AD379" i="17"/>
  <c r="Z380" i="17"/>
  <c r="AC380" i="17"/>
  <c r="AD380" i="17"/>
  <c r="Z381" i="17"/>
  <c r="AA93" i="17"/>
  <c r="AA381" i="17"/>
  <c r="AB381" i="17"/>
  <c r="AC381" i="17"/>
  <c r="AD381" i="17"/>
  <c r="Z382" i="17"/>
  <c r="AA94" i="17"/>
  <c r="AA382" i="17"/>
  <c r="AB382" i="17"/>
  <c r="AC382" i="17"/>
  <c r="AD382" i="17"/>
  <c r="Z383" i="17"/>
  <c r="AA95" i="17"/>
  <c r="AA383" i="17"/>
  <c r="AB383" i="17"/>
  <c r="AC383" i="17"/>
  <c r="AD383" i="17"/>
  <c r="Z384" i="17"/>
  <c r="AA384" i="17"/>
  <c r="AB384" i="17"/>
  <c r="AC384" i="17"/>
  <c r="AD384" i="17"/>
  <c r="Z385" i="17"/>
  <c r="AA97" i="17"/>
  <c r="AA385" i="17"/>
  <c r="AB385" i="17"/>
  <c r="AC385" i="17"/>
  <c r="AD385" i="17"/>
  <c r="Z386" i="17"/>
  <c r="AA98" i="17"/>
  <c r="AA386" i="17"/>
  <c r="AB386" i="17"/>
  <c r="AC386" i="17"/>
  <c r="AD386" i="17"/>
  <c r="Z387" i="17"/>
  <c r="AA99" i="17"/>
  <c r="AA387" i="17"/>
  <c r="AB387" i="17"/>
  <c r="AC387" i="17"/>
  <c r="AD387" i="17"/>
  <c r="Z388" i="17"/>
  <c r="AA388" i="17"/>
  <c r="AB388" i="17"/>
  <c r="AC388" i="17"/>
  <c r="AD388" i="17"/>
  <c r="Z389" i="17"/>
  <c r="AA101" i="17"/>
  <c r="AA389" i="17"/>
  <c r="AB389" i="17"/>
  <c r="AC389" i="17"/>
  <c r="AD389" i="17"/>
  <c r="Z390" i="17"/>
  <c r="AA102" i="17"/>
  <c r="AA390" i="17"/>
  <c r="AB390" i="17"/>
  <c r="AC390" i="17"/>
  <c r="AD390" i="17"/>
  <c r="Z391" i="17"/>
  <c r="AA103" i="17"/>
  <c r="AA391" i="17"/>
  <c r="AB391" i="17"/>
  <c r="AC391" i="17"/>
  <c r="AD391" i="17"/>
  <c r="Z392" i="17"/>
  <c r="AC392" i="17"/>
  <c r="AD392" i="17"/>
  <c r="Z393" i="17"/>
  <c r="AA105" i="17"/>
  <c r="AA393" i="17"/>
  <c r="AB393" i="17"/>
  <c r="AC393" i="17"/>
  <c r="AD393" i="17"/>
  <c r="Z394" i="17"/>
  <c r="AA106" i="17"/>
  <c r="AA394" i="17"/>
  <c r="AB394" i="17"/>
  <c r="AC394" i="17"/>
  <c r="AD394" i="17"/>
  <c r="Z395" i="17"/>
  <c r="AA107" i="17"/>
  <c r="AA395" i="17"/>
  <c r="AB395" i="17"/>
  <c r="AC395" i="17"/>
  <c r="AD395" i="17"/>
  <c r="Z396" i="17"/>
  <c r="AA396" i="17"/>
  <c r="AB396" i="17"/>
  <c r="AC396" i="17"/>
  <c r="AD396" i="17"/>
  <c r="Z397" i="17"/>
  <c r="AA109" i="17"/>
  <c r="AA397" i="17"/>
  <c r="AB397" i="17"/>
  <c r="AC397" i="17"/>
  <c r="AD397" i="17"/>
  <c r="Z398" i="17"/>
  <c r="AA110" i="17"/>
  <c r="AA398" i="17"/>
  <c r="AB398" i="17"/>
  <c r="AC398" i="17"/>
  <c r="AD398" i="17"/>
  <c r="Z399" i="17"/>
  <c r="AA111" i="17"/>
  <c r="AA399" i="17"/>
  <c r="AB399" i="17"/>
  <c r="AC399" i="17"/>
  <c r="AD399" i="17"/>
  <c r="Z400" i="17"/>
  <c r="AA400" i="17"/>
  <c r="AB400" i="17"/>
  <c r="AC400" i="17"/>
  <c r="AD400" i="17"/>
  <c r="Z401" i="17"/>
  <c r="AA113" i="17"/>
  <c r="AA401" i="17"/>
  <c r="AB401" i="17"/>
  <c r="AC401" i="17"/>
  <c r="AD401" i="17"/>
  <c r="Z402" i="17"/>
  <c r="AA114" i="17"/>
  <c r="AA402" i="17"/>
  <c r="AB402" i="17"/>
  <c r="AC402" i="17"/>
  <c r="AD402" i="17"/>
  <c r="Z403" i="17"/>
  <c r="AA115" i="17"/>
  <c r="AA403" i="17"/>
  <c r="AB403" i="17"/>
  <c r="AC403" i="17"/>
  <c r="AD403" i="17"/>
  <c r="Z404" i="17"/>
  <c r="AA404" i="17"/>
  <c r="AB404" i="17"/>
  <c r="AC404" i="17"/>
  <c r="AD404" i="17"/>
  <c r="Z405" i="17"/>
  <c r="AA117" i="17"/>
  <c r="AA405" i="17"/>
  <c r="AB405" i="17"/>
  <c r="AC405" i="17"/>
  <c r="AD405" i="17"/>
  <c r="Z406" i="17"/>
  <c r="AA118" i="17"/>
  <c r="AA406" i="17"/>
  <c r="AB406" i="17"/>
  <c r="AC406" i="17"/>
  <c r="AD406" i="17"/>
  <c r="Z407" i="17"/>
  <c r="AA119" i="17"/>
  <c r="AA407" i="17"/>
  <c r="AB407" i="17"/>
  <c r="AC407" i="17"/>
  <c r="AD407" i="17"/>
  <c r="Z408" i="17"/>
  <c r="AA408" i="17"/>
  <c r="AB408" i="17"/>
  <c r="AC408" i="17"/>
  <c r="AD408" i="17"/>
  <c r="Z409" i="17"/>
  <c r="AA121" i="17"/>
  <c r="AA409" i="17"/>
  <c r="AB409" i="17"/>
  <c r="AC409" i="17"/>
  <c r="AD409" i="17"/>
  <c r="Z410" i="17"/>
  <c r="AA122" i="17"/>
  <c r="AA410" i="17"/>
  <c r="AB410" i="17"/>
  <c r="AC410" i="17"/>
  <c r="AD410" i="17"/>
  <c r="Z411" i="17"/>
  <c r="AA123" i="17"/>
  <c r="AA411" i="17"/>
  <c r="AB411" i="17"/>
  <c r="AC411" i="17"/>
  <c r="AD411" i="17"/>
  <c r="Z412" i="17"/>
  <c r="AA412" i="17"/>
  <c r="AB412" i="17"/>
  <c r="AC412" i="17"/>
  <c r="AD412" i="17"/>
  <c r="Z413" i="17"/>
  <c r="AA125" i="17"/>
  <c r="AA413" i="17"/>
  <c r="AB413" i="17"/>
  <c r="AC413" i="17"/>
  <c r="AD413" i="17"/>
  <c r="Z414" i="17"/>
  <c r="AA126" i="17"/>
  <c r="AA414" i="17"/>
  <c r="AB414" i="17"/>
  <c r="AC414" i="17"/>
  <c r="AD414" i="17"/>
  <c r="Z415" i="17"/>
  <c r="AA127" i="17"/>
  <c r="AA415" i="17"/>
  <c r="AB415" i="17"/>
  <c r="AC415" i="17"/>
  <c r="AD415" i="17"/>
  <c r="Z416" i="17"/>
  <c r="AA416" i="17"/>
  <c r="AB416" i="17"/>
  <c r="AC416" i="17"/>
  <c r="AD416" i="17"/>
  <c r="Z417" i="17"/>
  <c r="AA129" i="17"/>
  <c r="AA417" i="17"/>
  <c r="AB417" i="17"/>
  <c r="AC417" i="17"/>
  <c r="AD417" i="17"/>
  <c r="Z418" i="17"/>
  <c r="AA130" i="17"/>
  <c r="AA418" i="17"/>
  <c r="AB418" i="17"/>
  <c r="AC418" i="17"/>
  <c r="AD418" i="17"/>
  <c r="Z419" i="17"/>
  <c r="AA131" i="17"/>
  <c r="AA419" i="17"/>
  <c r="AB419" i="17"/>
  <c r="AC419" i="17"/>
  <c r="AD419" i="17"/>
  <c r="Z420" i="17"/>
  <c r="AA420" i="17"/>
  <c r="AB420" i="17"/>
  <c r="AC420" i="17"/>
  <c r="AD420" i="17"/>
  <c r="Z421" i="17"/>
  <c r="AA133" i="17"/>
  <c r="AA421" i="17"/>
  <c r="AB421" i="17"/>
  <c r="AC421" i="17"/>
  <c r="AD421" i="17"/>
  <c r="Z422" i="17"/>
  <c r="AA134" i="17"/>
  <c r="AA422" i="17"/>
  <c r="AB422" i="17"/>
  <c r="AC422" i="17"/>
  <c r="AD422" i="17"/>
  <c r="Z423" i="17"/>
  <c r="AA135" i="17"/>
  <c r="AA423" i="17"/>
  <c r="AB423" i="17"/>
  <c r="AC423" i="17"/>
  <c r="AD423" i="17"/>
  <c r="Z424" i="17"/>
  <c r="AA424" i="17"/>
  <c r="AB424" i="17"/>
  <c r="AC424" i="17"/>
  <c r="AD424" i="17"/>
  <c r="Z425" i="17"/>
  <c r="AA137" i="17"/>
  <c r="AA425" i="17"/>
  <c r="AB425" i="17"/>
  <c r="AC425" i="17"/>
  <c r="AD425" i="17"/>
  <c r="Z426" i="17"/>
  <c r="AA138" i="17"/>
  <c r="AA426" i="17"/>
  <c r="AB426" i="17"/>
  <c r="AC426" i="17"/>
  <c r="AD426" i="17"/>
  <c r="Z427" i="17"/>
  <c r="AA139" i="17"/>
  <c r="AA427" i="17"/>
  <c r="AB427" i="17"/>
  <c r="AC427" i="17"/>
  <c r="AD427" i="17"/>
  <c r="Z428" i="17"/>
  <c r="AA428" i="17"/>
  <c r="AB428" i="17"/>
  <c r="AC428" i="17"/>
  <c r="AD428" i="17"/>
  <c r="Z429" i="17"/>
  <c r="AA141" i="17"/>
  <c r="AA429" i="17"/>
  <c r="AB429" i="17"/>
  <c r="AC429" i="17"/>
  <c r="AD429" i="17"/>
  <c r="Z430" i="17"/>
  <c r="AA142" i="17"/>
  <c r="AA430" i="17"/>
  <c r="AB430" i="17"/>
  <c r="AC430" i="17"/>
  <c r="AD430" i="17"/>
  <c r="Z431" i="17"/>
  <c r="AA143" i="17"/>
  <c r="AA431" i="17"/>
  <c r="AB431" i="17"/>
  <c r="AC431" i="17"/>
  <c r="AD431" i="17"/>
  <c r="Z432" i="17"/>
  <c r="AA432" i="17"/>
  <c r="AB432" i="17"/>
  <c r="AC432" i="17"/>
  <c r="AD432" i="17"/>
  <c r="Z433" i="17"/>
  <c r="AA145" i="17"/>
  <c r="AA433" i="17"/>
  <c r="AB433" i="17"/>
  <c r="AC433" i="17"/>
  <c r="AD433" i="17"/>
  <c r="Z434" i="17"/>
  <c r="AA146" i="17"/>
  <c r="AA434" i="17"/>
  <c r="AB434" i="17"/>
  <c r="AC434" i="17"/>
  <c r="AD434" i="17"/>
  <c r="Z435" i="17"/>
  <c r="AA147" i="17"/>
  <c r="AA435" i="17"/>
  <c r="AB435" i="17"/>
  <c r="AC435" i="17"/>
  <c r="AD435" i="17"/>
  <c r="Z436" i="17"/>
  <c r="AA436" i="17"/>
  <c r="AB436" i="17"/>
  <c r="AC436" i="17"/>
  <c r="AD436" i="17"/>
  <c r="Z437" i="17"/>
  <c r="AA149" i="17"/>
  <c r="AA437" i="17"/>
  <c r="AB437" i="17"/>
  <c r="AC437" i="17"/>
  <c r="AD437" i="17"/>
  <c r="Z438" i="17"/>
  <c r="AA150" i="17"/>
  <c r="AA438" i="17"/>
  <c r="AB438" i="17"/>
  <c r="AC438" i="17"/>
  <c r="AD438" i="17"/>
  <c r="Z439" i="17"/>
  <c r="AA151" i="17"/>
  <c r="AA439" i="17"/>
  <c r="AB439" i="17"/>
  <c r="AC439" i="17"/>
  <c r="AD439" i="17"/>
  <c r="Z440" i="17"/>
  <c r="AA440" i="17"/>
  <c r="AB440" i="17"/>
  <c r="AC440" i="17"/>
  <c r="AD440" i="17"/>
  <c r="Z441" i="17"/>
  <c r="AA153" i="17"/>
  <c r="AA441" i="17"/>
  <c r="AB441" i="17"/>
  <c r="AC441" i="17"/>
  <c r="AD441" i="17"/>
  <c r="Z442" i="17"/>
  <c r="AA154" i="17"/>
  <c r="AA442" i="17"/>
  <c r="AB442" i="17"/>
  <c r="AC442" i="17"/>
  <c r="AD442" i="17"/>
  <c r="Z443" i="17"/>
  <c r="AA155" i="17"/>
  <c r="AA443" i="17"/>
  <c r="AB443" i="17"/>
  <c r="AC443" i="17"/>
  <c r="AD443" i="17"/>
  <c r="Z444" i="17"/>
  <c r="AA444" i="17"/>
  <c r="AB444" i="17"/>
  <c r="AC444" i="17"/>
  <c r="AD444" i="17"/>
  <c r="Z445" i="17"/>
  <c r="AA157" i="17"/>
  <c r="AA445" i="17"/>
  <c r="AB445" i="17"/>
  <c r="AC445" i="17"/>
  <c r="AD445" i="17"/>
  <c r="Z446" i="17"/>
  <c r="AA158" i="17"/>
  <c r="AA446" i="17"/>
  <c r="AB446" i="17"/>
  <c r="AC446" i="17"/>
  <c r="AD446" i="17"/>
  <c r="Z447" i="17"/>
  <c r="AA159" i="17"/>
  <c r="AA447" i="17"/>
  <c r="AB447" i="17"/>
  <c r="AC447" i="17"/>
  <c r="AD447" i="17"/>
  <c r="Z448" i="17"/>
  <c r="AA448" i="17"/>
  <c r="AB448" i="17"/>
  <c r="AC448" i="17"/>
  <c r="AD448" i="17"/>
  <c r="Z449" i="17"/>
  <c r="AA161" i="17"/>
  <c r="AA449" i="17"/>
  <c r="AB449" i="17"/>
  <c r="AC449" i="17"/>
  <c r="AD449" i="17"/>
  <c r="Z450" i="17"/>
  <c r="AA162" i="17"/>
  <c r="AA450" i="17"/>
  <c r="AB450" i="17"/>
  <c r="AC450" i="17"/>
  <c r="AD450" i="17"/>
  <c r="Z451" i="17"/>
  <c r="AA163" i="17"/>
  <c r="AA451" i="17"/>
  <c r="AB451" i="17"/>
  <c r="AC451" i="17"/>
  <c r="AD451" i="17"/>
  <c r="Z452" i="17"/>
  <c r="AA452" i="17"/>
  <c r="AB452" i="17"/>
  <c r="AC452" i="17"/>
  <c r="AD452" i="17"/>
  <c r="Z453" i="17"/>
  <c r="AA165" i="17"/>
  <c r="AA453" i="17"/>
  <c r="AB453" i="17"/>
  <c r="AC453" i="17"/>
  <c r="AD453" i="17"/>
  <c r="Z454" i="17"/>
  <c r="AA166" i="17"/>
  <c r="AA454" i="17"/>
  <c r="AB454" i="17"/>
  <c r="AC454" i="17"/>
  <c r="AD454" i="17"/>
  <c r="Z455" i="17"/>
  <c r="AA167" i="17"/>
  <c r="AA455" i="17"/>
  <c r="AB455" i="17"/>
  <c r="AC455" i="17"/>
  <c r="AD455" i="17"/>
  <c r="Z456" i="17"/>
  <c r="AA456" i="17"/>
  <c r="AB456" i="17"/>
  <c r="AC456" i="17"/>
  <c r="AD456" i="17"/>
  <c r="Z457" i="17"/>
  <c r="AA169" i="17"/>
  <c r="AA457" i="17"/>
  <c r="AB457" i="17"/>
  <c r="AC457" i="17"/>
  <c r="AD457" i="17"/>
  <c r="Z458" i="17"/>
  <c r="AA170" i="17"/>
  <c r="AA458" i="17"/>
  <c r="AB458" i="17"/>
  <c r="AC458" i="17"/>
  <c r="AD458" i="17"/>
  <c r="Z459" i="17"/>
  <c r="AA171" i="17"/>
  <c r="AA459" i="17"/>
  <c r="AB459" i="17"/>
  <c r="AC459" i="17"/>
  <c r="AD459" i="17"/>
  <c r="Z460" i="17"/>
  <c r="AA460" i="17"/>
  <c r="AB460" i="17"/>
  <c r="AC460" i="17"/>
  <c r="AD460" i="17"/>
  <c r="Z461" i="17"/>
  <c r="AA173" i="17"/>
  <c r="AA461" i="17"/>
  <c r="AB461" i="17"/>
  <c r="AC461" i="17"/>
  <c r="AD461" i="17"/>
  <c r="Z462" i="17"/>
  <c r="AA174" i="17"/>
  <c r="AA462" i="17"/>
  <c r="AB462" i="17"/>
  <c r="AC462" i="17"/>
  <c r="AD462" i="17"/>
  <c r="Z463" i="17"/>
  <c r="AA175" i="17"/>
  <c r="AA463" i="17"/>
  <c r="AB463" i="17"/>
  <c r="AC463" i="17"/>
  <c r="AD463" i="17"/>
  <c r="Z464" i="17"/>
  <c r="AA464" i="17"/>
  <c r="AB464" i="17"/>
  <c r="AC464" i="17"/>
  <c r="AD464" i="17"/>
  <c r="Z465" i="17"/>
  <c r="AA177" i="17"/>
  <c r="AA465" i="17"/>
  <c r="AB465" i="17"/>
  <c r="AC465" i="17"/>
  <c r="AD465" i="17"/>
  <c r="Z466" i="17"/>
  <c r="AA178" i="17"/>
  <c r="AA466" i="17"/>
  <c r="AB466" i="17"/>
  <c r="AC466" i="17"/>
  <c r="AD466" i="17"/>
  <c r="Z467" i="17"/>
  <c r="AA179" i="17"/>
  <c r="AA467" i="17"/>
  <c r="AB467" i="17"/>
  <c r="AC467" i="17"/>
  <c r="AD467" i="17"/>
  <c r="Z468" i="17"/>
  <c r="AA468" i="17"/>
  <c r="AB468" i="17"/>
  <c r="AC468" i="17"/>
  <c r="AD468" i="17"/>
  <c r="Z469" i="17"/>
  <c r="AA181" i="17"/>
  <c r="AA469" i="17"/>
  <c r="AB469" i="17"/>
  <c r="AC469" i="17"/>
  <c r="AD469" i="17"/>
  <c r="Z470" i="17"/>
  <c r="AA182" i="17"/>
  <c r="AA470" i="17"/>
  <c r="AB470" i="17"/>
  <c r="AC470" i="17"/>
  <c r="AD470" i="17"/>
  <c r="Z471" i="17"/>
  <c r="AA183" i="17"/>
  <c r="AA471" i="17"/>
  <c r="AB471" i="17"/>
  <c r="AC471" i="17"/>
  <c r="AD471" i="17"/>
  <c r="Z472" i="17"/>
  <c r="AA472" i="17"/>
  <c r="AB472" i="17"/>
  <c r="AC472" i="17"/>
  <c r="AD472" i="17"/>
  <c r="Z473" i="17"/>
  <c r="AA185" i="17"/>
  <c r="AA473" i="17"/>
  <c r="AB473" i="17"/>
  <c r="AC473" i="17"/>
  <c r="AD473" i="17"/>
  <c r="Z474" i="17"/>
  <c r="AA186" i="17"/>
  <c r="AA474" i="17"/>
  <c r="AB474" i="17"/>
  <c r="AC474" i="17"/>
  <c r="AD474" i="17"/>
  <c r="Z475" i="17"/>
  <c r="AA187" i="17"/>
  <c r="AA475" i="17"/>
  <c r="AB475" i="17"/>
  <c r="AC475" i="17"/>
  <c r="AD475" i="17"/>
  <c r="Z476" i="17"/>
  <c r="AA476" i="17"/>
  <c r="AB476" i="17"/>
  <c r="AC476" i="17"/>
  <c r="AD476" i="17"/>
  <c r="Z477" i="17"/>
  <c r="AA189" i="17"/>
  <c r="AA477" i="17"/>
  <c r="AB477" i="17"/>
  <c r="AC477" i="17"/>
  <c r="AD477" i="17"/>
  <c r="Z478" i="17"/>
  <c r="AA190" i="17"/>
  <c r="AA478" i="17"/>
  <c r="AB478" i="17"/>
  <c r="AC478" i="17"/>
  <c r="AD478" i="17"/>
  <c r="Z479" i="17"/>
  <c r="AA191" i="17"/>
  <c r="AA479" i="17"/>
  <c r="AB479" i="17"/>
  <c r="AC479" i="17"/>
  <c r="AD479" i="17"/>
  <c r="Z480" i="17"/>
  <c r="AA480" i="17"/>
  <c r="AB480" i="17"/>
  <c r="AC480" i="17"/>
  <c r="AD480" i="17"/>
  <c r="Z481" i="17"/>
  <c r="AA193" i="17"/>
  <c r="AA481" i="17"/>
  <c r="AB481" i="17"/>
  <c r="AC481" i="17"/>
  <c r="AD481" i="17"/>
  <c r="Z482" i="17"/>
  <c r="AA194" i="17"/>
  <c r="AA482" i="17"/>
  <c r="AB482" i="17"/>
  <c r="AC482" i="17"/>
  <c r="AD482" i="17"/>
  <c r="Z483" i="17"/>
  <c r="AA195" i="17"/>
  <c r="AA483" i="17"/>
  <c r="AB483" i="17"/>
  <c r="AC483" i="17"/>
  <c r="AD483" i="17"/>
  <c r="Z484" i="17"/>
  <c r="AA484" i="17"/>
  <c r="AB484" i="17"/>
  <c r="AC484" i="17"/>
  <c r="AD484" i="17"/>
  <c r="Z485" i="17"/>
  <c r="AA197" i="17"/>
  <c r="AA485" i="17"/>
  <c r="AB485" i="17"/>
  <c r="AC485" i="17"/>
  <c r="AD485" i="17"/>
  <c r="Z486" i="17"/>
  <c r="AA198" i="17"/>
  <c r="AA486" i="17"/>
  <c r="AB486" i="17"/>
  <c r="AC486" i="17"/>
  <c r="AD486" i="17"/>
  <c r="Z487" i="17"/>
  <c r="AA199" i="17"/>
  <c r="AA487" i="17"/>
  <c r="AB487" i="17"/>
  <c r="AC487" i="17"/>
  <c r="AD487" i="17"/>
  <c r="Z488" i="17"/>
  <c r="AA488" i="17"/>
  <c r="AB488" i="17"/>
  <c r="AC488" i="17"/>
  <c r="AD488" i="17"/>
  <c r="Z489" i="17"/>
  <c r="AA201" i="17"/>
  <c r="AA489" i="17"/>
  <c r="AB489" i="17"/>
  <c r="AC489" i="17"/>
  <c r="AD489" i="17"/>
  <c r="Z490" i="17"/>
  <c r="AA202" i="17"/>
  <c r="AA490" i="17"/>
  <c r="AB490" i="17"/>
  <c r="AC490" i="17"/>
  <c r="AD490" i="17"/>
  <c r="Z491" i="17"/>
  <c r="AA203" i="17"/>
  <c r="AA491" i="17"/>
  <c r="AB491" i="17"/>
  <c r="AC491" i="17"/>
  <c r="AD491" i="17"/>
  <c r="Z492" i="17"/>
  <c r="AC492" i="17"/>
  <c r="AD492" i="17"/>
  <c r="Z493" i="17"/>
  <c r="AA205" i="17"/>
  <c r="AA493" i="17"/>
  <c r="AB493" i="17"/>
  <c r="AC493" i="17"/>
  <c r="AD493" i="17"/>
  <c r="Z494" i="17"/>
  <c r="AA206" i="17"/>
  <c r="AA494" i="17"/>
  <c r="AB494" i="17"/>
  <c r="AC494" i="17"/>
  <c r="AD494" i="17"/>
  <c r="Z495" i="17"/>
  <c r="AA207" i="17"/>
  <c r="AA495" i="17"/>
  <c r="AB495" i="17"/>
  <c r="AC495" i="17"/>
  <c r="AD495" i="17"/>
  <c r="Z496" i="17"/>
  <c r="AA496" i="17"/>
  <c r="AB496" i="17"/>
  <c r="AC496" i="17"/>
  <c r="Z497" i="17"/>
  <c r="AA209" i="17"/>
  <c r="AA497" i="17"/>
  <c r="AB497" i="17"/>
  <c r="AC497" i="17"/>
  <c r="AD497" i="17"/>
  <c r="Z498" i="17"/>
  <c r="AA210" i="17"/>
  <c r="AA498" i="17"/>
  <c r="AB498" i="17"/>
  <c r="AC498" i="17"/>
  <c r="AD498" i="17"/>
  <c r="Z499" i="17"/>
  <c r="AA211" i="17"/>
  <c r="AA499" i="17"/>
  <c r="AB499" i="17"/>
  <c r="AC499" i="17"/>
  <c r="AD499" i="17"/>
  <c r="Z500" i="17"/>
  <c r="AA500" i="17"/>
  <c r="AB500" i="17"/>
  <c r="AC500" i="17"/>
  <c r="Z501" i="17"/>
  <c r="AA213" i="17"/>
  <c r="AA501" i="17"/>
  <c r="AB501" i="17"/>
  <c r="AC501" i="17"/>
  <c r="AD501" i="17"/>
  <c r="Z502" i="17"/>
  <c r="AA214" i="17"/>
  <c r="AA502" i="17"/>
  <c r="AB502" i="17"/>
  <c r="AC502" i="17"/>
  <c r="AD502" i="17"/>
  <c r="Z503" i="17"/>
  <c r="AA215" i="17"/>
  <c r="AA503" i="17"/>
  <c r="AB503" i="17"/>
  <c r="AC503" i="17"/>
  <c r="AD503" i="17"/>
  <c r="Z504" i="17"/>
  <c r="AA504" i="17"/>
  <c r="AB504" i="17"/>
  <c r="AC504" i="17"/>
  <c r="Z505" i="17"/>
  <c r="AA217" i="17"/>
  <c r="AA505" i="17"/>
  <c r="AB505" i="17"/>
  <c r="AC505" i="17"/>
  <c r="AD505" i="17"/>
  <c r="Z506" i="17"/>
  <c r="AA218" i="17"/>
  <c r="AA506" i="17"/>
  <c r="AB506" i="17"/>
  <c r="AC506" i="17"/>
  <c r="AD506" i="17"/>
  <c r="Z507" i="17"/>
  <c r="AA219" i="17"/>
  <c r="AA507" i="17"/>
  <c r="AB507" i="17"/>
  <c r="AC507" i="17"/>
  <c r="AD507" i="17"/>
  <c r="Z508" i="17"/>
  <c r="AA508" i="17"/>
  <c r="AB508" i="17"/>
  <c r="AC508" i="17"/>
  <c r="Z509" i="17"/>
  <c r="AA221" i="17"/>
  <c r="AA509" i="17"/>
  <c r="AB509" i="17"/>
  <c r="AC509" i="17"/>
  <c r="AD509" i="17"/>
  <c r="Z510" i="17"/>
  <c r="AA222" i="17"/>
  <c r="AA510" i="17"/>
  <c r="AB510" i="17"/>
  <c r="AC510" i="17"/>
  <c r="AD510" i="17"/>
  <c r="Z511" i="17"/>
  <c r="AA223" i="17"/>
  <c r="AA511" i="17"/>
  <c r="AB511" i="17"/>
  <c r="AC511" i="17"/>
  <c r="AD511" i="17"/>
  <c r="Z512" i="17"/>
  <c r="AA512" i="17"/>
  <c r="AB512" i="17"/>
  <c r="AC512" i="17"/>
  <c r="Z513" i="17"/>
  <c r="AA225" i="17"/>
  <c r="AA513" i="17"/>
  <c r="AB513" i="17"/>
  <c r="AC513" i="17"/>
  <c r="AD513" i="17"/>
  <c r="Z514" i="17"/>
  <c r="AA226" i="17"/>
  <c r="AA514" i="17"/>
  <c r="AB514" i="17"/>
  <c r="AC514" i="17"/>
  <c r="AD514" i="17"/>
  <c r="Z515" i="17"/>
  <c r="AA227" i="17"/>
  <c r="AA515" i="17"/>
  <c r="AB515" i="17"/>
  <c r="AC515" i="17"/>
  <c r="AD515" i="17"/>
  <c r="Z516" i="17"/>
  <c r="AA516" i="17"/>
  <c r="AB516" i="17"/>
  <c r="AC516" i="17"/>
  <c r="Z517" i="17"/>
  <c r="AA229" i="17"/>
  <c r="AA517" i="17"/>
  <c r="AB517" i="17"/>
  <c r="AC517" i="17"/>
  <c r="AD517" i="17"/>
  <c r="Z518" i="17"/>
  <c r="AA230" i="17"/>
  <c r="AA518" i="17"/>
  <c r="AB518" i="17"/>
  <c r="AC518" i="17"/>
  <c r="AD518" i="17"/>
  <c r="Z519" i="17"/>
  <c r="AA231" i="17"/>
  <c r="AA519" i="17"/>
  <c r="AB519" i="17"/>
  <c r="AC519" i="17"/>
  <c r="AD519" i="17"/>
  <c r="Z520" i="17"/>
  <c r="AA520" i="17"/>
  <c r="AB520" i="17"/>
  <c r="AC520" i="17"/>
  <c r="Z521" i="17"/>
  <c r="AA233" i="17"/>
  <c r="AA521" i="17"/>
  <c r="AB521" i="17"/>
  <c r="AC521" i="17"/>
  <c r="AD521" i="17"/>
  <c r="Z522" i="17"/>
  <c r="AA234" i="17"/>
  <c r="AA522" i="17"/>
  <c r="AB522" i="17"/>
  <c r="AC522" i="17"/>
  <c r="AD522" i="17"/>
  <c r="Z523" i="17"/>
  <c r="AA235" i="17"/>
  <c r="AA523" i="17"/>
  <c r="AB523" i="17"/>
  <c r="AC523" i="17"/>
  <c r="AD523" i="17"/>
  <c r="Z524" i="17"/>
  <c r="AA524" i="17"/>
  <c r="AB524" i="17"/>
  <c r="AC524" i="17"/>
  <c r="Z525" i="17"/>
  <c r="AA237" i="17"/>
  <c r="AA525" i="17"/>
  <c r="AB525" i="17"/>
  <c r="AC525" i="17"/>
  <c r="AD525" i="17"/>
  <c r="Z526" i="17"/>
  <c r="AA238" i="17"/>
  <c r="AA526" i="17"/>
  <c r="AB526" i="17"/>
  <c r="AC526" i="17"/>
  <c r="AD526" i="17"/>
  <c r="Z527" i="17"/>
  <c r="AA239" i="17"/>
  <c r="AA527" i="17"/>
  <c r="AB527" i="17"/>
  <c r="AC527" i="17"/>
  <c r="AD527" i="17"/>
  <c r="Z528" i="17"/>
  <c r="AA528" i="17"/>
  <c r="AB528" i="17"/>
  <c r="AC528" i="17"/>
  <c r="Z529" i="17"/>
  <c r="AA241" i="17"/>
  <c r="AA529" i="17"/>
  <c r="AB529" i="17"/>
  <c r="AC529" i="17"/>
  <c r="AD529" i="17"/>
  <c r="Z530" i="17"/>
  <c r="AA242" i="17"/>
  <c r="AA530" i="17"/>
  <c r="AB530" i="17"/>
  <c r="AC530" i="17"/>
  <c r="AD530" i="17"/>
  <c r="Z531" i="17"/>
  <c r="AA243" i="17"/>
  <c r="AA531" i="17"/>
  <c r="AB531" i="17"/>
  <c r="AC531" i="17"/>
  <c r="AD531" i="17"/>
  <c r="Z532" i="17"/>
  <c r="AA532" i="17"/>
  <c r="AB532" i="17"/>
  <c r="AC532" i="17"/>
  <c r="Z533" i="17"/>
  <c r="AA245" i="17"/>
  <c r="AA533" i="17"/>
  <c r="AB533" i="17"/>
  <c r="AC533" i="17"/>
  <c r="AD533" i="17"/>
  <c r="Z534" i="17"/>
  <c r="AA246" i="17"/>
  <c r="AA534" i="17"/>
  <c r="AB534" i="17"/>
  <c r="AC534" i="17"/>
  <c r="AD534" i="17"/>
  <c r="Z535" i="17"/>
  <c r="AA247" i="17"/>
  <c r="AA535" i="17"/>
  <c r="AB535" i="17"/>
  <c r="AC535" i="17"/>
  <c r="AD535" i="17"/>
  <c r="Z536" i="17"/>
  <c r="AA536" i="17"/>
  <c r="AB536" i="17"/>
  <c r="AC536" i="17"/>
  <c r="Z537" i="17"/>
  <c r="AA249" i="17"/>
  <c r="AA537" i="17"/>
  <c r="AB537" i="17"/>
  <c r="AC537" i="17"/>
  <c r="AD537" i="17"/>
  <c r="Z538" i="17"/>
  <c r="AA250" i="17"/>
  <c r="AA538" i="17"/>
  <c r="AB538" i="17"/>
  <c r="AC538" i="17"/>
  <c r="AD538" i="17"/>
  <c r="Z539" i="17"/>
  <c r="AA251" i="17"/>
  <c r="AA539" i="17"/>
  <c r="AB539" i="17"/>
  <c r="AC539" i="17"/>
  <c r="AD539" i="17"/>
  <c r="Z540" i="17"/>
  <c r="AA540" i="17"/>
  <c r="AB540" i="17"/>
  <c r="AC540" i="17"/>
  <c r="Z541" i="17"/>
  <c r="AA253" i="17"/>
  <c r="AA541" i="17"/>
  <c r="AB541" i="17"/>
  <c r="AC541" i="17"/>
  <c r="AD541" i="17"/>
  <c r="Z542" i="17"/>
  <c r="AA254" i="17"/>
  <c r="AA542" i="17"/>
  <c r="AB542" i="17"/>
  <c r="AC542" i="17"/>
  <c r="AD542" i="17"/>
  <c r="Z543" i="17"/>
  <c r="AA255" i="17"/>
  <c r="AA543" i="17"/>
  <c r="AB543" i="17"/>
  <c r="AC543" i="17"/>
  <c r="AD543" i="17"/>
  <c r="Z544" i="17"/>
  <c r="AA544" i="17"/>
  <c r="AB544" i="17"/>
  <c r="AC544" i="17"/>
  <c r="Z545" i="17"/>
  <c r="AA257" i="17"/>
  <c r="AA545" i="17"/>
  <c r="AB545" i="17"/>
  <c r="AC545" i="17"/>
  <c r="AD545" i="17"/>
  <c r="Z546" i="17"/>
  <c r="AA258" i="17"/>
  <c r="AA546" i="17"/>
  <c r="AB546" i="17"/>
  <c r="AC546" i="17"/>
  <c r="AD546" i="17"/>
  <c r="Z547" i="17"/>
  <c r="AA259" i="17"/>
  <c r="AA547" i="17"/>
  <c r="AB547" i="17"/>
  <c r="AC547" i="17"/>
  <c r="AD547" i="17"/>
  <c r="Z548" i="17"/>
  <c r="AA548" i="17"/>
  <c r="AB548" i="17"/>
  <c r="AC548" i="17"/>
  <c r="Z549" i="17"/>
  <c r="AA261" i="17"/>
  <c r="AA549" i="17"/>
  <c r="AB549" i="17"/>
  <c r="AC549" i="17"/>
  <c r="AD549" i="17"/>
  <c r="Z550" i="17"/>
  <c r="AA262" i="17"/>
  <c r="AA550" i="17"/>
  <c r="AB550" i="17"/>
  <c r="AC550" i="17"/>
  <c r="AD550" i="17"/>
  <c r="Z551" i="17"/>
  <c r="AA263" i="17"/>
  <c r="AA551" i="17"/>
  <c r="AB551" i="17"/>
  <c r="AC551" i="17"/>
  <c r="AD551" i="17"/>
  <c r="Z552" i="17"/>
  <c r="AA552" i="17"/>
  <c r="AB552" i="17"/>
  <c r="AC552" i="17"/>
  <c r="Z553" i="17"/>
  <c r="AA265" i="17"/>
  <c r="AA553" i="17"/>
  <c r="AB553" i="17"/>
  <c r="AC553" i="17"/>
  <c r="AD553" i="17"/>
  <c r="Z554" i="17"/>
  <c r="AA266" i="17"/>
  <c r="AA554" i="17"/>
  <c r="AB554" i="17"/>
  <c r="AC554" i="17"/>
  <c r="AD554" i="17"/>
  <c r="Z555" i="17"/>
  <c r="AA267" i="17"/>
  <c r="AA555" i="17"/>
  <c r="AB555" i="17"/>
  <c r="AC555" i="17"/>
  <c r="AD555" i="17"/>
  <c r="Z556" i="17"/>
  <c r="AA556" i="17"/>
  <c r="AB556" i="17"/>
  <c r="AC556" i="17"/>
  <c r="Z557" i="17"/>
  <c r="AA269" i="17"/>
  <c r="AA557" i="17"/>
  <c r="AB557" i="17"/>
  <c r="AC557" i="17"/>
  <c r="AD557" i="17"/>
  <c r="Z558" i="17"/>
  <c r="AA270" i="17"/>
  <c r="AA558" i="17"/>
  <c r="AB558" i="17"/>
  <c r="AC558" i="17"/>
  <c r="AD558" i="17"/>
  <c r="Z559" i="17"/>
  <c r="AA271" i="17"/>
  <c r="AA559" i="17"/>
  <c r="AB559" i="17"/>
  <c r="AC559" i="17"/>
  <c r="AD559" i="17"/>
  <c r="Z560" i="17"/>
  <c r="AA560" i="17"/>
  <c r="AB560" i="17"/>
  <c r="AC560" i="17"/>
  <c r="Z561" i="17"/>
  <c r="AA273" i="17"/>
  <c r="AA561" i="17"/>
  <c r="AB561" i="17"/>
  <c r="AC561" i="17"/>
  <c r="AD561" i="17"/>
  <c r="Z562" i="17"/>
  <c r="AA274" i="17"/>
  <c r="AA562" i="17"/>
  <c r="AB562" i="17"/>
  <c r="AC562" i="17"/>
  <c r="AD562" i="17"/>
  <c r="Z563" i="17"/>
  <c r="AA275" i="17"/>
  <c r="AA563" i="17"/>
  <c r="AB563" i="17"/>
  <c r="AC563" i="17"/>
  <c r="AD563" i="17"/>
  <c r="Z564" i="17"/>
  <c r="AA564" i="17"/>
  <c r="AB564" i="17"/>
  <c r="AC564" i="17"/>
  <c r="Z565" i="17"/>
  <c r="AA277" i="17"/>
  <c r="AA565" i="17"/>
  <c r="AB565" i="17"/>
  <c r="AC565" i="17"/>
  <c r="AD565" i="17"/>
  <c r="Z566" i="17"/>
  <c r="AA278" i="17"/>
  <c r="AA566" i="17"/>
  <c r="AB566" i="17"/>
  <c r="AC566" i="17"/>
  <c r="AD566" i="17"/>
  <c r="Z567" i="17"/>
  <c r="AA279" i="17"/>
  <c r="AA567" i="17"/>
  <c r="AB567" i="17"/>
  <c r="AC567" i="17"/>
  <c r="AD567" i="17"/>
  <c r="Z568" i="17"/>
  <c r="AA568" i="17"/>
  <c r="AB568" i="17"/>
  <c r="AC568" i="17"/>
  <c r="Z569" i="17"/>
  <c r="AA281" i="17"/>
  <c r="AA569" i="17"/>
  <c r="AB569" i="17"/>
  <c r="AC569" i="17"/>
  <c r="AD569" i="17"/>
  <c r="Z570" i="17"/>
  <c r="AA282" i="17"/>
  <c r="AA570" i="17"/>
  <c r="AB570" i="17"/>
  <c r="AC570" i="17"/>
  <c r="AD570" i="17"/>
  <c r="Z571" i="17"/>
  <c r="AA283" i="17"/>
  <c r="AA571" i="17"/>
  <c r="AB571" i="17"/>
  <c r="AC571" i="17"/>
  <c r="AD571" i="17"/>
  <c r="Z572" i="17"/>
  <c r="AA572" i="17"/>
  <c r="AB572" i="17"/>
  <c r="AC572" i="17"/>
  <c r="Z573" i="17"/>
  <c r="AA285" i="17"/>
  <c r="AA573" i="17"/>
  <c r="AB573" i="17"/>
  <c r="AC573" i="17"/>
  <c r="AD573" i="17"/>
  <c r="Z574" i="17"/>
  <c r="AA286" i="17"/>
  <c r="AA574" i="17"/>
  <c r="AB574" i="17"/>
  <c r="AC574" i="17"/>
  <c r="AD574" i="17"/>
  <c r="Z575" i="17"/>
  <c r="AA287" i="17"/>
  <c r="AA575" i="17"/>
  <c r="AB575" i="17"/>
  <c r="AC575" i="17"/>
  <c r="AD575" i="17"/>
  <c r="Z576" i="17"/>
  <c r="AA576" i="17"/>
  <c r="AB576" i="17"/>
  <c r="AC576" i="17"/>
  <c r="Z577" i="17"/>
  <c r="AA289" i="17"/>
  <c r="AA577" i="17"/>
  <c r="AB577" i="17"/>
  <c r="AC577" i="17"/>
  <c r="AD577" i="17"/>
  <c r="Z578" i="17"/>
  <c r="AA290" i="17"/>
  <c r="AA578" i="17"/>
  <c r="AB578" i="17"/>
  <c r="AC578" i="17"/>
  <c r="AD578" i="17"/>
  <c r="Z579" i="17"/>
  <c r="AA291" i="17"/>
  <c r="AA579" i="17"/>
  <c r="AB579" i="17"/>
  <c r="AC579" i="17"/>
  <c r="AD579" i="17"/>
  <c r="Z580" i="17"/>
  <c r="AA580" i="17"/>
  <c r="AB580" i="17"/>
  <c r="AC580" i="17"/>
  <c r="Z581" i="17"/>
  <c r="AA293" i="17"/>
  <c r="AA581" i="17"/>
  <c r="AB581" i="17"/>
  <c r="AC581" i="17"/>
  <c r="AD581" i="17"/>
  <c r="Z582" i="17"/>
  <c r="AA294" i="17"/>
  <c r="AA582" i="17"/>
  <c r="AB582" i="17"/>
  <c r="AC582" i="17"/>
  <c r="AD582" i="17"/>
  <c r="Z583" i="17"/>
  <c r="AA295" i="17"/>
  <c r="AA583" i="17"/>
  <c r="AB583" i="17"/>
  <c r="AC583" i="17"/>
  <c r="AD583" i="17"/>
  <c r="Z584" i="17"/>
  <c r="AA584" i="17"/>
  <c r="AB584" i="17"/>
  <c r="AC584" i="17"/>
  <c r="Z585" i="17"/>
  <c r="AA297" i="17"/>
  <c r="AA585" i="17"/>
  <c r="AB585" i="17"/>
  <c r="AC585" i="17"/>
  <c r="AD585" i="17"/>
  <c r="Z586" i="17"/>
  <c r="AA298" i="17"/>
  <c r="AA586" i="17"/>
  <c r="AB586" i="17"/>
  <c r="AC586" i="17"/>
  <c r="AD586" i="17"/>
  <c r="Z587" i="17"/>
  <c r="AA299" i="17"/>
  <c r="AA587" i="17"/>
  <c r="AB587" i="17"/>
  <c r="AC587" i="17"/>
  <c r="AD587" i="17"/>
  <c r="Z588" i="17"/>
  <c r="AA588" i="17"/>
  <c r="AB588" i="17"/>
  <c r="AC588" i="17"/>
  <c r="Z589" i="17"/>
  <c r="AA301" i="17"/>
  <c r="AA589" i="17"/>
  <c r="AB589" i="17"/>
  <c r="AC589" i="17"/>
  <c r="AD589" i="17"/>
  <c r="Z590" i="17"/>
  <c r="AA302" i="17"/>
  <c r="AA590" i="17"/>
  <c r="AB590" i="17"/>
  <c r="AC590" i="17"/>
  <c r="AD590" i="17"/>
  <c r="Z591" i="17"/>
  <c r="AA303" i="17"/>
  <c r="AA591" i="17"/>
  <c r="AB591" i="17"/>
  <c r="AC591" i="17"/>
  <c r="AD591" i="17"/>
  <c r="Z592" i="17"/>
  <c r="AA592" i="17"/>
  <c r="AB592" i="17"/>
  <c r="AC592" i="17"/>
  <c r="Z593" i="17"/>
  <c r="AA305" i="17"/>
  <c r="AA593" i="17"/>
  <c r="AB593" i="17"/>
  <c r="AC593" i="17"/>
  <c r="AD593" i="17"/>
  <c r="Z594" i="17"/>
  <c r="AA306" i="17"/>
  <c r="AA594" i="17"/>
  <c r="AB594" i="17"/>
  <c r="AC594" i="17"/>
  <c r="AD594" i="17"/>
  <c r="Z595" i="17"/>
  <c r="AA307" i="17"/>
  <c r="AA595" i="17"/>
  <c r="AB595" i="17"/>
  <c r="AC595" i="17"/>
  <c r="AD595" i="17"/>
  <c r="Z596" i="17"/>
  <c r="AA596" i="17"/>
  <c r="AB596" i="17"/>
  <c r="AC596" i="17"/>
  <c r="Z597" i="17"/>
  <c r="AA309" i="17"/>
  <c r="AA597" i="17"/>
  <c r="AB597" i="17"/>
  <c r="AC597" i="17"/>
  <c r="AD597" i="17"/>
  <c r="Z598" i="17"/>
  <c r="AA310" i="17"/>
  <c r="AA598" i="17"/>
  <c r="AB598" i="17"/>
  <c r="AC598" i="17"/>
  <c r="AD598" i="17"/>
  <c r="Z599" i="17"/>
  <c r="AA311" i="17"/>
  <c r="AA599" i="17"/>
  <c r="AB599" i="17"/>
  <c r="AC599" i="17"/>
  <c r="AD599" i="17"/>
  <c r="Z600" i="17"/>
  <c r="AA600" i="17"/>
  <c r="AB600" i="17"/>
  <c r="AC600" i="17"/>
  <c r="Z601" i="17"/>
  <c r="AA313" i="17"/>
  <c r="AA601" i="17"/>
  <c r="AB601" i="17"/>
  <c r="AC601" i="17"/>
  <c r="AD601" i="17"/>
  <c r="Z602" i="17"/>
  <c r="AA314" i="17"/>
  <c r="AA602" i="17"/>
  <c r="AB602" i="17"/>
  <c r="AC602" i="17"/>
  <c r="AD602" i="17"/>
  <c r="Z603" i="17"/>
  <c r="AA315" i="17"/>
  <c r="AA603" i="17"/>
  <c r="AB603" i="17"/>
  <c r="AC603" i="17"/>
  <c r="AD603" i="17"/>
  <c r="Z604" i="17"/>
  <c r="AA604" i="17"/>
  <c r="AB604" i="17"/>
  <c r="AC604" i="17"/>
  <c r="Z605" i="17"/>
  <c r="AA317" i="17"/>
  <c r="AA605" i="17"/>
  <c r="AB605" i="17"/>
  <c r="AC605" i="17"/>
  <c r="AD605" i="17"/>
  <c r="Z606" i="17"/>
  <c r="AA318" i="17"/>
  <c r="AA606" i="17"/>
  <c r="AB606" i="17"/>
  <c r="AC606" i="17"/>
  <c r="AD606" i="17"/>
  <c r="Z607" i="17"/>
  <c r="AA319" i="17"/>
  <c r="AA607" i="17"/>
  <c r="AB607" i="17"/>
  <c r="AC607" i="17"/>
  <c r="AD607" i="17"/>
  <c r="Z608" i="17"/>
  <c r="AA608" i="17"/>
  <c r="AB608" i="17"/>
  <c r="AC608" i="17"/>
  <c r="Z609" i="17"/>
  <c r="AA321" i="17"/>
  <c r="AA609" i="17"/>
  <c r="AB609" i="17"/>
  <c r="AC609" i="17"/>
  <c r="AD609" i="17"/>
  <c r="Z610" i="17"/>
  <c r="AA322" i="17"/>
  <c r="AA610" i="17"/>
  <c r="AB610" i="17"/>
  <c r="AC610" i="17"/>
  <c r="AD610" i="17"/>
  <c r="Z611" i="17"/>
  <c r="AA323" i="17"/>
  <c r="AA611" i="17"/>
  <c r="AB611" i="17"/>
  <c r="AC611" i="17"/>
  <c r="AD611" i="17"/>
  <c r="Z612" i="17"/>
  <c r="AA612" i="17"/>
  <c r="AB612" i="17"/>
  <c r="AC612" i="17"/>
  <c r="Z613" i="17"/>
  <c r="AA325" i="17"/>
  <c r="AA613" i="17"/>
  <c r="AB613" i="17"/>
  <c r="AC613" i="17"/>
  <c r="AD613" i="17"/>
  <c r="Z614" i="17"/>
  <c r="AA326" i="17"/>
  <c r="AA614" i="17"/>
  <c r="AB614" i="17"/>
  <c r="AC614" i="17"/>
  <c r="AD614" i="17"/>
  <c r="Z615" i="17"/>
  <c r="AA327" i="17"/>
  <c r="AA615" i="17"/>
  <c r="AB615" i="17"/>
  <c r="AC615" i="17"/>
  <c r="AD615" i="17"/>
  <c r="Z616" i="17"/>
  <c r="AA616" i="17"/>
  <c r="AB616" i="17"/>
  <c r="AC616" i="17"/>
  <c r="Z617" i="17"/>
  <c r="AA329" i="17"/>
  <c r="AA617" i="17"/>
  <c r="AB617" i="17"/>
  <c r="AC617" i="17"/>
  <c r="AD617" i="17"/>
  <c r="Z618" i="17"/>
  <c r="AA330" i="17"/>
  <c r="AA618" i="17"/>
  <c r="AB618" i="17"/>
  <c r="AC618" i="17"/>
  <c r="AD618" i="17"/>
  <c r="Z619" i="17"/>
  <c r="AA331" i="17"/>
  <c r="AA619" i="17"/>
  <c r="AB619" i="17"/>
  <c r="AC619" i="17"/>
  <c r="AD619" i="17"/>
  <c r="Z620" i="17"/>
  <c r="AA620" i="17"/>
  <c r="AB620" i="17"/>
  <c r="AC620" i="17"/>
  <c r="Z621" i="17"/>
  <c r="AA333" i="17"/>
  <c r="AA621" i="17"/>
  <c r="AB621" i="17"/>
  <c r="AC621" i="17"/>
  <c r="AD621" i="17"/>
  <c r="Z622" i="17"/>
  <c r="AA334" i="17"/>
  <c r="AA622" i="17"/>
  <c r="AB622" i="17"/>
  <c r="AC622" i="17"/>
  <c r="AD622" i="17"/>
  <c r="Z623" i="17"/>
  <c r="AA335" i="17"/>
  <c r="AA623" i="17"/>
  <c r="AB623" i="17"/>
  <c r="AC623" i="17"/>
  <c r="AD623" i="17"/>
  <c r="Z624" i="17"/>
  <c r="AA624" i="17"/>
  <c r="AB624" i="17"/>
  <c r="AC624" i="17"/>
  <c r="Z625" i="17"/>
  <c r="AA337" i="17"/>
  <c r="AA625" i="17"/>
  <c r="AB625" i="17"/>
  <c r="AC625" i="17"/>
  <c r="AD625" i="17"/>
  <c r="Z626" i="17"/>
  <c r="AA338" i="17"/>
  <c r="AA626" i="17"/>
  <c r="AB626" i="17"/>
  <c r="AC626" i="17"/>
  <c r="AD626" i="17"/>
  <c r="Z627" i="17"/>
  <c r="AA339" i="17"/>
  <c r="AA627" i="17"/>
  <c r="AB627" i="17"/>
  <c r="AC627" i="17"/>
  <c r="AD627" i="17"/>
  <c r="Z628" i="17"/>
  <c r="AA628" i="17"/>
  <c r="AB628" i="17"/>
  <c r="AC628" i="17"/>
  <c r="Z629" i="17"/>
  <c r="AA341" i="17"/>
  <c r="AA629" i="17"/>
  <c r="AB629" i="17"/>
  <c r="AC629" i="17"/>
  <c r="AD629" i="17"/>
  <c r="Z630" i="17"/>
  <c r="AA342" i="17"/>
  <c r="AA630" i="17"/>
  <c r="AB630" i="17"/>
  <c r="AC630" i="17"/>
  <c r="AD630" i="17"/>
  <c r="Z631" i="17"/>
  <c r="AA343" i="17"/>
  <c r="AA631" i="17"/>
  <c r="AB631" i="17"/>
  <c r="AC631" i="17"/>
  <c r="AD631" i="17"/>
  <c r="Z632" i="17"/>
  <c r="AA632" i="17"/>
  <c r="AB632" i="17"/>
  <c r="AC632" i="17"/>
  <c r="Z633" i="17"/>
  <c r="AA345" i="17"/>
  <c r="AA633" i="17"/>
  <c r="AB633" i="17"/>
  <c r="AC633" i="17"/>
  <c r="AD633" i="17"/>
  <c r="Z634" i="17"/>
  <c r="AA346" i="17"/>
  <c r="AA634" i="17"/>
  <c r="AB634" i="17"/>
  <c r="AC634" i="17"/>
  <c r="AD634" i="17"/>
  <c r="Z635" i="17"/>
  <c r="AA347" i="17"/>
  <c r="AA635" i="17"/>
  <c r="AB635" i="17"/>
  <c r="AC635" i="17"/>
  <c r="AD635" i="17"/>
  <c r="Z636" i="17"/>
  <c r="AA636" i="17"/>
  <c r="AB636" i="17"/>
  <c r="AC636" i="17"/>
  <c r="Z637" i="17"/>
  <c r="AA349" i="17"/>
  <c r="AA637" i="17"/>
  <c r="AB637" i="17"/>
  <c r="AC637" i="17"/>
  <c r="AD637" i="17"/>
  <c r="Z638" i="17"/>
  <c r="AA350" i="17"/>
  <c r="AA638" i="17"/>
  <c r="AB638" i="17"/>
  <c r="AC638" i="17"/>
  <c r="AD638" i="17"/>
  <c r="AF351" i="17"/>
  <c r="AE351" i="17"/>
  <c r="AD351" i="17"/>
  <c r="AC351" i="17"/>
  <c r="AB351" i="17"/>
  <c r="Z351" i="17"/>
  <c r="Z66" i="17"/>
  <c r="AB66" i="17"/>
  <c r="AC66" i="17"/>
  <c r="AD66" i="17"/>
  <c r="AE66" i="17"/>
  <c r="AF66" i="17"/>
  <c r="Z67" i="17"/>
  <c r="AB67" i="17"/>
  <c r="AC67" i="17"/>
  <c r="AD67" i="17"/>
  <c r="AE67" i="17"/>
  <c r="AF67" i="17"/>
  <c r="Z68" i="17"/>
  <c r="AB68" i="17"/>
  <c r="AC68" i="17"/>
  <c r="AD68" i="17"/>
  <c r="AE68" i="17"/>
  <c r="AF68" i="17"/>
  <c r="Z69" i="17"/>
  <c r="AB69" i="17"/>
  <c r="AC69" i="17"/>
  <c r="AD69" i="17"/>
  <c r="AE69" i="17"/>
  <c r="AF69" i="17"/>
  <c r="Z70" i="17"/>
  <c r="AB70" i="17"/>
  <c r="AC70" i="17"/>
  <c r="AD70" i="17"/>
  <c r="AE70" i="17"/>
  <c r="AF70" i="17"/>
  <c r="Z71" i="17"/>
  <c r="AB71" i="17"/>
  <c r="AC71" i="17"/>
  <c r="AD71" i="17"/>
  <c r="AE71" i="17"/>
  <c r="AF71" i="17"/>
  <c r="Z72" i="17"/>
  <c r="AB72" i="17"/>
  <c r="AC72" i="17"/>
  <c r="AD72" i="17"/>
  <c r="AE72" i="17"/>
  <c r="AF72" i="17"/>
  <c r="Z73" i="17"/>
  <c r="AB73" i="17"/>
  <c r="AC73" i="17"/>
  <c r="AD73" i="17"/>
  <c r="AE73" i="17"/>
  <c r="AF73" i="17"/>
  <c r="Z74" i="17"/>
  <c r="AB74" i="17"/>
  <c r="AC74" i="17"/>
  <c r="AD74" i="17"/>
  <c r="AE74" i="17"/>
  <c r="AF74" i="17"/>
  <c r="Z75" i="17"/>
  <c r="AB75" i="17"/>
  <c r="AC75" i="17"/>
  <c r="AD75" i="17"/>
  <c r="AE75" i="17"/>
  <c r="AF75" i="17"/>
  <c r="Z76" i="17"/>
  <c r="AB76" i="17"/>
  <c r="AC76" i="17"/>
  <c r="AD76" i="17"/>
  <c r="AE76" i="17"/>
  <c r="AF76" i="17"/>
  <c r="Z77" i="17"/>
  <c r="AB77" i="17"/>
  <c r="AC77" i="17"/>
  <c r="AD77" i="17"/>
  <c r="AE77" i="17"/>
  <c r="AF77" i="17"/>
  <c r="Z78" i="17"/>
  <c r="AB78" i="17"/>
  <c r="AC78" i="17"/>
  <c r="AD78" i="17"/>
  <c r="AE78" i="17"/>
  <c r="AF78" i="17"/>
  <c r="Z79" i="17"/>
  <c r="AB79" i="17"/>
  <c r="AC79" i="17"/>
  <c r="AD79" i="17"/>
  <c r="AE79" i="17"/>
  <c r="AF79" i="17"/>
  <c r="Z80" i="17"/>
  <c r="AB80" i="17"/>
  <c r="AC80" i="17"/>
  <c r="AD80" i="17"/>
  <c r="Z81" i="17"/>
  <c r="AB81" i="17"/>
  <c r="AC81" i="17"/>
  <c r="AD81" i="17"/>
  <c r="AE81" i="17"/>
  <c r="AF81" i="17"/>
  <c r="Z82" i="17"/>
  <c r="AB82" i="17"/>
  <c r="AC82" i="17"/>
  <c r="AD82" i="17"/>
  <c r="AE82" i="17"/>
  <c r="AF82" i="17"/>
  <c r="Z83" i="17"/>
  <c r="AB83" i="17"/>
  <c r="AC83" i="17"/>
  <c r="AD83" i="17"/>
  <c r="AE83" i="17"/>
  <c r="AF83" i="17"/>
  <c r="Z84" i="17"/>
  <c r="AB84" i="17"/>
  <c r="AC84" i="17"/>
  <c r="AD84" i="17"/>
  <c r="Z85" i="17"/>
  <c r="AB85" i="17"/>
  <c r="AC85" i="17"/>
  <c r="AD85" i="17"/>
  <c r="AE85" i="17"/>
  <c r="AF85" i="17"/>
  <c r="Z86" i="17"/>
  <c r="AB86" i="17"/>
  <c r="AC86" i="17"/>
  <c r="AD86" i="17"/>
  <c r="AE86" i="17"/>
  <c r="AF86" i="17"/>
  <c r="Z87" i="17"/>
  <c r="AB87" i="17"/>
  <c r="AC87" i="17"/>
  <c r="AD87" i="17"/>
  <c r="AE87" i="17"/>
  <c r="AF87" i="17"/>
  <c r="Z88" i="17"/>
  <c r="AB88" i="17"/>
  <c r="AC88" i="17"/>
  <c r="AD88" i="17"/>
  <c r="Z89" i="17"/>
  <c r="AB89" i="17"/>
  <c r="AC89" i="17"/>
  <c r="AD89" i="17"/>
  <c r="AE89" i="17"/>
  <c r="AF89" i="17"/>
  <c r="Z90" i="17"/>
  <c r="AB90" i="17"/>
  <c r="AC90" i="17"/>
  <c r="AD90" i="17"/>
  <c r="AE90" i="17"/>
  <c r="AF90" i="17"/>
  <c r="Z91" i="17"/>
  <c r="AB91" i="17"/>
  <c r="AC91" i="17"/>
  <c r="AD91" i="17"/>
  <c r="AE91" i="17"/>
  <c r="AF91" i="17"/>
  <c r="Z92" i="17"/>
  <c r="AC92" i="17"/>
  <c r="AD92" i="17"/>
  <c r="Z93" i="17"/>
  <c r="AB93" i="17"/>
  <c r="AC93" i="17"/>
  <c r="AD93" i="17"/>
  <c r="AE93" i="17"/>
  <c r="AF93" i="17"/>
  <c r="Z94" i="17"/>
  <c r="AB94" i="17"/>
  <c r="AC94" i="17"/>
  <c r="AD94" i="17"/>
  <c r="AE94" i="17"/>
  <c r="AF94" i="17"/>
  <c r="Z95" i="17"/>
  <c r="AB95" i="17"/>
  <c r="AC95" i="17"/>
  <c r="AD95" i="17"/>
  <c r="AE95" i="17"/>
  <c r="AF95" i="17"/>
  <c r="Z96" i="17"/>
  <c r="AB96" i="17"/>
  <c r="AC96" i="17"/>
  <c r="AD96" i="17"/>
  <c r="Z97" i="17"/>
  <c r="AB97" i="17"/>
  <c r="AC97" i="17"/>
  <c r="AD97" i="17"/>
  <c r="AE97" i="17"/>
  <c r="AF97" i="17"/>
  <c r="Z98" i="17"/>
  <c r="AB98" i="17"/>
  <c r="AC98" i="17"/>
  <c r="AD98" i="17"/>
  <c r="AE98" i="17"/>
  <c r="AF98" i="17"/>
  <c r="Z99" i="17"/>
  <c r="AB99" i="17"/>
  <c r="AC99" i="17"/>
  <c r="AD99" i="17"/>
  <c r="AE99" i="17"/>
  <c r="AF99" i="17"/>
  <c r="Z100" i="17"/>
  <c r="AB100" i="17"/>
  <c r="AC100" i="17"/>
  <c r="AD100" i="17"/>
  <c r="Z101" i="17"/>
  <c r="AB101" i="17"/>
  <c r="AC101" i="17"/>
  <c r="AD101" i="17"/>
  <c r="AE101" i="17"/>
  <c r="AF101" i="17"/>
  <c r="Z102" i="17"/>
  <c r="AB102" i="17"/>
  <c r="AC102" i="17"/>
  <c r="AD102" i="17"/>
  <c r="AE102" i="17"/>
  <c r="AF102" i="17"/>
  <c r="Z103" i="17"/>
  <c r="AB103" i="17"/>
  <c r="AC103" i="17"/>
  <c r="AD103" i="17"/>
  <c r="AE103" i="17"/>
  <c r="AF103" i="17"/>
  <c r="Z104" i="17"/>
  <c r="AC104" i="17"/>
  <c r="AD104" i="17"/>
  <c r="Z105" i="17"/>
  <c r="AB105" i="17"/>
  <c r="AC105" i="17"/>
  <c r="AD105" i="17"/>
  <c r="AE105" i="17"/>
  <c r="AF105" i="17"/>
  <c r="Z106" i="17"/>
  <c r="AB106" i="17"/>
  <c r="AC106" i="17"/>
  <c r="AD106" i="17"/>
  <c r="AE106" i="17"/>
  <c r="AF106" i="17"/>
  <c r="Z107" i="17"/>
  <c r="AB107" i="17"/>
  <c r="AC107" i="17"/>
  <c r="AD107" i="17"/>
  <c r="AE107" i="17"/>
  <c r="AF107" i="17"/>
  <c r="Z108" i="17"/>
  <c r="AB108" i="17"/>
  <c r="AC108" i="17"/>
  <c r="AD108" i="17"/>
  <c r="Z109" i="17"/>
  <c r="AB109" i="17"/>
  <c r="AC109" i="17"/>
  <c r="AD109" i="17"/>
  <c r="AE109" i="17"/>
  <c r="AF109" i="17"/>
  <c r="Z110" i="17"/>
  <c r="AB110" i="17"/>
  <c r="AC110" i="17"/>
  <c r="AD110" i="17"/>
  <c r="AE110" i="17"/>
  <c r="AF110" i="17"/>
  <c r="Z111" i="17"/>
  <c r="AB111" i="17"/>
  <c r="AC111" i="17"/>
  <c r="AD111" i="17"/>
  <c r="AE111" i="17"/>
  <c r="AF111" i="17"/>
  <c r="Z112" i="17"/>
  <c r="AB112" i="17"/>
  <c r="AC112" i="17"/>
  <c r="AD112" i="17"/>
  <c r="Z113" i="17"/>
  <c r="AB113" i="17"/>
  <c r="AC113" i="17"/>
  <c r="AD113" i="17"/>
  <c r="AE113" i="17"/>
  <c r="AF113" i="17"/>
  <c r="Z114" i="17"/>
  <c r="AB114" i="17"/>
  <c r="AC114" i="17"/>
  <c r="AD114" i="17"/>
  <c r="AE114" i="17"/>
  <c r="AF114" i="17"/>
  <c r="Z115" i="17"/>
  <c r="AB115" i="17"/>
  <c r="AC115" i="17"/>
  <c r="AD115" i="17"/>
  <c r="AE115" i="17"/>
  <c r="AF115" i="17"/>
  <c r="Z116" i="17"/>
  <c r="AB116" i="17"/>
  <c r="AC116" i="17"/>
  <c r="AD116" i="17"/>
  <c r="Z117" i="17"/>
  <c r="AB117" i="17"/>
  <c r="AC117" i="17"/>
  <c r="AD117" i="17"/>
  <c r="AE117" i="17"/>
  <c r="AF117" i="17"/>
  <c r="Z118" i="17"/>
  <c r="AB118" i="17"/>
  <c r="AC118" i="17"/>
  <c r="AD118" i="17"/>
  <c r="AE118" i="17"/>
  <c r="AF118" i="17"/>
  <c r="Z119" i="17"/>
  <c r="AB119" i="17"/>
  <c r="AC119" i="17"/>
  <c r="AD119" i="17"/>
  <c r="AE119" i="17"/>
  <c r="AF119" i="17"/>
  <c r="Z120" i="17"/>
  <c r="AB120" i="17"/>
  <c r="AC120" i="17"/>
  <c r="AD120" i="17"/>
  <c r="Z121" i="17"/>
  <c r="AB121" i="17"/>
  <c r="AC121" i="17"/>
  <c r="AD121" i="17"/>
  <c r="AE121" i="17"/>
  <c r="AF121" i="17"/>
  <c r="Z122" i="17"/>
  <c r="AB122" i="17"/>
  <c r="AC122" i="17"/>
  <c r="AD122" i="17"/>
  <c r="AE122" i="17"/>
  <c r="AF122" i="17"/>
  <c r="Z123" i="17"/>
  <c r="AB123" i="17"/>
  <c r="AC123" i="17"/>
  <c r="AD123" i="17"/>
  <c r="AE123" i="17"/>
  <c r="AF123" i="17"/>
  <c r="Z124" i="17"/>
  <c r="AB124" i="17"/>
  <c r="AC124" i="17"/>
  <c r="AD124" i="17"/>
  <c r="Z125" i="17"/>
  <c r="AB125" i="17"/>
  <c r="AC125" i="17"/>
  <c r="AD125" i="17"/>
  <c r="AE125" i="17"/>
  <c r="AF125" i="17"/>
  <c r="Z126" i="17"/>
  <c r="AB126" i="17"/>
  <c r="AC126" i="17"/>
  <c r="AD126" i="17"/>
  <c r="AE126" i="17"/>
  <c r="AF126" i="17"/>
  <c r="Z127" i="17"/>
  <c r="AB127" i="17"/>
  <c r="AC127" i="17"/>
  <c r="AD127" i="17"/>
  <c r="AE127" i="17"/>
  <c r="AF127" i="17"/>
  <c r="Z128" i="17"/>
  <c r="AB128" i="17"/>
  <c r="AC128" i="17"/>
  <c r="AD128" i="17"/>
  <c r="Z129" i="17"/>
  <c r="AB129" i="17"/>
  <c r="AC129" i="17"/>
  <c r="AD129" i="17"/>
  <c r="AE129" i="17"/>
  <c r="AF129" i="17"/>
  <c r="Z130" i="17"/>
  <c r="AB130" i="17"/>
  <c r="AC130" i="17"/>
  <c r="AD130" i="17"/>
  <c r="AE130" i="17"/>
  <c r="AF130" i="17"/>
  <c r="Z131" i="17"/>
  <c r="AB131" i="17"/>
  <c r="AC131" i="17"/>
  <c r="AD131" i="17"/>
  <c r="AE131" i="17"/>
  <c r="AF131" i="17"/>
  <c r="Z132" i="17"/>
  <c r="AB132" i="17"/>
  <c r="AC132" i="17"/>
  <c r="AD132" i="17"/>
  <c r="Z133" i="17"/>
  <c r="AB133" i="17"/>
  <c r="AC133" i="17"/>
  <c r="AD133" i="17"/>
  <c r="AE133" i="17"/>
  <c r="AF133" i="17"/>
  <c r="Z134" i="17"/>
  <c r="AB134" i="17"/>
  <c r="AC134" i="17"/>
  <c r="AD134" i="17"/>
  <c r="AE134" i="17"/>
  <c r="AF134" i="17"/>
  <c r="Z135" i="17"/>
  <c r="AB135" i="17"/>
  <c r="AC135" i="17"/>
  <c r="AD135" i="17"/>
  <c r="AE135" i="17"/>
  <c r="AF135" i="17"/>
  <c r="Z136" i="17"/>
  <c r="AB136" i="17"/>
  <c r="AC136" i="17"/>
  <c r="AD136" i="17"/>
  <c r="Z137" i="17"/>
  <c r="AB137" i="17"/>
  <c r="AC137" i="17"/>
  <c r="AD137" i="17"/>
  <c r="AE137" i="17"/>
  <c r="AF137" i="17"/>
  <c r="Z138" i="17"/>
  <c r="AB138" i="17"/>
  <c r="AC138" i="17"/>
  <c r="AD138" i="17"/>
  <c r="AE138" i="17"/>
  <c r="AF138" i="17"/>
  <c r="Z139" i="17"/>
  <c r="AB139" i="17"/>
  <c r="AC139" i="17"/>
  <c r="AD139" i="17"/>
  <c r="AE139" i="17"/>
  <c r="AF139" i="17"/>
  <c r="Z140" i="17"/>
  <c r="AB140" i="17"/>
  <c r="AC140" i="17"/>
  <c r="AD140" i="17"/>
  <c r="Z141" i="17"/>
  <c r="AB141" i="17"/>
  <c r="AC141" i="17"/>
  <c r="AD141" i="17"/>
  <c r="AE141" i="17"/>
  <c r="AF141" i="17"/>
  <c r="Z142" i="17"/>
  <c r="AB142" i="17"/>
  <c r="AC142" i="17"/>
  <c r="AD142" i="17"/>
  <c r="AE142" i="17"/>
  <c r="AF142" i="17"/>
  <c r="Z143" i="17"/>
  <c r="AB143" i="17"/>
  <c r="AC143" i="17"/>
  <c r="AD143" i="17"/>
  <c r="AE143" i="17"/>
  <c r="AF143" i="17"/>
  <c r="Z144" i="17"/>
  <c r="AB144" i="17"/>
  <c r="AC144" i="17"/>
  <c r="AD144" i="17"/>
  <c r="Z145" i="17"/>
  <c r="AB145" i="17"/>
  <c r="AC145" i="17"/>
  <c r="AD145" i="17"/>
  <c r="AE145" i="17"/>
  <c r="AF145" i="17"/>
  <c r="Z146" i="17"/>
  <c r="AB146" i="17"/>
  <c r="AC146" i="17"/>
  <c r="AD146" i="17"/>
  <c r="AE146" i="17"/>
  <c r="AF146" i="17"/>
  <c r="Z147" i="17"/>
  <c r="AB147" i="17"/>
  <c r="AC147" i="17"/>
  <c r="AD147" i="17"/>
  <c r="AE147" i="17"/>
  <c r="AF147" i="17"/>
  <c r="Z148" i="17"/>
  <c r="AB148" i="17"/>
  <c r="AC148" i="17"/>
  <c r="AD148" i="17"/>
  <c r="Z149" i="17"/>
  <c r="AB149" i="17"/>
  <c r="AC149" i="17"/>
  <c r="AD149" i="17"/>
  <c r="AE149" i="17"/>
  <c r="AF149" i="17"/>
  <c r="Z150" i="17"/>
  <c r="AB150" i="17"/>
  <c r="AC150" i="17"/>
  <c r="AD150" i="17"/>
  <c r="AE150" i="17"/>
  <c r="AF150" i="17"/>
  <c r="Z151" i="17"/>
  <c r="AB151" i="17"/>
  <c r="AC151" i="17"/>
  <c r="AD151" i="17"/>
  <c r="AE151" i="17"/>
  <c r="AF151" i="17"/>
  <c r="Z152" i="17"/>
  <c r="AB152" i="17"/>
  <c r="AC152" i="17"/>
  <c r="AD152" i="17"/>
  <c r="Z153" i="17"/>
  <c r="AB153" i="17"/>
  <c r="AC153" i="17"/>
  <c r="AD153" i="17"/>
  <c r="AE153" i="17"/>
  <c r="AF153" i="17"/>
  <c r="Z154" i="17"/>
  <c r="AB154" i="17"/>
  <c r="AC154" i="17"/>
  <c r="AD154" i="17"/>
  <c r="AE154" i="17"/>
  <c r="AF154" i="17"/>
  <c r="Z155" i="17"/>
  <c r="AB155" i="17"/>
  <c r="AC155" i="17"/>
  <c r="AD155" i="17"/>
  <c r="AE155" i="17"/>
  <c r="AF155" i="17"/>
  <c r="Z156" i="17"/>
  <c r="AB156" i="17"/>
  <c r="AC156" i="17"/>
  <c r="AD156" i="17"/>
  <c r="Z157" i="17"/>
  <c r="AB157" i="17"/>
  <c r="AC157" i="17"/>
  <c r="AD157" i="17"/>
  <c r="AE157" i="17"/>
  <c r="AF157" i="17"/>
  <c r="Z158" i="17"/>
  <c r="AB158" i="17"/>
  <c r="AC158" i="17"/>
  <c r="AD158" i="17"/>
  <c r="AE158" i="17"/>
  <c r="AF158" i="17"/>
  <c r="Z159" i="17"/>
  <c r="AB159" i="17"/>
  <c r="AC159" i="17"/>
  <c r="AD159" i="17"/>
  <c r="AE159" i="17"/>
  <c r="AF159" i="17"/>
  <c r="Z160" i="17"/>
  <c r="AB160" i="17"/>
  <c r="AC160" i="17"/>
  <c r="AD160" i="17"/>
  <c r="Z161" i="17"/>
  <c r="AB161" i="17"/>
  <c r="AC161" i="17"/>
  <c r="AD161" i="17"/>
  <c r="AE161" i="17"/>
  <c r="AF161" i="17"/>
  <c r="Z162" i="17"/>
  <c r="AB162" i="17"/>
  <c r="AC162" i="17"/>
  <c r="AD162" i="17"/>
  <c r="AE162" i="17"/>
  <c r="AF162" i="17"/>
  <c r="Z163" i="17"/>
  <c r="AB163" i="17"/>
  <c r="AC163" i="17"/>
  <c r="AD163" i="17"/>
  <c r="AE163" i="17"/>
  <c r="AF163" i="17"/>
  <c r="Z164" i="17"/>
  <c r="AB164" i="17"/>
  <c r="AC164" i="17"/>
  <c r="AD164" i="17"/>
  <c r="Z165" i="17"/>
  <c r="AB165" i="17"/>
  <c r="AC165" i="17"/>
  <c r="AD165" i="17"/>
  <c r="AE165" i="17"/>
  <c r="AF165" i="17"/>
  <c r="Z166" i="17"/>
  <c r="AB166" i="17"/>
  <c r="AC166" i="17"/>
  <c r="AD166" i="17"/>
  <c r="AE166" i="17"/>
  <c r="AF166" i="17"/>
  <c r="Z167" i="17"/>
  <c r="AB167" i="17"/>
  <c r="AC167" i="17"/>
  <c r="AD167" i="17"/>
  <c r="AE167" i="17"/>
  <c r="AF167" i="17"/>
  <c r="Z168" i="17"/>
  <c r="AB168" i="17"/>
  <c r="AC168" i="17"/>
  <c r="AD168" i="17"/>
  <c r="Z169" i="17"/>
  <c r="AB169" i="17"/>
  <c r="AC169" i="17"/>
  <c r="AD169" i="17"/>
  <c r="AE169" i="17"/>
  <c r="AF169" i="17"/>
  <c r="Z170" i="17"/>
  <c r="AB170" i="17"/>
  <c r="AC170" i="17"/>
  <c r="AD170" i="17"/>
  <c r="AE170" i="17"/>
  <c r="AF170" i="17"/>
  <c r="Z171" i="17"/>
  <c r="AB171" i="17"/>
  <c r="AC171" i="17"/>
  <c r="AD171" i="17"/>
  <c r="AE171" i="17"/>
  <c r="AF171" i="17"/>
  <c r="Z172" i="17"/>
  <c r="AB172" i="17"/>
  <c r="AC172" i="17"/>
  <c r="AD172" i="17"/>
  <c r="Z173" i="17"/>
  <c r="AB173" i="17"/>
  <c r="AC173" i="17"/>
  <c r="AD173" i="17"/>
  <c r="AE173" i="17"/>
  <c r="AF173" i="17"/>
  <c r="Z174" i="17"/>
  <c r="AB174" i="17"/>
  <c r="AC174" i="17"/>
  <c r="AD174" i="17"/>
  <c r="AE174" i="17"/>
  <c r="AF174" i="17"/>
  <c r="Z175" i="17"/>
  <c r="AB175" i="17"/>
  <c r="AC175" i="17"/>
  <c r="AD175" i="17"/>
  <c r="AE175" i="17"/>
  <c r="AF175" i="17"/>
  <c r="Z176" i="17"/>
  <c r="AB176" i="17"/>
  <c r="AC176" i="17"/>
  <c r="AD176" i="17"/>
  <c r="Z177" i="17"/>
  <c r="AB177" i="17"/>
  <c r="AC177" i="17"/>
  <c r="AD177" i="17"/>
  <c r="AE177" i="17"/>
  <c r="AF177" i="17"/>
  <c r="Z178" i="17"/>
  <c r="AB178" i="17"/>
  <c r="AC178" i="17"/>
  <c r="AD178" i="17"/>
  <c r="AE178" i="17"/>
  <c r="AF178" i="17"/>
  <c r="Z179" i="17"/>
  <c r="AB179" i="17"/>
  <c r="AC179" i="17"/>
  <c r="AD179" i="17"/>
  <c r="AE179" i="17"/>
  <c r="AF179" i="17"/>
  <c r="Z180" i="17"/>
  <c r="AB180" i="17"/>
  <c r="AC180" i="17"/>
  <c r="AD180" i="17"/>
  <c r="Z181" i="17"/>
  <c r="AB181" i="17"/>
  <c r="AC181" i="17"/>
  <c r="AD181" i="17"/>
  <c r="AE181" i="17"/>
  <c r="AF181" i="17"/>
  <c r="Z182" i="17"/>
  <c r="AB182" i="17"/>
  <c r="AC182" i="17"/>
  <c r="AD182" i="17"/>
  <c r="AE182" i="17"/>
  <c r="AF182" i="17"/>
  <c r="Z183" i="17"/>
  <c r="AB183" i="17"/>
  <c r="AC183" i="17"/>
  <c r="AD183" i="17"/>
  <c r="AE183" i="17"/>
  <c r="AF183" i="17"/>
  <c r="Z184" i="17"/>
  <c r="AB184" i="17"/>
  <c r="AC184" i="17"/>
  <c r="AD184" i="17"/>
  <c r="Z185" i="17"/>
  <c r="AB185" i="17"/>
  <c r="AC185" i="17"/>
  <c r="AD185" i="17"/>
  <c r="AE185" i="17"/>
  <c r="AF185" i="17"/>
  <c r="Z186" i="17"/>
  <c r="AB186" i="17"/>
  <c r="AC186" i="17"/>
  <c r="AD186" i="17"/>
  <c r="AE186" i="17"/>
  <c r="AF186" i="17"/>
  <c r="Z187" i="17"/>
  <c r="AB187" i="17"/>
  <c r="AC187" i="17"/>
  <c r="AD187" i="17"/>
  <c r="AE187" i="17"/>
  <c r="AF187" i="17"/>
  <c r="Z188" i="17"/>
  <c r="AB188" i="17"/>
  <c r="AC188" i="17"/>
  <c r="AD188" i="17"/>
  <c r="Z189" i="17"/>
  <c r="AB189" i="17"/>
  <c r="AC189" i="17"/>
  <c r="AD189" i="17"/>
  <c r="AE189" i="17"/>
  <c r="AF189" i="17"/>
  <c r="Z190" i="17"/>
  <c r="AB190" i="17"/>
  <c r="AC190" i="17"/>
  <c r="AD190" i="17"/>
  <c r="AE190" i="17"/>
  <c r="AF190" i="17"/>
  <c r="Z191" i="17"/>
  <c r="AB191" i="17"/>
  <c r="AC191" i="17"/>
  <c r="AD191" i="17"/>
  <c r="AE191" i="17"/>
  <c r="AF191" i="17"/>
  <c r="Z192" i="17"/>
  <c r="AB192" i="17"/>
  <c r="AC192" i="17"/>
  <c r="AD192" i="17"/>
  <c r="Z193" i="17"/>
  <c r="AB193" i="17"/>
  <c r="AC193" i="17"/>
  <c r="AD193" i="17"/>
  <c r="AE193" i="17"/>
  <c r="AF193" i="17"/>
  <c r="Z194" i="17"/>
  <c r="AB194" i="17"/>
  <c r="AC194" i="17"/>
  <c r="AD194" i="17"/>
  <c r="AE194" i="17"/>
  <c r="AF194" i="17"/>
  <c r="Z195" i="17"/>
  <c r="AB195" i="17"/>
  <c r="AC195" i="17"/>
  <c r="AD195" i="17"/>
  <c r="AE195" i="17"/>
  <c r="AF195" i="17"/>
  <c r="Z196" i="17"/>
  <c r="AB196" i="17"/>
  <c r="AC196" i="17"/>
  <c r="AD196" i="17"/>
  <c r="Z197" i="17"/>
  <c r="AB197" i="17"/>
  <c r="AC197" i="17"/>
  <c r="AD197" i="17"/>
  <c r="AE197" i="17"/>
  <c r="AF197" i="17"/>
  <c r="Z198" i="17"/>
  <c r="AB198" i="17"/>
  <c r="AC198" i="17"/>
  <c r="AD198" i="17"/>
  <c r="AE198" i="17"/>
  <c r="AF198" i="17"/>
  <c r="Z199" i="17"/>
  <c r="AB199" i="17"/>
  <c r="AC199" i="17"/>
  <c r="AD199" i="17"/>
  <c r="AE199" i="17"/>
  <c r="AF199" i="17"/>
  <c r="Z200" i="17"/>
  <c r="AB200" i="17"/>
  <c r="AC200" i="17"/>
  <c r="AD200" i="17"/>
  <c r="Z201" i="17"/>
  <c r="AB201" i="17"/>
  <c r="AC201" i="17"/>
  <c r="AD201" i="17"/>
  <c r="AE201" i="17"/>
  <c r="AF201" i="17"/>
  <c r="Z202" i="17"/>
  <c r="AB202" i="17"/>
  <c r="AC202" i="17"/>
  <c r="AD202" i="17"/>
  <c r="AE202" i="17"/>
  <c r="AF202" i="17"/>
  <c r="Z203" i="17"/>
  <c r="AB203" i="17"/>
  <c r="AC203" i="17"/>
  <c r="AD203" i="17"/>
  <c r="AE203" i="17"/>
  <c r="AF203" i="17"/>
  <c r="Z204" i="17"/>
  <c r="AC204" i="17"/>
  <c r="AD204" i="17"/>
  <c r="Z205" i="17"/>
  <c r="AB205" i="17"/>
  <c r="AC205" i="17"/>
  <c r="AD205" i="17"/>
  <c r="AE205" i="17"/>
  <c r="AF205" i="17"/>
  <c r="Z206" i="17"/>
  <c r="AB206" i="17"/>
  <c r="AC206" i="17"/>
  <c r="AD206" i="17"/>
  <c r="AE206" i="17"/>
  <c r="AF206" i="17"/>
  <c r="Z207" i="17"/>
  <c r="AB207" i="17"/>
  <c r="AC207" i="17"/>
  <c r="AD207" i="17"/>
  <c r="AE207" i="17"/>
  <c r="AF207" i="17"/>
  <c r="Z208" i="17"/>
  <c r="AC208" i="17"/>
  <c r="Z209" i="17"/>
  <c r="AB209" i="17"/>
  <c r="AC209" i="17"/>
  <c r="AD209" i="17"/>
  <c r="AE209" i="17"/>
  <c r="AF209" i="17"/>
  <c r="Z210" i="17"/>
  <c r="AB210" i="17"/>
  <c r="AC210" i="17"/>
  <c r="AD210" i="17"/>
  <c r="AE210" i="17"/>
  <c r="AF210" i="17"/>
  <c r="Z211" i="17"/>
  <c r="AB211" i="17"/>
  <c r="AC211" i="17"/>
  <c r="AD211" i="17"/>
  <c r="AE211" i="17"/>
  <c r="AF211" i="17"/>
  <c r="Z212" i="17"/>
  <c r="AB212" i="17"/>
  <c r="AC212" i="17"/>
  <c r="Z213" i="17"/>
  <c r="AB213" i="17"/>
  <c r="AC213" i="17"/>
  <c r="AD213" i="17"/>
  <c r="AE213" i="17"/>
  <c r="AF213" i="17"/>
  <c r="Z214" i="17"/>
  <c r="AB214" i="17"/>
  <c r="AC214" i="17"/>
  <c r="AD214" i="17"/>
  <c r="AE214" i="17"/>
  <c r="AF214" i="17"/>
  <c r="Z215" i="17"/>
  <c r="AB215" i="17"/>
  <c r="AC215" i="17"/>
  <c r="AD215" i="17"/>
  <c r="AE215" i="17"/>
  <c r="AF215" i="17"/>
  <c r="Z216" i="17"/>
  <c r="AB216" i="17"/>
  <c r="AC216" i="17"/>
  <c r="Z217" i="17"/>
  <c r="AB217" i="17"/>
  <c r="AC217" i="17"/>
  <c r="AD217" i="17"/>
  <c r="AE217" i="17"/>
  <c r="AF217" i="17"/>
  <c r="Z218" i="17"/>
  <c r="AB218" i="17"/>
  <c r="AC218" i="17"/>
  <c r="AD218" i="17"/>
  <c r="AE218" i="17"/>
  <c r="AF218" i="17"/>
  <c r="Z219" i="17"/>
  <c r="AB219" i="17"/>
  <c r="AC219" i="17"/>
  <c r="AD219" i="17"/>
  <c r="AE219" i="17"/>
  <c r="AF219" i="17"/>
  <c r="Z220" i="17"/>
  <c r="AB220" i="17"/>
  <c r="AC220" i="17"/>
  <c r="Z221" i="17"/>
  <c r="AB221" i="17"/>
  <c r="AC221" i="17"/>
  <c r="AD221" i="17"/>
  <c r="AE221" i="17"/>
  <c r="AF221" i="17"/>
  <c r="Z222" i="17"/>
  <c r="AB222" i="17"/>
  <c r="AC222" i="17"/>
  <c r="AD222" i="17"/>
  <c r="AE222" i="17"/>
  <c r="AF222" i="17"/>
  <c r="Z223" i="17"/>
  <c r="AB223" i="17"/>
  <c r="AC223" i="17"/>
  <c r="AD223" i="17"/>
  <c r="AE223" i="17"/>
  <c r="AF223" i="17"/>
  <c r="Z224" i="17"/>
  <c r="AB224" i="17"/>
  <c r="AC224" i="17"/>
  <c r="Z225" i="17"/>
  <c r="AB225" i="17"/>
  <c r="AC225" i="17"/>
  <c r="AD225" i="17"/>
  <c r="AE225" i="17"/>
  <c r="AF225" i="17"/>
  <c r="Z226" i="17"/>
  <c r="AB226" i="17"/>
  <c r="AC226" i="17"/>
  <c r="AD226" i="17"/>
  <c r="AE226" i="17"/>
  <c r="AF226" i="17"/>
  <c r="Z227" i="17"/>
  <c r="AB227" i="17"/>
  <c r="AC227" i="17"/>
  <c r="AD227" i="17"/>
  <c r="AE227" i="17"/>
  <c r="AF227" i="17"/>
  <c r="Z228" i="17"/>
  <c r="AB228" i="17"/>
  <c r="AC228" i="17"/>
  <c r="Z229" i="17"/>
  <c r="AB229" i="17"/>
  <c r="AC229" i="17"/>
  <c r="AD229" i="17"/>
  <c r="AE229" i="17"/>
  <c r="AF229" i="17"/>
  <c r="Z230" i="17"/>
  <c r="AB230" i="17"/>
  <c r="AC230" i="17"/>
  <c r="AD230" i="17"/>
  <c r="AE230" i="17"/>
  <c r="AF230" i="17"/>
  <c r="Z231" i="17"/>
  <c r="AB231" i="17"/>
  <c r="AC231" i="17"/>
  <c r="AD231" i="17"/>
  <c r="AE231" i="17"/>
  <c r="AF231" i="17"/>
  <c r="Z232" i="17"/>
  <c r="AB232" i="17"/>
  <c r="AC232" i="17"/>
  <c r="Z233" i="17"/>
  <c r="AB233" i="17"/>
  <c r="AC233" i="17"/>
  <c r="AD233" i="17"/>
  <c r="AE233" i="17"/>
  <c r="AF233" i="17"/>
  <c r="Z234" i="17"/>
  <c r="AB234" i="17"/>
  <c r="AC234" i="17"/>
  <c r="AD234" i="17"/>
  <c r="AE234" i="17"/>
  <c r="AF234" i="17"/>
  <c r="Z235" i="17"/>
  <c r="AB235" i="17"/>
  <c r="AC235" i="17"/>
  <c r="AD235" i="17"/>
  <c r="AE235" i="17"/>
  <c r="AF235" i="17"/>
  <c r="Z236" i="17"/>
  <c r="AB236" i="17"/>
  <c r="AC236" i="17"/>
  <c r="Z237" i="17"/>
  <c r="AB237" i="17"/>
  <c r="AC237" i="17"/>
  <c r="AD237" i="17"/>
  <c r="AE237" i="17"/>
  <c r="AF237" i="17"/>
  <c r="Z238" i="17"/>
  <c r="AB238" i="17"/>
  <c r="AC238" i="17"/>
  <c r="AD238" i="17"/>
  <c r="AE238" i="17"/>
  <c r="AF238" i="17"/>
  <c r="Z239" i="17"/>
  <c r="AB239" i="17"/>
  <c r="AC239" i="17"/>
  <c r="AD239" i="17"/>
  <c r="AE239" i="17"/>
  <c r="AF239" i="17"/>
  <c r="Z240" i="17"/>
  <c r="AB240" i="17"/>
  <c r="AC240" i="17"/>
  <c r="Z241" i="17"/>
  <c r="AB241" i="17"/>
  <c r="AC241" i="17"/>
  <c r="AD241" i="17"/>
  <c r="AE241" i="17"/>
  <c r="AF241" i="17"/>
  <c r="Z242" i="17"/>
  <c r="AB242" i="17"/>
  <c r="AC242" i="17"/>
  <c r="AD242" i="17"/>
  <c r="AE242" i="17"/>
  <c r="AF242" i="17"/>
  <c r="Z243" i="17"/>
  <c r="AB243" i="17"/>
  <c r="AC243" i="17"/>
  <c r="AD243" i="17"/>
  <c r="AE243" i="17"/>
  <c r="AF243" i="17"/>
  <c r="Z244" i="17"/>
  <c r="AB244" i="17"/>
  <c r="AC244" i="17"/>
  <c r="Z245" i="17"/>
  <c r="AB245" i="17"/>
  <c r="AC245" i="17"/>
  <c r="AD245" i="17"/>
  <c r="AE245" i="17"/>
  <c r="AF245" i="17"/>
  <c r="Z246" i="17"/>
  <c r="AB246" i="17"/>
  <c r="AC246" i="17"/>
  <c r="AD246" i="17"/>
  <c r="AE246" i="17"/>
  <c r="AF246" i="17"/>
  <c r="Z247" i="17"/>
  <c r="AB247" i="17"/>
  <c r="AC247" i="17"/>
  <c r="AD247" i="17"/>
  <c r="AE247" i="17"/>
  <c r="AF247" i="17"/>
  <c r="Z248" i="17"/>
  <c r="AB248" i="17"/>
  <c r="AC248" i="17"/>
  <c r="Z249" i="17"/>
  <c r="AB249" i="17"/>
  <c r="AC249" i="17"/>
  <c r="AD249" i="17"/>
  <c r="AE249" i="17"/>
  <c r="AF249" i="17"/>
  <c r="Z250" i="17"/>
  <c r="AB250" i="17"/>
  <c r="AC250" i="17"/>
  <c r="AD250" i="17"/>
  <c r="AE250" i="17"/>
  <c r="AF250" i="17"/>
  <c r="Z251" i="17"/>
  <c r="AB251" i="17"/>
  <c r="AC251" i="17"/>
  <c r="AD251" i="17"/>
  <c r="AE251" i="17"/>
  <c r="AF251" i="17"/>
  <c r="Z252" i="17"/>
  <c r="AB252" i="17"/>
  <c r="AC252" i="17"/>
  <c r="Z253" i="17"/>
  <c r="AB253" i="17"/>
  <c r="AC253" i="17"/>
  <c r="AD253" i="17"/>
  <c r="AE253" i="17"/>
  <c r="AF253" i="17"/>
  <c r="Z254" i="17"/>
  <c r="AB254" i="17"/>
  <c r="AC254" i="17"/>
  <c r="AD254" i="17"/>
  <c r="AE254" i="17"/>
  <c r="AF254" i="17"/>
  <c r="Z255" i="17"/>
  <c r="AB255" i="17"/>
  <c r="AC255" i="17"/>
  <c r="AD255" i="17"/>
  <c r="AE255" i="17"/>
  <c r="AF255" i="17"/>
  <c r="Z256" i="17"/>
  <c r="AB256" i="17"/>
  <c r="AC256" i="17"/>
  <c r="Z257" i="17"/>
  <c r="AB257" i="17"/>
  <c r="AC257" i="17"/>
  <c r="AD257" i="17"/>
  <c r="AE257" i="17"/>
  <c r="AF257" i="17"/>
  <c r="Z258" i="17"/>
  <c r="AB258" i="17"/>
  <c r="AC258" i="17"/>
  <c r="AD258" i="17"/>
  <c r="AE258" i="17"/>
  <c r="AF258" i="17"/>
  <c r="Z259" i="17"/>
  <c r="AB259" i="17"/>
  <c r="AC259" i="17"/>
  <c r="AD259" i="17"/>
  <c r="AE259" i="17"/>
  <c r="AF259" i="17"/>
  <c r="Z260" i="17"/>
  <c r="AB260" i="17"/>
  <c r="AC260" i="17"/>
  <c r="Z261" i="17"/>
  <c r="AB261" i="17"/>
  <c r="AC261" i="17"/>
  <c r="AD261" i="17"/>
  <c r="AE261" i="17"/>
  <c r="AF261" i="17"/>
  <c r="Z262" i="17"/>
  <c r="AB262" i="17"/>
  <c r="AC262" i="17"/>
  <c r="AD262" i="17"/>
  <c r="AE262" i="17"/>
  <c r="AF262" i="17"/>
  <c r="Z263" i="17"/>
  <c r="AB263" i="17"/>
  <c r="AC263" i="17"/>
  <c r="AD263" i="17"/>
  <c r="AE263" i="17"/>
  <c r="AF263" i="17"/>
  <c r="Z264" i="17"/>
  <c r="AB264" i="17"/>
  <c r="AC264" i="17"/>
  <c r="Z265" i="17"/>
  <c r="AB265" i="17"/>
  <c r="AC265" i="17"/>
  <c r="AD265" i="17"/>
  <c r="AE265" i="17"/>
  <c r="AF265" i="17"/>
  <c r="Z266" i="17"/>
  <c r="AB266" i="17"/>
  <c r="AC266" i="17"/>
  <c r="AD266" i="17"/>
  <c r="AE266" i="17"/>
  <c r="AF266" i="17"/>
  <c r="Z267" i="17"/>
  <c r="AB267" i="17"/>
  <c r="AC267" i="17"/>
  <c r="AD267" i="17"/>
  <c r="AE267" i="17"/>
  <c r="AF267" i="17"/>
  <c r="Z268" i="17"/>
  <c r="AB268" i="17"/>
  <c r="AC268" i="17"/>
  <c r="Z269" i="17"/>
  <c r="AB269" i="17"/>
  <c r="AC269" i="17"/>
  <c r="AD269" i="17"/>
  <c r="AE269" i="17"/>
  <c r="AF269" i="17"/>
  <c r="Z270" i="17"/>
  <c r="AB270" i="17"/>
  <c r="AC270" i="17"/>
  <c r="AD270" i="17"/>
  <c r="AE270" i="17"/>
  <c r="AF270" i="17"/>
  <c r="Z271" i="17"/>
  <c r="AB271" i="17"/>
  <c r="AC271" i="17"/>
  <c r="AD271" i="17"/>
  <c r="AE271" i="17"/>
  <c r="AF271" i="17"/>
  <c r="Z272" i="17"/>
  <c r="AB272" i="17"/>
  <c r="AC272" i="17"/>
  <c r="Z273" i="17"/>
  <c r="AB273" i="17"/>
  <c r="AC273" i="17"/>
  <c r="AD273" i="17"/>
  <c r="AE273" i="17"/>
  <c r="AF273" i="17"/>
  <c r="Z274" i="17"/>
  <c r="AB274" i="17"/>
  <c r="AC274" i="17"/>
  <c r="AD274" i="17"/>
  <c r="AE274" i="17"/>
  <c r="AF274" i="17"/>
  <c r="Z275" i="17"/>
  <c r="AB275" i="17"/>
  <c r="AC275" i="17"/>
  <c r="AD275" i="17"/>
  <c r="AE275" i="17"/>
  <c r="AF275" i="17"/>
  <c r="Z276" i="17"/>
  <c r="AB276" i="17"/>
  <c r="AC276" i="17"/>
  <c r="Z277" i="17"/>
  <c r="AB277" i="17"/>
  <c r="AC277" i="17"/>
  <c r="AD277" i="17"/>
  <c r="AE277" i="17"/>
  <c r="AF277" i="17"/>
  <c r="Z278" i="17"/>
  <c r="AB278" i="17"/>
  <c r="AC278" i="17"/>
  <c r="AD278" i="17"/>
  <c r="AE278" i="17"/>
  <c r="AF278" i="17"/>
  <c r="Z279" i="17"/>
  <c r="AB279" i="17"/>
  <c r="AC279" i="17"/>
  <c r="AD279" i="17"/>
  <c r="AE279" i="17"/>
  <c r="AF279" i="17"/>
  <c r="Z280" i="17"/>
  <c r="AB280" i="17"/>
  <c r="AC280" i="17"/>
  <c r="Z281" i="17"/>
  <c r="AB281" i="17"/>
  <c r="AC281" i="17"/>
  <c r="AD281" i="17"/>
  <c r="AE281" i="17"/>
  <c r="AF281" i="17"/>
  <c r="Z282" i="17"/>
  <c r="AB282" i="17"/>
  <c r="AC282" i="17"/>
  <c r="AD282" i="17"/>
  <c r="AE282" i="17"/>
  <c r="AF282" i="17"/>
  <c r="Z283" i="17"/>
  <c r="AB283" i="17"/>
  <c r="AC283" i="17"/>
  <c r="AD283" i="17"/>
  <c r="AE283" i="17"/>
  <c r="AF283" i="17"/>
  <c r="Z284" i="17"/>
  <c r="AB284" i="17"/>
  <c r="AC284" i="17"/>
  <c r="Z285" i="17"/>
  <c r="AB285" i="17"/>
  <c r="AC285" i="17"/>
  <c r="AD285" i="17"/>
  <c r="AE285" i="17"/>
  <c r="AF285" i="17"/>
  <c r="Z286" i="17"/>
  <c r="AB286" i="17"/>
  <c r="AC286" i="17"/>
  <c r="AD286" i="17"/>
  <c r="AE286" i="17"/>
  <c r="AF286" i="17"/>
  <c r="Z287" i="17"/>
  <c r="AB287" i="17"/>
  <c r="AC287" i="17"/>
  <c r="AD287" i="17"/>
  <c r="AE287" i="17"/>
  <c r="AF287" i="17"/>
  <c r="Z288" i="17"/>
  <c r="AB288" i="17"/>
  <c r="AC288" i="17"/>
  <c r="Z289" i="17"/>
  <c r="AB289" i="17"/>
  <c r="AC289" i="17"/>
  <c r="AD289" i="17"/>
  <c r="AE289" i="17"/>
  <c r="AF289" i="17"/>
  <c r="Z290" i="17"/>
  <c r="AB290" i="17"/>
  <c r="AC290" i="17"/>
  <c r="AD290" i="17"/>
  <c r="AE290" i="17"/>
  <c r="AF290" i="17"/>
  <c r="Z291" i="17"/>
  <c r="AB291" i="17"/>
  <c r="AC291" i="17"/>
  <c r="AD291" i="17"/>
  <c r="AE291" i="17"/>
  <c r="AF291" i="17"/>
  <c r="Z292" i="17"/>
  <c r="AB292" i="17"/>
  <c r="AC292" i="17"/>
  <c r="Z293" i="17"/>
  <c r="AB293" i="17"/>
  <c r="AC293" i="17"/>
  <c r="AD293" i="17"/>
  <c r="AE293" i="17"/>
  <c r="AF293" i="17"/>
  <c r="Z294" i="17"/>
  <c r="AB294" i="17"/>
  <c r="AC294" i="17"/>
  <c r="AD294" i="17"/>
  <c r="AE294" i="17"/>
  <c r="AF294" i="17"/>
  <c r="Z295" i="17"/>
  <c r="AB295" i="17"/>
  <c r="AC295" i="17"/>
  <c r="AD295" i="17"/>
  <c r="AE295" i="17"/>
  <c r="AF295" i="17"/>
  <c r="Z296" i="17"/>
  <c r="AB296" i="17"/>
  <c r="AC296" i="17"/>
  <c r="Z297" i="17"/>
  <c r="AB297" i="17"/>
  <c r="AC297" i="17"/>
  <c r="AD297" i="17"/>
  <c r="AE297" i="17"/>
  <c r="AF297" i="17"/>
  <c r="Z298" i="17"/>
  <c r="AB298" i="17"/>
  <c r="AC298" i="17"/>
  <c r="AD298" i="17"/>
  <c r="AE298" i="17"/>
  <c r="AF298" i="17"/>
  <c r="Z299" i="17"/>
  <c r="AB299" i="17"/>
  <c r="AC299" i="17"/>
  <c r="AD299" i="17"/>
  <c r="AE299" i="17"/>
  <c r="AF299" i="17"/>
  <c r="Z300" i="17"/>
  <c r="AB300" i="17"/>
  <c r="AC300" i="17"/>
  <c r="Z301" i="17"/>
  <c r="AB301" i="17"/>
  <c r="AC301" i="17"/>
  <c r="AD301" i="17"/>
  <c r="AE301" i="17"/>
  <c r="AF301" i="17"/>
  <c r="Z302" i="17"/>
  <c r="AB302" i="17"/>
  <c r="AC302" i="17"/>
  <c r="AD302" i="17"/>
  <c r="AE302" i="17"/>
  <c r="AF302" i="17"/>
  <c r="Z303" i="17"/>
  <c r="AB303" i="17"/>
  <c r="AC303" i="17"/>
  <c r="AD303" i="17"/>
  <c r="AE303" i="17"/>
  <c r="AF303" i="17"/>
  <c r="Z304" i="17"/>
  <c r="AB304" i="17"/>
  <c r="AC304" i="17"/>
  <c r="Z305" i="17"/>
  <c r="AB305" i="17"/>
  <c r="AC305" i="17"/>
  <c r="AD305" i="17"/>
  <c r="AE305" i="17"/>
  <c r="AF305" i="17"/>
  <c r="Z306" i="17"/>
  <c r="AB306" i="17"/>
  <c r="AC306" i="17"/>
  <c r="AD306" i="17"/>
  <c r="AE306" i="17"/>
  <c r="AF306" i="17"/>
  <c r="Z307" i="17"/>
  <c r="AB307" i="17"/>
  <c r="AC307" i="17"/>
  <c r="AD307" i="17"/>
  <c r="AE307" i="17"/>
  <c r="AF307" i="17"/>
  <c r="Z308" i="17"/>
  <c r="AB308" i="17"/>
  <c r="AC308" i="17"/>
  <c r="Z309" i="17"/>
  <c r="AB309" i="17"/>
  <c r="AC309" i="17"/>
  <c r="AD309" i="17"/>
  <c r="AE309" i="17"/>
  <c r="AF309" i="17"/>
  <c r="Z310" i="17"/>
  <c r="AB310" i="17"/>
  <c r="AC310" i="17"/>
  <c r="AD310" i="17"/>
  <c r="AE310" i="17"/>
  <c r="AF310" i="17"/>
  <c r="Z311" i="17"/>
  <c r="AB311" i="17"/>
  <c r="AC311" i="17"/>
  <c r="AD311" i="17"/>
  <c r="AE311" i="17"/>
  <c r="AF311" i="17"/>
  <c r="Z312" i="17"/>
  <c r="AB312" i="17"/>
  <c r="AC312" i="17"/>
  <c r="Z313" i="17"/>
  <c r="AB313" i="17"/>
  <c r="AC313" i="17"/>
  <c r="AD313" i="17"/>
  <c r="AE313" i="17"/>
  <c r="AF313" i="17"/>
  <c r="Z314" i="17"/>
  <c r="AB314" i="17"/>
  <c r="AC314" i="17"/>
  <c r="AD314" i="17"/>
  <c r="AE314" i="17"/>
  <c r="AF314" i="17"/>
  <c r="Z315" i="17"/>
  <c r="AB315" i="17"/>
  <c r="AC315" i="17"/>
  <c r="AD315" i="17"/>
  <c r="AE315" i="17"/>
  <c r="AF315" i="17"/>
  <c r="Z316" i="17"/>
  <c r="AB316" i="17"/>
  <c r="AC316" i="17"/>
  <c r="Z317" i="17"/>
  <c r="AB317" i="17"/>
  <c r="AC317" i="17"/>
  <c r="AD317" i="17"/>
  <c r="AE317" i="17"/>
  <c r="AF317" i="17"/>
  <c r="Z318" i="17"/>
  <c r="AB318" i="17"/>
  <c r="AC318" i="17"/>
  <c r="AD318" i="17"/>
  <c r="AE318" i="17"/>
  <c r="AF318" i="17"/>
  <c r="Z319" i="17"/>
  <c r="AB319" i="17"/>
  <c r="AC319" i="17"/>
  <c r="AD319" i="17"/>
  <c r="AE319" i="17"/>
  <c r="AF319" i="17"/>
  <c r="Z320" i="17"/>
  <c r="AB320" i="17"/>
  <c r="AC320" i="17"/>
  <c r="Z321" i="17"/>
  <c r="AB321" i="17"/>
  <c r="AC321" i="17"/>
  <c r="AD321" i="17"/>
  <c r="AE321" i="17"/>
  <c r="AF321" i="17"/>
  <c r="Z322" i="17"/>
  <c r="AB322" i="17"/>
  <c r="AC322" i="17"/>
  <c r="AD322" i="17"/>
  <c r="AE322" i="17"/>
  <c r="AF322" i="17"/>
  <c r="Z323" i="17"/>
  <c r="AB323" i="17"/>
  <c r="AC323" i="17"/>
  <c r="AD323" i="17"/>
  <c r="AE323" i="17"/>
  <c r="AF323" i="17"/>
  <c r="Z324" i="17"/>
  <c r="AB324" i="17"/>
  <c r="AC324" i="17"/>
  <c r="Z325" i="17"/>
  <c r="AB325" i="17"/>
  <c r="AC325" i="17"/>
  <c r="AD325" i="17"/>
  <c r="AE325" i="17"/>
  <c r="AF325" i="17"/>
  <c r="Z326" i="17"/>
  <c r="AB326" i="17"/>
  <c r="AC326" i="17"/>
  <c r="AD326" i="17"/>
  <c r="AE326" i="17"/>
  <c r="AF326" i="17"/>
  <c r="Z327" i="17"/>
  <c r="AB327" i="17"/>
  <c r="AC327" i="17"/>
  <c r="AD327" i="17"/>
  <c r="AE327" i="17"/>
  <c r="AF327" i="17"/>
  <c r="Z328" i="17"/>
  <c r="AB328" i="17"/>
  <c r="AC328" i="17"/>
  <c r="Z329" i="17"/>
  <c r="AB329" i="17"/>
  <c r="AC329" i="17"/>
  <c r="AD329" i="17"/>
  <c r="AE329" i="17"/>
  <c r="AF329" i="17"/>
  <c r="Z330" i="17"/>
  <c r="AB330" i="17"/>
  <c r="AC330" i="17"/>
  <c r="AD330" i="17"/>
  <c r="AE330" i="17"/>
  <c r="AF330" i="17"/>
  <c r="Z331" i="17"/>
  <c r="AB331" i="17"/>
  <c r="AC331" i="17"/>
  <c r="AD331" i="17"/>
  <c r="AE331" i="17"/>
  <c r="AF331" i="17"/>
  <c r="Z332" i="17"/>
  <c r="AB332" i="17"/>
  <c r="AC332" i="17"/>
  <c r="Z333" i="17"/>
  <c r="AB333" i="17"/>
  <c r="AC333" i="17"/>
  <c r="AD333" i="17"/>
  <c r="AE333" i="17"/>
  <c r="AF333" i="17"/>
  <c r="Z334" i="17"/>
  <c r="AB334" i="17"/>
  <c r="AC334" i="17"/>
  <c r="AD334" i="17"/>
  <c r="AE334" i="17"/>
  <c r="AF334" i="17"/>
  <c r="Z335" i="17"/>
  <c r="AB335" i="17"/>
  <c r="AC335" i="17"/>
  <c r="AD335" i="17"/>
  <c r="AE335" i="17"/>
  <c r="AF335" i="17"/>
  <c r="Z336" i="17"/>
  <c r="AB336" i="17"/>
  <c r="AC336" i="17"/>
  <c r="Z337" i="17"/>
  <c r="AB337" i="17"/>
  <c r="AC337" i="17"/>
  <c r="AD337" i="17"/>
  <c r="AE337" i="17"/>
  <c r="AF337" i="17"/>
  <c r="Z338" i="17"/>
  <c r="AB338" i="17"/>
  <c r="AC338" i="17"/>
  <c r="AD338" i="17"/>
  <c r="AE338" i="17"/>
  <c r="AF338" i="17"/>
  <c r="Z339" i="17"/>
  <c r="AB339" i="17"/>
  <c r="AC339" i="17"/>
  <c r="AD339" i="17"/>
  <c r="AE339" i="17"/>
  <c r="AF339" i="17"/>
  <c r="Z340" i="17"/>
  <c r="AB340" i="17"/>
  <c r="AC340" i="17"/>
  <c r="Z341" i="17"/>
  <c r="AB341" i="17"/>
  <c r="AC341" i="17"/>
  <c r="AD341" i="17"/>
  <c r="AE341" i="17"/>
  <c r="AF341" i="17"/>
  <c r="Z342" i="17"/>
  <c r="AB342" i="17"/>
  <c r="AC342" i="17"/>
  <c r="AD342" i="17"/>
  <c r="AE342" i="17"/>
  <c r="AF342" i="17"/>
  <c r="Z343" i="17"/>
  <c r="AB343" i="17"/>
  <c r="AC343" i="17"/>
  <c r="AD343" i="17"/>
  <c r="AE343" i="17"/>
  <c r="AF343" i="17"/>
  <c r="Z344" i="17"/>
  <c r="AB344" i="17"/>
  <c r="AC344" i="17"/>
  <c r="Z345" i="17"/>
  <c r="AB345" i="17"/>
  <c r="AC345" i="17"/>
  <c r="AD345" i="17"/>
  <c r="AE345" i="17"/>
  <c r="AF345" i="17"/>
  <c r="Z346" i="17"/>
  <c r="AB346" i="17"/>
  <c r="AC346" i="17"/>
  <c r="AD346" i="17"/>
  <c r="AE346" i="17"/>
  <c r="AF346" i="17"/>
  <c r="Z347" i="17"/>
  <c r="AB347" i="17"/>
  <c r="AC347" i="17"/>
  <c r="AD347" i="17"/>
  <c r="AE347" i="17"/>
  <c r="AF347" i="17"/>
  <c r="Z348" i="17"/>
  <c r="AB348" i="17"/>
  <c r="AC348" i="17"/>
  <c r="Z349" i="17"/>
  <c r="AB349" i="17"/>
  <c r="AC349" i="17"/>
  <c r="AD349" i="17"/>
  <c r="AE349" i="17"/>
  <c r="AF349" i="17"/>
  <c r="Z350" i="17"/>
  <c r="AB350" i="17"/>
  <c r="AC350" i="17"/>
  <c r="AD350" i="17"/>
  <c r="AE350" i="17"/>
  <c r="AF350" i="17"/>
  <c r="X64" i="17"/>
  <c r="X65" i="17"/>
  <c r="Y64" i="17"/>
  <c r="Y65" i="17"/>
  <c r="AA64" i="17"/>
  <c r="AF64" i="17"/>
  <c r="AE64" i="17"/>
  <c r="BX40" i="17"/>
  <c r="BR46" i="17"/>
  <c r="Z64" i="17"/>
  <c r="Z65" i="17"/>
  <c r="AD64" i="17"/>
  <c r="AA65" i="17"/>
  <c r="AD65" i="17"/>
  <c r="AD352" i="17"/>
  <c r="AD353" i="17"/>
  <c r="AB64" i="17"/>
  <c r="AA5" i="26" a="1"/>
  <c r="AA5" i="26"/>
  <c r="AB5" i="26"/>
  <c r="AC5" i="26"/>
  <c r="AD5" i="26"/>
  <c r="AE5" i="26"/>
  <c r="AF5" i="26"/>
  <c r="AG5" i="26"/>
  <c r="AH5" i="26"/>
  <c r="AI5" i="26"/>
  <c r="AA6" i="26"/>
  <c r="AB6" i="26"/>
  <c r="AC6" i="26"/>
  <c r="AD6" i="26"/>
  <c r="AE6" i="26"/>
  <c r="AF6" i="26"/>
  <c r="AG6" i="26"/>
  <c r="AH6" i="26"/>
  <c r="AI6" i="26"/>
  <c r="AA7" i="26"/>
  <c r="AB7" i="26"/>
  <c r="AC7" i="26"/>
  <c r="AD7" i="26"/>
  <c r="AE7" i="26"/>
  <c r="AF7" i="26"/>
  <c r="AG7" i="26"/>
  <c r="AH7" i="26"/>
  <c r="AI7" i="26"/>
  <c r="AA8" i="26"/>
  <c r="AB8" i="26"/>
  <c r="AC8" i="26"/>
  <c r="AD8" i="26"/>
  <c r="AE8" i="26"/>
  <c r="AF8" i="26"/>
  <c r="AG8" i="26"/>
  <c r="AH8" i="26"/>
  <c r="AI8" i="26"/>
  <c r="AA9" i="26"/>
  <c r="AB9" i="26"/>
  <c r="AC9" i="26"/>
  <c r="AD9" i="26"/>
  <c r="AE9" i="26"/>
  <c r="AF9" i="26"/>
  <c r="AG9" i="26"/>
  <c r="AH9" i="26"/>
  <c r="AI9" i="26"/>
  <c r="AA10" i="26"/>
  <c r="AB10" i="26"/>
  <c r="AC10" i="26"/>
  <c r="AD10" i="26"/>
  <c r="AE10" i="26"/>
  <c r="AF10" i="26"/>
  <c r="AG10" i="26"/>
  <c r="AH10" i="26"/>
  <c r="AI10" i="26"/>
  <c r="AA11" i="26"/>
  <c r="AB11" i="26"/>
  <c r="AC11" i="26"/>
  <c r="AD11" i="26"/>
  <c r="AE11" i="26"/>
  <c r="AF11" i="26"/>
  <c r="AG11" i="26"/>
  <c r="AH11" i="26"/>
  <c r="AI11" i="26"/>
  <c r="AA12" i="26"/>
  <c r="AB12" i="26"/>
  <c r="AC12" i="26"/>
  <c r="AD12" i="26"/>
  <c r="AE12" i="26"/>
  <c r="AF12" i="26"/>
  <c r="AG12" i="26"/>
  <c r="AH12" i="26"/>
  <c r="AI12" i="26"/>
  <c r="AA13" i="26"/>
  <c r="AB13" i="26"/>
  <c r="AC13" i="26"/>
  <c r="AD13" i="26"/>
  <c r="AE13" i="26"/>
  <c r="AF13" i="26"/>
  <c r="AG13" i="26"/>
  <c r="AH13" i="26"/>
  <c r="AI13" i="26"/>
  <c r="AA14" i="26"/>
  <c r="AB14" i="26"/>
  <c r="AC14" i="26"/>
  <c r="AD14" i="26"/>
  <c r="AE14" i="26"/>
  <c r="AF14" i="26"/>
  <c r="AG14" i="26"/>
  <c r="AH14" i="26"/>
  <c r="AI14" i="26"/>
  <c r="Q5" i="26" a="1"/>
  <c r="Q5" i="26"/>
  <c r="R5" i="26"/>
  <c r="S5" i="26"/>
  <c r="T5" i="26"/>
  <c r="U5" i="26"/>
  <c r="V5" i="26"/>
  <c r="W5" i="26"/>
  <c r="X5" i="26"/>
  <c r="Y5" i="26"/>
  <c r="Z5" i="26"/>
  <c r="Q6" i="26"/>
  <c r="R6" i="26"/>
  <c r="S6" i="26"/>
  <c r="T6" i="26"/>
  <c r="U6" i="26"/>
  <c r="V6" i="26"/>
  <c r="W6" i="26"/>
  <c r="X6" i="26"/>
  <c r="Y6" i="26"/>
  <c r="Z6" i="26"/>
  <c r="Q7" i="26"/>
  <c r="R7" i="26"/>
  <c r="S7" i="26"/>
  <c r="T7" i="26"/>
  <c r="U7" i="26"/>
  <c r="V7" i="26"/>
  <c r="W7" i="26"/>
  <c r="X7" i="26"/>
  <c r="Y7" i="26"/>
  <c r="Z7" i="26"/>
  <c r="Q8" i="26"/>
  <c r="R8" i="26"/>
  <c r="S8" i="26"/>
  <c r="T8" i="26"/>
  <c r="U8" i="26"/>
  <c r="V8" i="26"/>
  <c r="W8" i="26"/>
  <c r="X8" i="26"/>
  <c r="Y8" i="26"/>
  <c r="Z8" i="26"/>
  <c r="Q9" i="26"/>
  <c r="R9" i="26"/>
  <c r="S9" i="26"/>
  <c r="T9" i="26"/>
  <c r="U9" i="26"/>
  <c r="V9" i="26"/>
  <c r="W9" i="26"/>
  <c r="X9" i="26"/>
  <c r="Y9" i="26"/>
  <c r="Z9" i="26"/>
  <c r="Q10" i="26"/>
  <c r="R10" i="26"/>
  <c r="S10" i="26"/>
  <c r="T10" i="26"/>
  <c r="U10" i="26"/>
  <c r="V10" i="26"/>
  <c r="W10" i="26"/>
  <c r="X10" i="26"/>
  <c r="Y10" i="26"/>
  <c r="Z10" i="26"/>
  <c r="Q11" i="26"/>
  <c r="R11" i="26"/>
  <c r="S11" i="26"/>
  <c r="T11" i="26"/>
  <c r="U11" i="26"/>
  <c r="V11" i="26"/>
  <c r="W11" i="26"/>
  <c r="X11" i="26"/>
  <c r="Y11" i="26"/>
  <c r="Z11" i="26"/>
  <c r="Q12" i="26"/>
  <c r="R12" i="26"/>
  <c r="S12" i="26"/>
  <c r="T12" i="26"/>
  <c r="U12" i="26"/>
  <c r="V12" i="26"/>
  <c r="W12" i="26"/>
  <c r="X12" i="26"/>
  <c r="Y12" i="26"/>
  <c r="Z12" i="26"/>
  <c r="Q13" i="26"/>
  <c r="R13" i="26"/>
  <c r="S13" i="26"/>
  <c r="T13" i="26"/>
  <c r="U13" i="26"/>
  <c r="V13" i="26"/>
  <c r="W13" i="26"/>
  <c r="X13" i="26"/>
  <c r="Y13" i="26"/>
  <c r="Z13" i="26"/>
  <c r="Q14" i="26"/>
  <c r="R14" i="26"/>
  <c r="S14" i="26"/>
  <c r="T14" i="26"/>
  <c r="U14" i="26"/>
  <c r="V14" i="26"/>
  <c r="W14" i="26"/>
  <c r="X14" i="26"/>
  <c r="Y14" i="26"/>
  <c r="Z14" i="26"/>
  <c r="J81" i="17"/>
  <c r="K81" i="17"/>
  <c r="J82" i="17"/>
  <c r="K82" i="17"/>
  <c r="J83" i="17"/>
  <c r="K83" i="17"/>
  <c r="J84" i="17"/>
  <c r="K84" i="17"/>
  <c r="J85" i="17"/>
  <c r="K85" i="17"/>
  <c r="J86" i="17"/>
  <c r="K86" i="17"/>
  <c r="J87" i="17"/>
  <c r="K87" i="17"/>
  <c r="J88" i="17"/>
  <c r="K88" i="17"/>
  <c r="J89" i="17"/>
  <c r="K89" i="17"/>
  <c r="J90" i="17"/>
  <c r="K90" i="17"/>
  <c r="J91" i="17"/>
  <c r="K91" i="17"/>
  <c r="J92" i="17"/>
  <c r="K92" i="17"/>
  <c r="J93" i="17"/>
  <c r="K93" i="17"/>
  <c r="AE65" i="17"/>
  <c r="AF65" i="17"/>
  <c r="BR41" i="17"/>
  <c r="BS40" i="17"/>
  <c r="BT40" i="17"/>
  <c r="BU40" i="17"/>
  <c r="BV40" i="17"/>
  <c r="BW40" i="17"/>
  <c r="BR42" i="17"/>
  <c r="BR43" i="17"/>
  <c r="BR44" i="17"/>
  <c r="BR45" i="17"/>
  <c r="BY40" i="17"/>
  <c r="BZ40" i="17"/>
  <c r="CA40" i="17"/>
  <c r="BR47" i="17"/>
  <c r="BR48" i="17"/>
  <c r="BR49" i="17"/>
  <c r="AB65" i="17"/>
  <c r="Z352" i="17"/>
  <c r="AA352" i="17"/>
  <c r="AB352" i="17"/>
  <c r="Z353" i="17"/>
  <c r="AA353" i="17"/>
  <c r="AB353" i="17"/>
  <c r="O417" i="17"/>
  <c r="P417" i="17"/>
  <c r="Q417" i="17"/>
  <c r="R417" i="17"/>
  <c r="S417" i="17"/>
  <c r="T417" i="17"/>
  <c r="B5" i="32" a="1"/>
  <c r="B400" i="17"/>
  <c r="B5" i="32"/>
  <c r="C400" i="17"/>
  <c r="C5" i="32"/>
  <c r="D400" i="17"/>
  <c r="D5" i="32"/>
  <c r="E400" i="17"/>
  <c r="E5" i="32"/>
  <c r="F400" i="17"/>
  <c r="F5" i="32"/>
  <c r="G400" i="17"/>
  <c r="G5" i="32"/>
  <c r="T400" i="17"/>
  <c r="T5" i="32"/>
  <c r="B401" i="17"/>
  <c r="B6" i="32"/>
  <c r="C6" i="32"/>
  <c r="D6" i="32"/>
  <c r="E6" i="32"/>
  <c r="F6" i="32"/>
  <c r="G6" i="32"/>
  <c r="T401" i="17"/>
  <c r="T6" i="32"/>
  <c r="H402" i="17"/>
  <c r="H7" i="32"/>
  <c r="N402" i="17"/>
  <c r="N7" i="32"/>
  <c r="I403" i="17"/>
  <c r="I8" i="32"/>
  <c r="O403" i="17"/>
  <c r="O8" i="32"/>
  <c r="J404" i="17"/>
  <c r="J9" i="32"/>
  <c r="P404" i="17"/>
  <c r="P9" i="32"/>
  <c r="K405" i="17"/>
  <c r="K10" i="32"/>
  <c r="Q405" i="17"/>
  <c r="Q10" i="32"/>
  <c r="L406" i="17"/>
  <c r="L11" i="32"/>
  <c r="R406" i="17"/>
  <c r="R11" i="32"/>
  <c r="M407" i="17"/>
  <c r="M12" i="32"/>
  <c r="S407" i="17"/>
  <c r="S12" i="32"/>
  <c r="B408" i="17"/>
  <c r="B13" i="32"/>
  <c r="C408" i="17"/>
  <c r="C13" i="32"/>
  <c r="D408" i="17"/>
  <c r="D13" i="32"/>
  <c r="E408" i="17"/>
  <c r="E13" i="32"/>
  <c r="F408" i="17"/>
  <c r="F13" i="32"/>
  <c r="G408" i="17"/>
  <c r="G13" i="32"/>
  <c r="H408" i="17"/>
  <c r="H13" i="32"/>
  <c r="I408" i="17"/>
  <c r="I13" i="32"/>
  <c r="J408" i="17"/>
  <c r="J13" i="32"/>
  <c r="K408" i="17"/>
  <c r="K13" i="32"/>
  <c r="L408" i="17"/>
  <c r="L13" i="32"/>
  <c r="M408" i="17"/>
  <c r="M13" i="32"/>
  <c r="N408" i="17"/>
  <c r="N13" i="32"/>
  <c r="O408" i="17"/>
  <c r="O13" i="32"/>
  <c r="P408" i="17"/>
  <c r="P13" i="32"/>
  <c r="Q408" i="17"/>
  <c r="Q13" i="32"/>
  <c r="R408" i="17"/>
  <c r="R13" i="32"/>
  <c r="S408" i="17"/>
  <c r="S13" i="32"/>
  <c r="T408" i="17"/>
  <c r="T13" i="32"/>
  <c r="B409" i="17"/>
  <c r="B14" i="32"/>
  <c r="C409" i="17"/>
  <c r="C14" i="32"/>
  <c r="D409" i="17"/>
  <c r="D14" i="32"/>
  <c r="E409" i="17"/>
  <c r="E14" i="32"/>
  <c r="F409" i="17"/>
  <c r="F14" i="32"/>
  <c r="G409" i="17"/>
  <c r="G14" i="32"/>
  <c r="T409" i="17"/>
  <c r="T14" i="32"/>
  <c r="B410" i="17"/>
  <c r="B15" i="32"/>
  <c r="C15" i="32"/>
  <c r="D15" i="32"/>
  <c r="E15" i="32"/>
  <c r="F15" i="32"/>
  <c r="G15" i="32"/>
  <c r="T410" i="17"/>
  <c r="T15" i="32"/>
  <c r="H411" i="17"/>
  <c r="H16" i="32"/>
  <c r="N411" i="17"/>
  <c r="N16" i="32"/>
  <c r="I412" i="17"/>
  <c r="I17" i="32"/>
  <c r="O412" i="17"/>
  <c r="O17" i="32"/>
  <c r="J413" i="17"/>
  <c r="J18" i="32"/>
  <c r="P413" i="17"/>
  <c r="P18" i="32"/>
  <c r="K414" i="17"/>
  <c r="K19" i="32"/>
  <c r="Q414" i="17"/>
  <c r="Q19" i="32"/>
  <c r="L415" i="17"/>
  <c r="L20" i="32"/>
  <c r="R415" i="17"/>
  <c r="R20" i="32"/>
  <c r="M416" i="17"/>
  <c r="M21" i="32"/>
  <c r="S416" i="17"/>
  <c r="S21" i="32"/>
  <c r="B417" i="17"/>
  <c r="B22" i="32"/>
  <c r="C417" i="17"/>
  <c r="C22" i="32"/>
  <c r="D417" i="17"/>
  <c r="D22" i="32"/>
  <c r="E417" i="17"/>
  <c r="E22" i="32"/>
  <c r="F417" i="17"/>
  <c r="F22" i="32"/>
  <c r="G417" i="17"/>
  <c r="G22" i="32"/>
  <c r="H417" i="17"/>
  <c r="H22" i="32"/>
  <c r="I417" i="17"/>
  <c r="I22" i="32"/>
  <c r="J417" i="17"/>
  <c r="J22" i="32"/>
  <c r="K417" i="17"/>
  <c r="K22" i="32"/>
  <c r="L417" i="17"/>
  <c r="L22" i="32"/>
  <c r="M417" i="17"/>
  <c r="M22" i="32"/>
  <c r="N417" i="17"/>
  <c r="N22" i="32"/>
  <c r="O22" i="32"/>
  <c r="P22" i="32"/>
  <c r="Q22" i="32"/>
  <c r="R22" i="32"/>
  <c r="S22" i="32"/>
  <c r="T22" i="32"/>
  <c r="B418" i="17"/>
  <c r="B23" i="32"/>
  <c r="C418" i="17"/>
  <c r="C23" i="32"/>
  <c r="D418" i="17"/>
  <c r="D23" i="32"/>
  <c r="E418" i="17"/>
  <c r="E23" i="32"/>
  <c r="F418" i="17"/>
  <c r="F23" i="32"/>
  <c r="G418" i="17"/>
  <c r="G23" i="32"/>
  <c r="T418" i="17"/>
  <c r="T23" i="32"/>
  <c r="B419" i="17"/>
  <c r="B24" i="32"/>
  <c r="C24" i="32"/>
  <c r="D24" i="32"/>
  <c r="E24" i="32"/>
  <c r="F24" i="32"/>
  <c r="G24" i="32"/>
  <c r="T419" i="17"/>
  <c r="T24" i="32"/>
  <c r="H420" i="17"/>
  <c r="H25" i="32"/>
  <c r="N420" i="17"/>
  <c r="N25" i="32"/>
  <c r="I421" i="17"/>
  <c r="I26" i="32"/>
  <c r="O421" i="17"/>
  <c r="O26" i="32"/>
  <c r="J422" i="17"/>
  <c r="J27" i="32"/>
  <c r="P422" i="17"/>
  <c r="P27" i="32"/>
  <c r="K423" i="17"/>
  <c r="K28" i="32"/>
  <c r="Q423" i="17"/>
  <c r="Q28" i="32"/>
  <c r="L424" i="17"/>
  <c r="L29" i="32"/>
  <c r="R424" i="17"/>
  <c r="R29" i="32"/>
  <c r="M425" i="17"/>
  <c r="M30" i="32"/>
  <c r="S425" i="17"/>
  <c r="S30" i="32"/>
  <c r="B426" i="17"/>
  <c r="B31" i="32"/>
  <c r="C426" i="17"/>
  <c r="C31" i="32"/>
  <c r="D426" i="17"/>
  <c r="D31" i="32"/>
  <c r="E426" i="17"/>
  <c r="E31" i="32"/>
  <c r="F426" i="17"/>
  <c r="F31" i="32"/>
  <c r="G426" i="17"/>
  <c r="G31" i="32"/>
  <c r="H426" i="17"/>
  <c r="H31" i="32"/>
  <c r="I426" i="17"/>
  <c r="I31" i="32"/>
  <c r="J426" i="17"/>
  <c r="J31" i="32"/>
  <c r="K426" i="17"/>
  <c r="K31" i="32"/>
  <c r="L426" i="17"/>
  <c r="L31" i="32"/>
  <c r="M426" i="17"/>
  <c r="M31" i="32"/>
  <c r="N426" i="17"/>
  <c r="N31" i="32"/>
  <c r="O426" i="17"/>
  <c r="O31" i="32"/>
  <c r="P426" i="17"/>
  <c r="P31" i="32"/>
  <c r="Q426" i="17"/>
  <c r="Q31" i="32"/>
  <c r="R426" i="17"/>
  <c r="R31" i="32"/>
  <c r="S426" i="17"/>
  <c r="S31" i="32"/>
  <c r="T426" i="17"/>
  <c r="T31" i="32"/>
  <c r="B427" i="17"/>
  <c r="B32" i="32"/>
  <c r="C427" i="17"/>
  <c r="C32" i="32"/>
  <c r="D427" i="17"/>
  <c r="D32" i="32"/>
  <c r="E427" i="17"/>
  <c r="E32" i="32"/>
  <c r="F427" i="17"/>
  <c r="F32" i="32"/>
  <c r="G427" i="17"/>
  <c r="G32" i="32"/>
  <c r="T427" i="17"/>
  <c r="T32" i="32"/>
  <c r="B428" i="17"/>
  <c r="B33" i="32"/>
  <c r="C33" i="32"/>
  <c r="D33" i="32"/>
  <c r="E33" i="32"/>
  <c r="F33" i="32"/>
  <c r="G33" i="32"/>
  <c r="T428" i="17"/>
  <c r="T33" i="32"/>
  <c r="H429" i="17"/>
  <c r="H34" i="32"/>
  <c r="N429" i="17"/>
  <c r="N34" i="32"/>
  <c r="I430" i="17"/>
  <c r="I35" i="32"/>
  <c r="O430" i="17"/>
  <c r="O35" i="32"/>
  <c r="J431" i="17"/>
  <c r="J36" i="32"/>
  <c r="P431" i="17"/>
  <c r="P36" i="32"/>
  <c r="K432" i="17"/>
  <c r="K37" i="32"/>
  <c r="Q432" i="17"/>
  <c r="Q37" i="32"/>
  <c r="L433" i="17"/>
  <c r="L38" i="32"/>
  <c r="R433" i="17"/>
  <c r="R38" i="32"/>
  <c r="M434" i="17"/>
  <c r="M39" i="32"/>
  <c r="S434" i="17"/>
  <c r="S39" i="32"/>
  <c r="T224" i="17"/>
  <c r="S224" i="17"/>
  <c r="R224" i="17"/>
  <c r="Q224" i="17"/>
  <c r="P224" i="17"/>
  <c r="O224" i="17"/>
  <c r="N224" i="17"/>
  <c r="D18" i="17"/>
  <c r="D19" i="17"/>
  <c r="D20" i="17"/>
  <c r="D21" i="17"/>
  <c r="D22" i="17"/>
  <c r="D23" i="17"/>
  <c r="D24" i="17"/>
  <c r="D25" i="17"/>
  <c r="D17" i="17"/>
  <c r="I25" i="17"/>
  <c r="S396" i="17"/>
  <c r="R395" i="17"/>
  <c r="Q394" i="17"/>
  <c r="P393" i="17"/>
  <c r="O392" i="17"/>
  <c r="N391" i="17"/>
  <c r="M390" i="17"/>
  <c r="L389" i="17"/>
  <c r="K388" i="17"/>
  <c r="D390" i="17"/>
  <c r="E391" i="17"/>
  <c r="F392" i="17"/>
  <c r="G393" i="17"/>
  <c r="H394" i="17"/>
  <c r="I395" i="17"/>
  <c r="J396" i="17"/>
  <c r="C389" i="17"/>
  <c r="B388" i="17"/>
  <c r="B13" i="17"/>
  <c r="C38" i="17"/>
  <c r="C37" i="17"/>
  <c r="C36" i="17"/>
  <c r="C35" i="17"/>
  <c r="C34" i="17"/>
  <c r="C33" i="17"/>
  <c r="C32" i="17"/>
  <c r="C31" i="17"/>
  <c r="C30" i="17"/>
  <c r="G25" i="17"/>
  <c r="F25" i="17"/>
  <c r="I24" i="17"/>
  <c r="G24" i="17"/>
  <c r="F24" i="17"/>
  <c r="I23" i="17"/>
  <c r="G23" i="17"/>
  <c r="F23" i="17"/>
  <c r="I22" i="17"/>
  <c r="G22" i="17"/>
  <c r="F22" i="17"/>
  <c r="I21" i="17"/>
  <c r="G21" i="17"/>
  <c r="F21" i="17"/>
  <c r="I20" i="17"/>
  <c r="G20" i="17"/>
  <c r="F20" i="17"/>
  <c r="I19" i="17"/>
  <c r="G19" i="17"/>
  <c r="F19" i="17"/>
  <c r="I18" i="17"/>
  <c r="G18" i="17"/>
  <c r="F18" i="17"/>
  <c r="I17" i="17"/>
  <c r="G17" i="17"/>
  <c r="F17" i="17"/>
  <c r="AM12" i="17"/>
  <c r="AH12" i="17"/>
  <c r="AC12" i="17"/>
  <c r="X12" i="17"/>
  <c r="AM11" i="17"/>
  <c r="AH11" i="17"/>
  <c r="AC11" i="17"/>
  <c r="X11" i="17"/>
  <c r="AM10" i="17"/>
  <c r="AH10" i="17"/>
  <c r="AC10" i="17"/>
  <c r="X10" i="17"/>
  <c r="H400" i="17"/>
  <c r="H5" i="32"/>
  <c r="I400" i="17"/>
  <c r="I5" i="32"/>
  <c r="J400" i="17"/>
  <c r="J5" i="32"/>
  <c r="K400" i="17"/>
  <c r="K5" i="32"/>
  <c r="L400" i="17"/>
  <c r="L5" i="32"/>
  <c r="M400" i="17"/>
  <c r="M5" i="32"/>
  <c r="N400" i="17"/>
  <c r="N5" i="32"/>
  <c r="O400" i="17"/>
  <c r="O5" i="32"/>
  <c r="P400" i="17"/>
  <c r="P5" i="32"/>
  <c r="Q400" i="17"/>
  <c r="Q5" i="32"/>
  <c r="R400" i="17"/>
  <c r="R5" i="32"/>
  <c r="S400" i="17"/>
  <c r="S5" i="32"/>
  <c r="H6" i="32"/>
  <c r="I6" i="32"/>
  <c r="J6" i="32"/>
  <c r="K6" i="32"/>
  <c r="L6" i="32"/>
  <c r="M6" i="32"/>
  <c r="N401" i="17"/>
  <c r="N6" i="32"/>
  <c r="O401" i="17"/>
  <c r="O6" i="32"/>
  <c r="P401" i="17"/>
  <c r="P6" i="32"/>
  <c r="Q401" i="17"/>
  <c r="Q6" i="32"/>
  <c r="R401" i="17"/>
  <c r="R6" i="32"/>
  <c r="S401" i="17"/>
  <c r="S6" i="32"/>
  <c r="B402" i="17"/>
  <c r="B7" i="32"/>
  <c r="C7" i="32"/>
  <c r="D402" i="17"/>
  <c r="D7" i="32"/>
  <c r="E402" i="17"/>
  <c r="E7" i="32"/>
  <c r="F402" i="17"/>
  <c r="F7" i="32"/>
  <c r="G402" i="17"/>
  <c r="G7" i="32"/>
  <c r="I7" i="32"/>
  <c r="J7" i="32"/>
  <c r="K7" i="32"/>
  <c r="L7" i="32"/>
  <c r="M7" i="32"/>
  <c r="O7" i="32"/>
  <c r="P7" i="32"/>
  <c r="Q7" i="32"/>
  <c r="R7" i="32"/>
  <c r="S7" i="32"/>
  <c r="T402" i="17"/>
  <c r="T7" i="32"/>
  <c r="B403" i="17"/>
  <c r="B8" i="32"/>
  <c r="C8" i="32"/>
  <c r="D403" i="17"/>
  <c r="D8" i="32"/>
  <c r="E403" i="17"/>
  <c r="E8" i="32"/>
  <c r="F403" i="17"/>
  <c r="F8" i="32"/>
  <c r="G403" i="17"/>
  <c r="G8" i="32"/>
  <c r="H8" i="32"/>
  <c r="J8" i="32"/>
  <c r="K8" i="32"/>
  <c r="L8" i="32"/>
  <c r="M8" i="32"/>
  <c r="N8" i="32"/>
  <c r="P8" i="32"/>
  <c r="Q8" i="32"/>
  <c r="R8" i="32"/>
  <c r="S8" i="32"/>
  <c r="T403" i="17"/>
  <c r="T8" i="32"/>
  <c r="B404" i="17"/>
  <c r="B9" i="32"/>
  <c r="C9" i="32"/>
  <c r="D404" i="17"/>
  <c r="D9" i="32"/>
  <c r="E404" i="17"/>
  <c r="E9" i="32"/>
  <c r="F404" i="17"/>
  <c r="F9" i="32"/>
  <c r="G404" i="17"/>
  <c r="G9" i="32"/>
  <c r="H9" i="32"/>
  <c r="I9" i="32"/>
  <c r="K9" i="32"/>
  <c r="L9" i="32"/>
  <c r="M9" i="32"/>
  <c r="N9" i="32"/>
  <c r="O9" i="32"/>
  <c r="Q9" i="32"/>
  <c r="R9" i="32"/>
  <c r="S9" i="32"/>
  <c r="T404" i="17"/>
  <c r="T9" i="32"/>
  <c r="B405" i="17"/>
  <c r="B10" i="32"/>
  <c r="C10" i="32"/>
  <c r="D405" i="17"/>
  <c r="D10" i="32"/>
  <c r="E405" i="17"/>
  <c r="E10" i="32"/>
  <c r="F405" i="17"/>
  <c r="F10" i="32"/>
  <c r="G405" i="17"/>
  <c r="G10" i="32"/>
  <c r="H10" i="32"/>
  <c r="I10" i="32"/>
  <c r="J10" i="32"/>
  <c r="L10" i="32"/>
  <c r="M10" i="32"/>
  <c r="N10" i="32"/>
  <c r="O10" i="32"/>
  <c r="P10" i="32"/>
  <c r="R10" i="32"/>
  <c r="S10" i="32"/>
  <c r="T405" i="17"/>
  <c r="T10" i="32"/>
  <c r="B406" i="17"/>
  <c r="B11" i="32"/>
  <c r="C11" i="32"/>
  <c r="D406" i="17"/>
  <c r="D11" i="32"/>
  <c r="E406" i="17"/>
  <c r="E11" i="32"/>
  <c r="F406" i="17"/>
  <c r="F11" i="32"/>
  <c r="G406" i="17"/>
  <c r="G11" i="32"/>
  <c r="H11" i="32"/>
  <c r="I11" i="32"/>
  <c r="J11" i="32"/>
  <c r="K11" i="32"/>
  <c r="M11" i="32"/>
  <c r="N11" i="32"/>
  <c r="O11" i="32"/>
  <c r="P11" i="32"/>
  <c r="Q11" i="32"/>
  <c r="S11" i="32"/>
  <c r="T406" i="17"/>
  <c r="T11" i="32"/>
  <c r="B407" i="17"/>
  <c r="B12" i="32"/>
  <c r="C12" i="32"/>
  <c r="D407" i="17"/>
  <c r="D12" i="32"/>
  <c r="E407" i="17"/>
  <c r="E12" i="32"/>
  <c r="F407" i="17"/>
  <c r="F12" i="32"/>
  <c r="G407" i="17"/>
  <c r="G12" i="32"/>
  <c r="H12" i="32"/>
  <c r="I12" i="32"/>
  <c r="J12" i="32"/>
  <c r="K12" i="32"/>
  <c r="L12" i="32"/>
  <c r="N12" i="32"/>
  <c r="O12" i="32"/>
  <c r="P12" i="32"/>
  <c r="Q12" i="32"/>
  <c r="R12" i="32"/>
  <c r="T407" i="17"/>
  <c r="T12" i="32"/>
  <c r="H409" i="17"/>
  <c r="H14" i="32"/>
  <c r="I409" i="17"/>
  <c r="I14" i="32"/>
  <c r="J409" i="17"/>
  <c r="J14" i="32"/>
  <c r="K409" i="17"/>
  <c r="K14" i="32"/>
  <c r="L409" i="17"/>
  <c r="L14" i="32"/>
  <c r="M409" i="17"/>
  <c r="M14" i="32"/>
  <c r="N409" i="17"/>
  <c r="N14" i="32"/>
  <c r="O409" i="17"/>
  <c r="O14" i="32"/>
  <c r="P409" i="17"/>
  <c r="P14" i="32"/>
  <c r="Q409" i="17"/>
  <c r="Q14" i="32"/>
  <c r="R409" i="17"/>
  <c r="R14" i="32"/>
  <c r="S409" i="17"/>
  <c r="S14" i="32"/>
  <c r="H15" i="32"/>
  <c r="I15" i="32"/>
  <c r="J15" i="32"/>
  <c r="K15" i="32"/>
  <c r="L15" i="32"/>
  <c r="M15" i="32"/>
  <c r="N410" i="17"/>
  <c r="N15" i="32"/>
  <c r="O410" i="17"/>
  <c r="O15" i="32"/>
  <c r="P410" i="17"/>
  <c r="P15" i="32"/>
  <c r="Q410" i="17"/>
  <c r="Q15" i="32"/>
  <c r="R410" i="17"/>
  <c r="R15" i="32"/>
  <c r="S410" i="17"/>
  <c r="S15" i="32"/>
  <c r="B411" i="17"/>
  <c r="B16" i="32"/>
  <c r="C16" i="32"/>
  <c r="D411" i="17"/>
  <c r="D16" i="32"/>
  <c r="E411" i="17"/>
  <c r="E16" i="32"/>
  <c r="F411" i="17"/>
  <c r="F16" i="32"/>
  <c r="G411" i="17"/>
  <c r="G16" i="32"/>
  <c r="I16" i="32"/>
  <c r="J16" i="32"/>
  <c r="K16" i="32"/>
  <c r="L16" i="32"/>
  <c r="M16" i="32"/>
  <c r="O16" i="32"/>
  <c r="P16" i="32"/>
  <c r="Q16" i="32"/>
  <c r="R16" i="32"/>
  <c r="S16" i="32"/>
  <c r="T411" i="17"/>
  <c r="T16" i="32"/>
  <c r="B412" i="17"/>
  <c r="B17" i="32"/>
  <c r="C17" i="32"/>
  <c r="D412" i="17"/>
  <c r="D17" i="32"/>
  <c r="E412" i="17"/>
  <c r="E17" i="32"/>
  <c r="F412" i="17"/>
  <c r="F17" i="32"/>
  <c r="G412" i="17"/>
  <c r="G17" i="32"/>
  <c r="H17" i="32"/>
  <c r="J17" i="32"/>
  <c r="K17" i="32"/>
  <c r="L17" i="32"/>
  <c r="M17" i="32"/>
  <c r="N17" i="32"/>
  <c r="P17" i="32"/>
  <c r="Q17" i="32"/>
  <c r="R17" i="32"/>
  <c r="S17" i="32"/>
  <c r="T412" i="17"/>
  <c r="T17" i="32"/>
  <c r="B413" i="17"/>
  <c r="B18" i="32"/>
  <c r="C18" i="32"/>
  <c r="D413" i="17"/>
  <c r="D18" i="32"/>
  <c r="E413" i="17"/>
  <c r="E18" i="32"/>
  <c r="F413" i="17"/>
  <c r="F18" i="32"/>
  <c r="G413" i="17"/>
  <c r="G18" i="32"/>
  <c r="H18" i="32"/>
  <c r="I18" i="32"/>
  <c r="K18" i="32"/>
  <c r="L18" i="32"/>
  <c r="M18" i="32"/>
  <c r="N18" i="32"/>
  <c r="O18" i="32"/>
  <c r="Q18" i="32"/>
  <c r="R18" i="32"/>
  <c r="S18" i="32"/>
  <c r="T413" i="17"/>
  <c r="T18" i="32"/>
  <c r="B414" i="17"/>
  <c r="B19" i="32"/>
  <c r="C19" i="32"/>
  <c r="D414" i="17"/>
  <c r="D19" i="32"/>
  <c r="E414" i="17"/>
  <c r="E19" i="32"/>
  <c r="F414" i="17"/>
  <c r="F19" i="32"/>
  <c r="G414" i="17"/>
  <c r="G19" i="32"/>
  <c r="H19" i="32"/>
  <c r="I19" i="32"/>
  <c r="J19" i="32"/>
  <c r="L19" i="32"/>
  <c r="M19" i="32"/>
  <c r="N19" i="32"/>
  <c r="O19" i="32"/>
  <c r="P19" i="32"/>
  <c r="R19" i="32"/>
  <c r="S19" i="32"/>
  <c r="T414" i="17"/>
  <c r="T19" i="32"/>
  <c r="B415" i="17"/>
  <c r="B20" i="32"/>
  <c r="C20" i="32"/>
  <c r="D415" i="17"/>
  <c r="D20" i="32"/>
  <c r="E415" i="17"/>
  <c r="E20" i="32"/>
  <c r="F415" i="17"/>
  <c r="F20" i="32"/>
  <c r="G415" i="17"/>
  <c r="G20" i="32"/>
  <c r="H20" i="32"/>
  <c r="I20" i="32"/>
  <c r="J20" i="32"/>
  <c r="K20" i="32"/>
  <c r="M20" i="32"/>
  <c r="N20" i="32"/>
  <c r="O20" i="32"/>
  <c r="P20" i="32"/>
  <c r="Q20" i="32"/>
  <c r="S20" i="32"/>
  <c r="T415" i="17"/>
  <c r="T20" i="32"/>
  <c r="B416" i="17"/>
  <c r="B21" i="32"/>
  <c r="C21" i="32"/>
  <c r="D416" i="17"/>
  <c r="D21" i="32"/>
  <c r="E416" i="17"/>
  <c r="E21" i="32"/>
  <c r="F416" i="17"/>
  <c r="F21" i="32"/>
  <c r="G416" i="17"/>
  <c r="G21" i="32"/>
  <c r="H21" i="32"/>
  <c r="I21" i="32"/>
  <c r="J21" i="32"/>
  <c r="K21" i="32"/>
  <c r="L21" i="32"/>
  <c r="N21" i="32"/>
  <c r="O21" i="32"/>
  <c r="P21" i="32"/>
  <c r="Q21" i="32"/>
  <c r="R21" i="32"/>
  <c r="T416" i="17"/>
  <c r="T21" i="32"/>
  <c r="H418" i="17"/>
  <c r="H23" i="32"/>
  <c r="I418" i="17"/>
  <c r="I23" i="32"/>
  <c r="J418" i="17"/>
  <c r="J23" i="32"/>
  <c r="K418" i="17"/>
  <c r="K23" i="32"/>
  <c r="L418" i="17"/>
  <c r="L23" i="32"/>
  <c r="M418" i="17"/>
  <c r="M23" i="32"/>
  <c r="N418" i="17"/>
  <c r="N23" i="32"/>
  <c r="O418" i="17"/>
  <c r="O23" i="32"/>
  <c r="P418" i="17"/>
  <c r="P23" i="32"/>
  <c r="Q418" i="17"/>
  <c r="Q23" i="32"/>
  <c r="R418" i="17"/>
  <c r="R23" i="32"/>
  <c r="S418" i="17"/>
  <c r="S23" i="32"/>
  <c r="H24" i="32"/>
  <c r="I24" i="32"/>
  <c r="J24" i="32"/>
  <c r="K24" i="32"/>
  <c r="L24" i="32"/>
  <c r="M24" i="32"/>
  <c r="N419" i="17"/>
  <c r="N24" i="32"/>
  <c r="O419" i="17"/>
  <c r="O24" i="32"/>
  <c r="P419" i="17"/>
  <c r="P24" i="32"/>
  <c r="Q419" i="17"/>
  <c r="Q24" i="32"/>
  <c r="R419" i="17"/>
  <c r="R24" i="32"/>
  <c r="S419" i="17"/>
  <c r="S24" i="32"/>
  <c r="B420" i="17"/>
  <c r="B25" i="32"/>
  <c r="C25" i="32"/>
  <c r="D420" i="17"/>
  <c r="D25" i="32"/>
  <c r="E420" i="17"/>
  <c r="E25" i="32"/>
  <c r="F420" i="17"/>
  <c r="F25" i="32"/>
  <c r="G420" i="17"/>
  <c r="G25" i="32"/>
  <c r="I25" i="32"/>
  <c r="J25" i="32"/>
  <c r="K25" i="32"/>
  <c r="L25" i="32"/>
  <c r="M25" i="32"/>
  <c r="O25" i="32"/>
  <c r="P25" i="32"/>
  <c r="Q25" i="32"/>
  <c r="R25" i="32"/>
  <c r="S25" i="32"/>
  <c r="T420" i="17"/>
  <c r="T25" i="32"/>
  <c r="B421" i="17"/>
  <c r="B26" i="32"/>
  <c r="C26" i="32"/>
  <c r="D421" i="17"/>
  <c r="D26" i="32"/>
  <c r="E421" i="17"/>
  <c r="E26" i="32"/>
  <c r="F421" i="17"/>
  <c r="F26" i="32"/>
  <c r="G421" i="17"/>
  <c r="G26" i="32"/>
  <c r="H26" i="32"/>
  <c r="J26" i="32"/>
  <c r="K26" i="32"/>
  <c r="L26" i="32"/>
  <c r="M26" i="32"/>
  <c r="N26" i="32"/>
  <c r="P26" i="32"/>
  <c r="Q26" i="32"/>
  <c r="R26" i="32"/>
  <c r="S26" i="32"/>
  <c r="T421" i="17"/>
  <c r="T26" i="32"/>
  <c r="B422" i="17"/>
  <c r="B27" i="32"/>
  <c r="C27" i="32"/>
  <c r="D422" i="17"/>
  <c r="D27" i="32"/>
  <c r="E422" i="17"/>
  <c r="E27" i="32"/>
  <c r="F422" i="17"/>
  <c r="F27" i="32"/>
  <c r="G422" i="17"/>
  <c r="G27" i="32"/>
  <c r="H27" i="32"/>
  <c r="I27" i="32"/>
  <c r="K27" i="32"/>
  <c r="L27" i="32"/>
  <c r="M27" i="32"/>
  <c r="N27" i="32"/>
  <c r="O27" i="32"/>
  <c r="Q27" i="32"/>
  <c r="R27" i="32"/>
  <c r="S27" i="32"/>
  <c r="T422" i="17"/>
  <c r="T27" i="32"/>
  <c r="B423" i="17"/>
  <c r="B28" i="32"/>
  <c r="C28" i="32"/>
  <c r="D423" i="17"/>
  <c r="D28" i="32"/>
  <c r="E423" i="17"/>
  <c r="E28" i="32"/>
  <c r="F423" i="17"/>
  <c r="F28" i="32"/>
  <c r="G423" i="17"/>
  <c r="G28" i="32"/>
  <c r="H28" i="32"/>
  <c r="I28" i="32"/>
  <c r="J28" i="32"/>
  <c r="L28" i="32"/>
  <c r="M28" i="32"/>
  <c r="N28" i="32"/>
  <c r="O28" i="32"/>
  <c r="P28" i="32"/>
  <c r="R28" i="32"/>
  <c r="S28" i="32"/>
  <c r="T423" i="17"/>
  <c r="T28" i="32"/>
  <c r="B424" i="17"/>
  <c r="B29" i="32"/>
  <c r="C29" i="32"/>
  <c r="D424" i="17"/>
  <c r="D29" i="32"/>
  <c r="E424" i="17"/>
  <c r="E29" i="32"/>
  <c r="F424" i="17"/>
  <c r="F29" i="32"/>
  <c r="G424" i="17"/>
  <c r="G29" i="32"/>
  <c r="H29" i="32"/>
  <c r="I29" i="32"/>
  <c r="J29" i="32"/>
  <c r="K29" i="32"/>
  <c r="M29" i="32"/>
  <c r="N29" i="32"/>
  <c r="O29" i="32"/>
  <c r="P29" i="32"/>
  <c r="Q29" i="32"/>
  <c r="S29" i="32"/>
  <c r="T424" i="17"/>
  <c r="T29" i="32"/>
  <c r="B425" i="17"/>
  <c r="B30" i="32"/>
  <c r="C30" i="32"/>
  <c r="D425" i="17"/>
  <c r="D30" i="32"/>
  <c r="E425" i="17"/>
  <c r="E30" i="32"/>
  <c r="F425" i="17"/>
  <c r="F30" i="32"/>
  <c r="G425" i="17"/>
  <c r="G30" i="32"/>
  <c r="H30" i="32"/>
  <c r="I30" i="32"/>
  <c r="J30" i="32"/>
  <c r="K30" i="32"/>
  <c r="L30" i="32"/>
  <c r="N30" i="32"/>
  <c r="O30" i="32"/>
  <c r="P30" i="32"/>
  <c r="Q30" i="32"/>
  <c r="R30" i="32"/>
  <c r="T425" i="17"/>
  <c r="T30" i="32"/>
  <c r="H427" i="17"/>
  <c r="H32" i="32"/>
  <c r="I427" i="17"/>
  <c r="I32" i="32"/>
  <c r="J427" i="17"/>
  <c r="J32" i="32"/>
  <c r="K427" i="17"/>
  <c r="K32" i="32"/>
  <c r="L427" i="17"/>
  <c r="L32" i="32"/>
  <c r="M427" i="17"/>
  <c r="M32" i="32"/>
  <c r="N427" i="17"/>
  <c r="N32" i="32"/>
  <c r="O427" i="17"/>
  <c r="O32" i="32"/>
  <c r="P427" i="17"/>
  <c r="P32" i="32"/>
  <c r="Q427" i="17"/>
  <c r="Q32" i="32"/>
  <c r="R427" i="17"/>
  <c r="R32" i="32"/>
  <c r="S427" i="17"/>
  <c r="S32" i="32"/>
  <c r="H33" i="32"/>
  <c r="I33" i="32"/>
  <c r="J33" i="32"/>
  <c r="K33" i="32"/>
  <c r="L33" i="32"/>
  <c r="M33" i="32"/>
  <c r="N428" i="17"/>
  <c r="N33" i="32"/>
  <c r="O428" i="17"/>
  <c r="O33" i="32"/>
  <c r="P428" i="17"/>
  <c r="P33" i="32"/>
  <c r="Q428" i="17"/>
  <c r="Q33" i="32"/>
  <c r="R428" i="17"/>
  <c r="R33" i="32"/>
  <c r="S428" i="17"/>
  <c r="S33" i="32"/>
  <c r="B429" i="17"/>
  <c r="B34" i="32"/>
  <c r="C34" i="32"/>
  <c r="D429" i="17"/>
  <c r="D34" i="32"/>
  <c r="E429" i="17"/>
  <c r="E34" i="32"/>
  <c r="F429" i="17"/>
  <c r="F34" i="32"/>
  <c r="G429" i="17"/>
  <c r="G34" i="32"/>
  <c r="I34" i="32"/>
  <c r="J34" i="32"/>
  <c r="K34" i="32"/>
  <c r="L34" i="32"/>
  <c r="M34" i="32"/>
  <c r="O34" i="32"/>
  <c r="P34" i="32"/>
  <c r="Q34" i="32"/>
  <c r="R34" i="32"/>
  <c r="S34" i="32"/>
  <c r="T429" i="17"/>
  <c r="T34" i="32"/>
  <c r="B430" i="17"/>
  <c r="B35" i="32"/>
  <c r="C35" i="32"/>
  <c r="D430" i="17"/>
  <c r="D35" i="32"/>
  <c r="E430" i="17"/>
  <c r="E35" i="32"/>
  <c r="F430" i="17"/>
  <c r="F35" i="32"/>
  <c r="G430" i="17"/>
  <c r="G35" i="32"/>
  <c r="H35" i="32"/>
  <c r="J35" i="32"/>
  <c r="K35" i="32"/>
  <c r="L35" i="32"/>
  <c r="M35" i="32"/>
  <c r="N35" i="32"/>
  <c r="P35" i="32"/>
  <c r="Q35" i="32"/>
  <c r="R35" i="32"/>
  <c r="S35" i="32"/>
  <c r="T430" i="17"/>
  <c r="T35" i="32"/>
  <c r="B431" i="17"/>
  <c r="B36" i="32"/>
  <c r="C36" i="32"/>
  <c r="D431" i="17"/>
  <c r="D36" i="32"/>
  <c r="E431" i="17"/>
  <c r="E36" i="32"/>
  <c r="F431" i="17"/>
  <c r="F36" i="32"/>
  <c r="G431" i="17"/>
  <c r="G36" i="32"/>
  <c r="H36" i="32"/>
  <c r="I36" i="32"/>
  <c r="K36" i="32"/>
  <c r="L36" i="32"/>
  <c r="M36" i="32"/>
  <c r="N36" i="32"/>
  <c r="O36" i="32"/>
  <c r="Q36" i="32"/>
  <c r="R36" i="32"/>
  <c r="S36" i="32"/>
  <c r="T431" i="17"/>
  <c r="T36" i="32"/>
  <c r="B432" i="17"/>
  <c r="B37" i="32"/>
  <c r="C37" i="32"/>
  <c r="D432" i="17"/>
  <c r="D37" i="32"/>
  <c r="E432" i="17"/>
  <c r="E37" i="32"/>
  <c r="F432" i="17"/>
  <c r="F37" i="32"/>
  <c r="G432" i="17"/>
  <c r="G37" i="32"/>
  <c r="H37" i="32"/>
  <c r="I37" i="32"/>
  <c r="J37" i="32"/>
  <c r="L37" i="32"/>
  <c r="M37" i="32"/>
  <c r="N37" i="32"/>
  <c r="O37" i="32"/>
  <c r="P37" i="32"/>
  <c r="R37" i="32"/>
  <c r="S37" i="32"/>
  <c r="T432" i="17"/>
  <c r="T37" i="32"/>
  <c r="B433" i="17"/>
  <c r="B38" i="32"/>
  <c r="C38" i="32"/>
  <c r="D433" i="17"/>
  <c r="D38" i="32"/>
  <c r="E433" i="17"/>
  <c r="E38" i="32"/>
  <c r="F433" i="17"/>
  <c r="F38" i="32"/>
  <c r="G433" i="17"/>
  <c r="G38" i="32"/>
  <c r="H38" i="32"/>
  <c r="I38" i="32"/>
  <c r="J38" i="32"/>
  <c r="K38" i="32"/>
  <c r="M38" i="32"/>
  <c r="N38" i="32"/>
  <c r="O38" i="32"/>
  <c r="P38" i="32"/>
  <c r="Q38" i="32"/>
  <c r="S38" i="32"/>
  <c r="T433" i="17"/>
  <c r="T38" i="32"/>
  <c r="B434" i="17"/>
  <c r="B39" i="32"/>
  <c r="C39" i="32"/>
  <c r="D434" i="17"/>
  <c r="D39" i="32"/>
  <c r="E434" i="17"/>
  <c r="E39" i="32"/>
  <c r="F434" i="17"/>
  <c r="F39" i="32"/>
  <c r="G434" i="17"/>
  <c r="G39" i="32"/>
  <c r="H39" i="32"/>
  <c r="I39" i="32"/>
  <c r="J39" i="32"/>
  <c r="K39" i="32"/>
  <c r="L39" i="32"/>
  <c r="N39" i="32"/>
  <c r="O39" i="32"/>
  <c r="P39" i="32"/>
  <c r="Q39" i="32"/>
  <c r="R39" i="32"/>
  <c r="T434" i="17"/>
  <c r="T39" i="32"/>
  <c r="E17" i="17"/>
  <c r="E18" i="17"/>
  <c r="E19" i="17"/>
  <c r="E20" i="17"/>
  <c r="E21" i="17"/>
  <c r="E22" i="17"/>
  <c r="E23" i="17"/>
  <c r="E24" i="17"/>
  <c r="E25" i="17"/>
</calcChain>
</file>

<file path=xl/sharedStrings.xml><?xml version="1.0" encoding="utf-8"?>
<sst xmlns="http://schemas.openxmlformats.org/spreadsheetml/2006/main" count="5879" uniqueCount="446">
  <si>
    <t>-</t>
  </si>
  <si>
    <t>Sort</t>
  </si>
  <si>
    <t>1.</t>
  </si>
  <si>
    <t>2.</t>
  </si>
  <si>
    <t>3.</t>
  </si>
  <si>
    <t>4.</t>
  </si>
  <si>
    <t>5.</t>
  </si>
  <si>
    <t>6.</t>
  </si>
  <si>
    <t>Pos.</t>
  </si>
  <si>
    <t>valid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</si>
  <si>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</si>
  <si>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</si>
  <si>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</si>
  <si>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</si>
  <si>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</si>
  <si>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</si>
  <si>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</si>
  <si>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</si>
  <si>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</si>
  <si>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</si>
  <si>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</si>
  <si>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</si>
  <si>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</si>
  <si>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</si>
  <si>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</si>
  <si>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</si>
  <si>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</si>
  <si>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</si>
  <si>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</si>
  <si>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</si>
  <si>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</si>
  <si>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</si>
  <si>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</si>
  <si>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</si>
  <si>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</si>
  <si>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</si>
  <si>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</si>
  <si>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</si>
  <si>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</si>
  <si>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</si>
  <si>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</si>
  <si>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</si>
  <si>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</si>
  <si>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</si>
  <si>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</si>
  <si>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</si>
  <si>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</si>
  <si>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</si>
  <si>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</si>
  <si>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</si>
  <si>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</si>
  <si>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</si>
  <si>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</si>
  <si>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</si>
  <si>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</si>
  <si>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</si>
  <si>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</si>
  <si>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</si>
  <si>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</si>
  <si>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</si>
  <si>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</si>
  <si>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</si>
  <si>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</si>
  <si>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</si>
  <si>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</si>
  <si>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</si>
  <si>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</si>
  <si>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</si>
  <si>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</si>
  <si>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</si>
  <si>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</si>
  <si>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</si>
  <si>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</si>
  <si>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</si>
  <si>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</si>
  <si>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</si>
  <si>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Goals</t>
  </si>
  <si>
    <t>Points</t>
  </si>
  <si>
    <t>Count</t>
  </si>
  <si>
    <t>Team</t>
  </si>
  <si>
    <t>Dir. Comparisons</t>
  </si>
  <si>
    <t>Direct Comparisons</t>
  </si>
  <si>
    <t>Goal difference</t>
  </si>
  <si>
    <t>Goals scored</t>
  </si>
  <si>
    <t>Difference</t>
  </si>
  <si>
    <t>Pld</t>
  </si>
  <si>
    <t>W</t>
  </si>
  <si>
    <t>D</t>
  </si>
  <si>
    <t>L</t>
  </si>
  <si>
    <t>GF</t>
  </si>
  <si>
    <t>GA</t>
  </si>
  <si>
    <t>GD</t>
  </si>
  <si>
    <t>Pts</t>
  </si>
  <si>
    <t>Pts+ GD+ GF</t>
  </si>
  <si>
    <t>G</t>
  </si>
  <si>
    <t>U</t>
  </si>
  <si>
    <t>V</t>
  </si>
  <si>
    <t>Pkt</t>
  </si>
  <si>
    <t>Display direct comparisons</t>
  </si>
  <si>
    <t>first leg</t>
  </si>
  <si>
    <t>second leg</t>
  </si>
  <si>
    <t>pairing first</t>
  </si>
  <si>
    <t>pairing second</t>
  </si>
  <si>
    <t>final</t>
  </si>
  <si>
    <t>Factors</t>
  </si>
  <si>
    <t>GD+ GF</t>
  </si>
  <si>
    <t>DirC</t>
  </si>
  <si>
    <t>Direct comparison over goal difference and goals forced</t>
  </si>
  <si>
    <t>TieBr.</t>
  </si>
  <si>
    <t>DirC + TieBreak</t>
  </si>
  <si>
    <t>:</t>
  </si>
  <si>
    <t>Gruppe A</t>
  </si>
  <si>
    <t>Sp</t>
  </si>
  <si>
    <t>Diff</t>
  </si>
  <si>
    <t>Platz</t>
  </si>
  <si>
    <t>Tie Break</t>
  </si>
  <si>
    <t>GT</t>
  </si>
  <si>
    <t>Spielplan</t>
  </si>
  <si>
    <t>1. FC Riedwald</t>
  </si>
  <si>
    <t>FC Barcelona</t>
  </si>
  <si>
    <t>Eintracht Frankfurt</t>
  </si>
  <si>
    <t>Maibach 1822 eV</t>
  </si>
  <si>
    <t>Nr</t>
  </si>
  <si>
    <t>Paarung</t>
  </si>
  <si>
    <t>T</t>
  </si>
  <si>
    <t>Modus für Direktvergleiche:</t>
  </si>
  <si>
    <t>Anzahl Punkte für einen Sieg:</t>
  </si>
  <si>
    <t>2 = UEFA-Modus (Direktvergleich vor Tordifferenz)</t>
  </si>
  <si>
    <t>1 = FIFA-Modus (Tordifferenz vor Direktvergleich)</t>
  </si>
  <si>
    <t>Spiel Nr.</t>
  </si>
  <si>
    <t>Ergebnis</t>
  </si>
  <si>
    <t>Team 1</t>
  </si>
  <si>
    <t>Team 2</t>
  </si>
  <si>
    <t>Trennzeichen Tore:</t>
  </si>
  <si>
    <t xml:space="preserve"> : </t>
  </si>
  <si>
    <t>Hinspiele</t>
  </si>
  <si>
    <t>Rückspiele</t>
  </si>
  <si>
    <t>Einstellungen</t>
  </si>
  <si>
    <t xml:space="preserve"> </t>
  </si>
  <si>
    <t>Gruppe B</t>
  </si>
  <si>
    <t>A1</t>
  </si>
  <si>
    <t>B1</t>
  </si>
  <si>
    <t>A3</t>
  </si>
  <si>
    <t>B3</t>
  </si>
  <si>
    <t>A2</t>
  </si>
  <si>
    <t>B2</t>
  </si>
  <si>
    <t>A4</t>
  </si>
  <si>
    <t>B4</t>
  </si>
  <si>
    <t>Gruppe C</t>
  </si>
  <si>
    <t>C1</t>
  </si>
  <si>
    <t>C2</t>
  </si>
  <si>
    <t>C3</t>
  </si>
  <si>
    <t>C4</t>
  </si>
  <si>
    <t>Tabelle Gruppe A</t>
  </si>
  <si>
    <t>Input</t>
  </si>
  <si>
    <t>Output</t>
  </si>
  <si>
    <t>Strafpkt.</t>
  </si>
  <si>
    <t>Teilnehmer</t>
  </si>
  <si>
    <t>Berechnung der Schlusstabelle einer Gruppe</t>
  </si>
  <si>
    <t>Anzahl der Buchstaben für die Abkürzung der Teamnamen in den Kreuztabellen:</t>
  </si>
  <si>
    <t>D1</t>
  </si>
  <si>
    <t>D4</t>
  </si>
  <si>
    <t>D3</t>
  </si>
  <si>
    <t>D2</t>
  </si>
  <si>
    <t>Diff.</t>
  </si>
  <si>
    <t>erz. Tore</t>
  </si>
  <si>
    <t>Bonus</t>
  </si>
  <si>
    <t>Direkte Vergleiche Gruppe A</t>
  </si>
  <si>
    <t>Direkte Vergleiche Gruppe B</t>
  </si>
  <si>
    <t>Direkte Vergleiche Gruppe C</t>
  </si>
  <si>
    <t>GDz</t>
  </si>
  <si>
    <t>A5</t>
  </si>
  <si>
    <t>A6</t>
  </si>
  <si>
    <t>Beinbruch SC</t>
  </si>
  <si>
    <t>B5</t>
  </si>
  <si>
    <t>B6</t>
  </si>
  <si>
    <t>C5</t>
  </si>
  <si>
    <t>C6</t>
  </si>
  <si>
    <t>D5</t>
  </si>
  <si>
    <t>D6</t>
  </si>
  <si>
    <t>Team D1</t>
  </si>
  <si>
    <t>Team D2</t>
  </si>
  <si>
    <t>Team D3</t>
  </si>
  <si>
    <t>Team D4</t>
  </si>
  <si>
    <t>Team D5</t>
  </si>
  <si>
    <t>Team D6</t>
  </si>
  <si>
    <t>Gruppe D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</si>
  <si>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</si>
  <si>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</si>
  <si>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</si>
  <si>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</si>
  <si>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</si>
  <si>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</si>
  <si>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</si>
  <si>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</si>
  <si>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</si>
  <si>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</si>
  <si>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</si>
  <si>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</si>
  <si>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</si>
  <si>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</si>
  <si>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</si>
  <si>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</si>
  <si>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</si>
  <si>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</si>
  <si>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</si>
  <si>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</si>
  <si>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</si>
  <si>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</si>
  <si>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</si>
  <si>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</si>
  <si>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</si>
  <si>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</si>
  <si>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</si>
  <si>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</si>
  <si>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</si>
  <si>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</si>
  <si>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</si>
  <si>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</si>
  <si>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</si>
  <si>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</si>
  <si>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</si>
  <si>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</si>
  <si>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</si>
  <si>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</si>
  <si>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</si>
  <si>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</si>
  <si>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</si>
  <si>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</si>
  <si>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</si>
  <si>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</si>
  <si>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</si>
  <si>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</si>
  <si>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</si>
  <si>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</si>
  <si>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</si>
  <si>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</si>
  <si>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</si>
  <si>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</si>
  <si>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</si>
  <si>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</si>
  <si>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</si>
  <si>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</si>
  <si>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</si>
  <si>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</si>
  <si>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</si>
  <si>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</si>
  <si>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</si>
  <si>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</si>
  <si>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</si>
  <si>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</si>
  <si>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</si>
  <si>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</si>
  <si>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</si>
  <si>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</si>
  <si>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</si>
  <si>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</si>
  <si>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</si>
  <si>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</si>
  <si>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</si>
  <si>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</si>
  <si>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</si>
  <si>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</si>
  <si>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</si>
  <si>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</si>
  <si>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</si>
  <si>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</si>
  <si>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</si>
  <si>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</si>
  <si>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</si>
  <si>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</si>
  <si>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</si>
  <si>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</si>
  <si>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</si>
  <si>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</si>
  <si>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</si>
  <si>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</si>
  <si>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</si>
  <si>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</si>
  <si>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</si>
  <si>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</si>
  <si>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</si>
  <si>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</si>
  <si>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</si>
  <si>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</si>
  <si>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</si>
  <si>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</si>
  <si>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</si>
  <si>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</si>
  <si>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</si>
  <si>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</si>
  <si>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</si>
  <si>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</si>
  <si>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</si>
  <si>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</si>
  <si>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</si>
  <si>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</si>
  <si>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</si>
  <si>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</si>
  <si>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</si>
  <si>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</si>
  <si>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</si>
  <si>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</si>
  <si>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</si>
  <si>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</si>
  <si>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</si>
  <si>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</si>
  <si>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</si>
  <si>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</si>
  <si>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</si>
  <si>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</si>
  <si>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</si>
  <si>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</si>
  <si>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</si>
  <si>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</si>
  <si>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</si>
  <si>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</si>
  <si>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</si>
  <si>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</si>
  <si>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</si>
  <si>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</si>
  <si>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</si>
  <si>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</si>
  <si>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</si>
  <si>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</si>
  <si>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</si>
  <si>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</si>
  <si>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</si>
  <si>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</si>
  <si>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</si>
  <si>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</si>
  <si>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</si>
  <si>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</si>
  <si>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</si>
  <si>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</si>
  <si>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</si>
  <si>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</si>
  <si>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</si>
  <si>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</si>
  <si>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</si>
  <si>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</si>
  <si>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</si>
  <si>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</si>
  <si>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</si>
  <si>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</si>
  <si>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</si>
  <si>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</si>
  <si>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</si>
  <si>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</si>
  <si>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</si>
  <si>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</si>
  <si>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</si>
  <si>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</si>
  <si>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</si>
  <si>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</si>
  <si>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</si>
  <si>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</si>
  <si>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</si>
  <si>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</si>
  <si>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</si>
  <si>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</si>
  <si>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</si>
  <si>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</si>
  <si>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</si>
  <si>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</si>
  <si>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</si>
  <si>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</si>
  <si>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</si>
  <si>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</si>
  <si>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</si>
  <si>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</si>
  <si>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</si>
  <si>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</si>
  <si>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</si>
  <si>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</si>
  <si>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</si>
  <si>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</si>
  <si>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</si>
  <si>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</si>
  <si>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</si>
  <si>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</si>
  <si>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</si>
  <si>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</si>
  <si>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</si>
  <si>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</si>
  <si>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</si>
  <si>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</si>
  <si>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</si>
  <si>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</si>
  <si>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</si>
  <si>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</si>
  <si>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</si>
  <si>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</si>
  <si>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</si>
  <si>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</si>
  <si>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</si>
  <si>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</si>
  <si>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</si>
  <si>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</si>
  <si>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</si>
  <si>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</si>
  <si>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</si>
  <si>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</si>
  <si>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A7</t>
  </si>
  <si>
    <t>A8</t>
  </si>
  <si>
    <t>A9</t>
  </si>
  <si>
    <t>Team A7</t>
  </si>
  <si>
    <t>Team A8</t>
  </si>
  <si>
    <t>Team A9</t>
  </si>
  <si>
    <t>B7</t>
  </si>
  <si>
    <t>B8</t>
  </si>
  <si>
    <t>B9</t>
  </si>
  <si>
    <t>C7</t>
  </si>
  <si>
    <t>C8</t>
  </si>
  <si>
    <t>C9</t>
  </si>
  <si>
    <t>D7</t>
  </si>
  <si>
    <t>D8</t>
  </si>
  <si>
    <t>D9</t>
  </si>
  <si>
    <t>Team B1</t>
  </si>
  <si>
    <t>Team B2</t>
  </si>
  <si>
    <t>Team B3</t>
  </si>
  <si>
    <t>Team B4</t>
  </si>
  <si>
    <t>Team B5</t>
  </si>
  <si>
    <t>Team B6</t>
  </si>
  <si>
    <t>Team B7</t>
  </si>
  <si>
    <t>Team B8</t>
  </si>
  <si>
    <t>Team B9</t>
  </si>
  <si>
    <t>Team C1</t>
  </si>
  <si>
    <t>Team C2</t>
  </si>
  <si>
    <t>Team C3</t>
  </si>
  <si>
    <t>Team C4</t>
  </si>
  <si>
    <t>Team C5</t>
  </si>
  <si>
    <t>Team C6</t>
  </si>
  <si>
    <t>Team C7</t>
  </si>
  <si>
    <t>Team C8</t>
  </si>
  <si>
    <t>Team C9</t>
  </si>
  <si>
    <t>Team D7</t>
  </si>
  <si>
    <t>Team D8</t>
  </si>
  <si>
    <t>Team D9</t>
  </si>
  <si>
    <t>FV Schlappe Lunge</t>
  </si>
  <si>
    <t>Version 1.6</t>
  </si>
  <si>
    <t>Tabelle Gruppe B</t>
  </si>
  <si>
    <t>Tabelle Gruppe C</t>
  </si>
  <si>
    <t>Tabelle Gruppe D</t>
  </si>
  <si>
    <t>Direkte Vergleiche Gruppe D</t>
  </si>
  <si>
    <t>Version 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</si>
</sst>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;;;"/>
    <numFmt numFmtId="166" formatCode="0&quot;.&quot;"/>
  </numFmts>
  <fonts count="31" x14ac:knownFonts="1">
    <font>
      <sz val="10"/>
      <name val="Arial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rgb="FFFA7D00"/>
      <name val="Calibri"/>
      <family val="2"/>
      <scheme val="minor"/>
    </font>
    <font>
      <b/>
      <sz val="9"/>
      <color rgb="FFC00000"/>
      <name val="Arial"/>
      <family val="2"/>
    </font>
    <font>
      <b/>
      <sz val="9"/>
      <color rgb="FF0070C0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8"/>
      <color theme="5"/>
      <name val="Arial"/>
      <family val="2"/>
    </font>
    <font>
      <sz val="11"/>
      <name val="Calibri"/>
      <family val="2"/>
      <scheme val="minor"/>
    </font>
    <font>
      <sz val="20"/>
      <name val="Arial"/>
      <family val="2"/>
    </font>
    <font>
      <sz val="20"/>
      <color theme="0" tint="-0.14999847407452621"/>
      <name val="Calibri"/>
      <family val="2"/>
    </font>
    <font>
      <sz val="13"/>
      <name val="Calibri"/>
      <family val="2"/>
    </font>
    <font>
      <b/>
      <sz val="8"/>
      <name val="Arial"/>
      <family val="2"/>
    </font>
    <font>
      <b/>
      <sz val="20"/>
      <color rgb="FFDA0000"/>
      <name val="Arial"/>
      <family val="2"/>
    </font>
    <font>
      <b/>
      <sz val="20"/>
      <color theme="9" tint="-0.249977111117893"/>
      <name val="Arial"/>
      <family val="2"/>
    </font>
    <font>
      <b/>
      <sz val="20"/>
      <color theme="8" tint="-0.249977111117893"/>
      <name val="Arial"/>
      <family val="2"/>
    </font>
    <font>
      <b/>
      <sz val="10"/>
      <color theme="8" tint="-0.249977111117893"/>
      <name val="Arial"/>
      <family val="2"/>
    </font>
    <font>
      <sz val="8"/>
      <color theme="2" tint="-0.499984740745262"/>
      <name val="Arial"/>
      <family val="2"/>
    </font>
    <font>
      <b/>
      <sz val="12"/>
      <color indexed="8"/>
      <name val="Arial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2F2F2"/>
      </patternFill>
    </fill>
    <fill>
      <patternFill patternType="solid">
        <fgColor rgb="FFFEFBC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CE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7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n">
        <color indexed="64"/>
      </right>
      <top style="thick">
        <color rgb="FF0070C0"/>
      </top>
      <bottom/>
      <diagonal/>
    </border>
    <border>
      <left style="thin">
        <color indexed="64"/>
      </left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 style="thin">
        <color indexed="64"/>
      </left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thick">
        <color rgb="FF9ACA02"/>
      </left>
      <right style="thick">
        <color rgb="FF9ACA02"/>
      </right>
      <top style="thick">
        <color rgb="FF9ACA02"/>
      </top>
      <bottom/>
      <diagonal/>
    </border>
    <border>
      <left style="thick">
        <color rgb="FF9ACA02"/>
      </left>
      <right style="thick">
        <color rgb="FF9ACA02"/>
      </right>
      <top/>
      <bottom/>
      <diagonal/>
    </border>
    <border>
      <left style="thick">
        <color rgb="FF9ACA02"/>
      </left>
      <right style="thick">
        <color rgb="FF9ACA02"/>
      </right>
      <top/>
      <bottom style="thick">
        <color rgb="FF9ACA02"/>
      </bottom>
      <diagonal/>
    </border>
    <border>
      <left/>
      <right/>
      <top/>
      <bottom style="medium">
        <color theme="1" tint="0.49998474074526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/>
      <diagonal/>
    </border>
    <border>
      <left/>
      <right/>
      <top style="thick">
        <color theme="2" tint="-0.499984740745262"/>
      </top>
      <bottom/>
      <diagonal/>
    </border>
    <border>
      <left/>
      <right style="thick">
        <color theme="2" tint="-0.499984740745262"/>
      </right>
      <top style="thick">
        <color theme="2" tint="-0.499984740745262"/>
      </top>
      <bottom/>
      <diagonal/>
    </border>
    <border>
      <left style="thick">
        <color theme="2" tint="-0.499984740745262"/>
      </left>
      <right/>
      <top/>
      <bottom/>
      <diagonal/>
    </border>
    <border>
      <left/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ck">
        <color theme="2" tint="-0.499984740745262"/>
      </bottom>
      <diagonal/>
    </border>
    <border>
      <left/>
      <right style="thick">
        <color theme="2" tint="-0.499984740745262"/>
      </right>
      <top/>
      <bottom style="thick">
        <color theme="2" tint="-0.499984740745262"/>
      </bottom>
      <diagonal/>
    </border>
    <border>
      <left/>
      <right/>
      <top/>
      <bottom style="thick">
        <color theme="2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/>
      <right style="medium">
        <color theme="2" tint="-0.499984740745262"/>
      </right>
      <top/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ck">
        <color theme="1" tint="0.34998626667073579"/>
      </left>
      <right/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ck">
        <color theme="2" tint="-0.499984740745262"/>
      </right>
      <top/>
      <bottom style="thick">
        <color theme="0" tint="-0.499984740745262"/>
      </bottom>
      <diagonal/>
    </border>
    <border>
      <left style="thick">
        <color theme="2" tint="-0.499984740745262"/>
      </left>
      <right/>
      <top/>
      <bottom style="thick">
        <color theme="0" tint="-0.499984740745262"/>
      </bottom>
      <diagonal/>
    </border>
    <border>
      <left/>
      <right style="thick">
        <color theme="2" tint="-0.499984740745262"/>
      </right>
      <top style="thick">
        <color theme="0" tint="-0.499984740745262"/>
      </top>
      <bottom/>
      <diagonal/>
    </border>
    <border>
      <left style="thick">
        <color theme="8"/>
      </left>
      <right/>
      <top style="thick">
        <color theme="8"/>
      </top>
      <bottom style="thin">
        <color indexed="64"/>
      </bottom>
      <diagonal/>
    </border>
    <border>
      <left/>
      <right/>
      <top style="thick">
        <color theme="8"/>
      </top>
      <bottom style="thin">
        <color indexed="64"/>
      </bottom>
      <diagonal/>
    </border>
    <border>
      <left/>
      <right style="thick">
        <color theme="8"/>
      </right>
      <top style="thick">
        <color theme="8"/>
      </top>
      <bottom style="thin">
        <color indexed="64"/>
      </bottom>
      <diagonal/>
    </border>
    <border>
      <left style="thick">
        <color theme="8"/>
      </left>
      <right/>
      <top/>
      <bottom/>
      <diagonal/>
    </border>
    <border>
      <left/>
      <right style="thick">
        <color theme="8"/>
      </right>
      <top/>
      <bottom/>
      <diagonal/>
    </border>
    <border>
      <left style="thick">
        <color theme="8"/>
      </left>
      <right/>
      <top/>
      <bottom style="thick">
        <color theme="8"/>
      </bottom>
      <diagonal/>
    </border>
    <border>
      <left/>
      <right/>
      <top/>
      <bottom style="thick">
        <color theme="8"/>
      </bottom>
      <diagonal/>
    </border>
    <border>
      <left/>
      <right style="thick">
        <color theme="8"/>
      </right>
      <top/>
      <bottom style="thick">
        <color theme="8"/>
      </bottom>
      <diagonal/>
    </border>
    <border>
      <left style="thick">
        <color theme="8"/>
      </left>
      <right/>
      <top style="thin">
        <color indexed="64"/>
      </top>
      <bottom style="thin">
        <color theme="2" tint="-0.24994659260841701"/>
      </bottom>
      <diagonal/>
    </border>
    <border>
      <left/>
      <right/>
      <top style="thin">
        <color indexed="64"/>
      </top>
      <bottom style="thin">
        <color theme="2" tint="-0.24994659260841701"/>
      </bottom>
      <diagonal/>
    </border>
    <border>
      <left style="thick">
        <color theme="8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ck">
        <color theme="8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8"/>
      </left>
      <right/>
      <top style="thin">
        <color theme="2" tint="-0.24994659260841701"/>
      </top>
      <bottom style="thick">
        <color theme="8"/>
      </bottom>
      <diagonal/>
    </border>
    <border>
      <left/>
      <right/>
      <top style="thin">
        <color theme="2" tint="-0.24994659260841701"/>
      </top>
      <bottom style="thick">
        <color theme="8"/>
      </bottom>
      <diagonal/>
    </border>
    <border>
      <left/>
      <right style="thick">
        <color theme="8"/>
      </right>
      <top style="thin">
        <color theme="2" tint="-0.24994659260841701"/>
      </top>
      <bottom style="thick">
        <color theme="8"/>
      </bottom>
      <diagonal/>
    </border>
    <border>
      <left/>
      <right style="thick">
        <color theme="2" tint="-0.24994659260841701"/>
      </right>
      <top style="thick">
        <color theme="8"/>
      </top>
      <bottom style="thin">
        <color indexed="64"/>
      </bottom>
      <diagonal/>
    </border>
    <border>
      <left style="thick">
        <color theme="2" tint="-0.24994659260841701"/>
      </left>
      <right style="thin">
        <color theme="2" tint="-0.24994659260841701"/>
      </right>
      <top style="thick">
        <color theme="8"/>
      </top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8"/>
      </top>
      <bottom style="thin">
        <color indexed="64"/>
      </bottom>
      <diagonal/>
    </border>
    <border>
      <left style="thick">
        <color theme="2" tint="-0.24994659260841701"/>
      </left>
      <right style="thin">
        <color theme="2" tint="-0.24994659260841701"/>
      </right>
      <top style="thin">
        <color indexed="64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indexed="64"/>
      </top>
      <bottom style="thin">
        <color theme="2" tint="-0.24994659260841701"/>
      </bottom>
      <diagonal/>
    </border>
    <border>
      <left style="thick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8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8"/>
      </bottom>
      <diagonal/>
    </border>
    <border>
      <left/>
      <right style="thick">
        <color theme="2" tint="-0.24994659260841701"/>
      </right>
      <top style="thin">
        <color indexed="64"/>
      </top>
      <bottom style="thin">
        <color theme="2" tint="-0.24994659260841701"/>
      </bottom>
      <diagonal/>
    </border>
    <border>
      <left/>
      <right style="thick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thick">
        <color theme="2" tint="-0.24994659260841701"/>
      </right>
      <top style="thin">
        <color theme="2" tint="-0.24994659260841701"/>
      </top>
      <bottom style="thick">
        <color theme="8"/>
      </bottom>
      <diagonal/>
    </border>
    <border>
      <left style="thick">
        <color theme="8"/>
      </left>
      <right/>
      <top style="thick">
        <color theme="8"/>
      </top>
      <bottom style="medium">
        <color theme="2" tint="-0.499984740745262"/>
      </bottom>
      <diagonal/>
    </border>
    <border>
      <left/>
      <right/>
      <top style="thick">
        <color theme="8"/>
      </top>
      <bottom style="medium">
        <color theme="2" tint="-0.499984740745262"/>
      </bottom>
      <diagonal/>
    </border>
    <border>
      <left style="thin">
        <color theme="2" tint="-0.24994659260841701"/>
      </left>
      <right style="thick">
        <color theme="8"/>
      </right>
      <top style="thick">
        <color theme="8"/>
      </top>
      <bottom style="medium">
        <color theme="2" tint="-0.499984740745262"/>
      </bottom>
      <diagonal/>
    </border>
    <border>
      <left/>
      <right style="thick">
        <color theme="8"/>
      </right>
      <top style="thick">
        <color theme="8"/>
      </top>
      <bottom style="medium">
        <color theme="2" tint="-0.499984740745262"/>
      </bottom>
      <diagonal/>
    </border>
    <border>
      <left style="thick">
        <color theme="8"/>
      </left>
      <right style="thin">
        <color theme="2" tint="-0.24994659260841701"/>
      </right>
      <top style="thick">
        <color theme="8"/>
      </top>
      <bottom style="medium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8"/>
      </top>
      <bottom style="medium">
        <color theme="2" tint="-0.499984740745262"/>
      </bottom>
      <diagonal/>
    </border>
    <border>
      <left style="thin">
        <color theme="2" tint="-0.24994659260841701"/>
      </left>
      <right/>
      <top style="thick">
        <color theme="8"/>
      </top>
      <bottom style="medium">
        <color theme="2" tint="-0.499984740745262"/>
      </bottom>
      <diagonal/>
    </border>
    <border>
      <left/>
      <right style="thin">
        <color theme="2" tint="-0.24994659260841701"/>
      </right>
      <top style="thick">
        <color theme="8"/>
      </top>
      <bottom style="medium">
        <color theme="2" tint="-0.499984740745262"/>
      </bottom>
      <diagonal/>
    </border>
    <border>
      <left style="thick">
        <color theme="8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8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8"/>
      </left>
      <right style="thin">
        <color theme="2" tint="-0.24994659260841701"/>
      </right>
      <top style="thin">
        <color theme="2" tint="-0.24994659260841701"/>
      </top>
      <bottom style="thick">
        <color theme="8"/>
      </bottom>
      <diagonal/>
    </border>
    <border>
      <left style="thin">
        <color theme="2" tint="-0.24994659260841701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/>
      <right/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ck">
        <color theme="8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ck">
        <color theme="8"/>
      </bottom>
      <diagonal/>
    </border>
    <border>
      <left/>
      <right style="thick">
        <color theme="8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rgb="FFDA0000"/>
      </left>
      <right style="thick">
        <color rgb="FFDA0000"/>
      </right>
      <top style="thick">
        <color rgb="FFDA0000"/>
      </top>
      <bottom/>
      <diagonal/>
    </border>
    <border>
      <left style="thick">
        <color rgb="FFDA0000"/>
      </left>
      <right style="thick">
        <color rgb="FFDA0000"/>
      </right>
      <top/>
      <bottom/>
      <diagonal/>
    </border>
    <border>
      <left style="thick">
        <color rgb="FFDA0000"/>
      </left>
      <right style="thick">
        <color rgb="FFDA0000"/>
      </right>
      <top/>
      <bottom style="thick">
        <color rgb="FFDA0000"/>
      </bottom>
      <diagonal/>
    </border>
    <border>
      <left style="thick">
        <color rgb="FFDA0000"/>
      </left>
      <right/>
      <top style="thick">
        <color rgb="FFDA0000"/>
      </top>
      <bottom/>
      <diagonal/>
    </border>
    <border>
      <left/>
      <right/>
      <top style="thick">
        <color rgb="FFDA0000"/>
      </top>
      <bottom/>
      <diagonal/>
    </border>
    <border>
      <left style="thick">
        <color rgb="FFDA0000"/>
      </left>
      <right/>
      <top/>
      <bottom/>
      <diagonal/>
    </border>
    <border>
      <left/>
      <right style="thick">
        <color rgb="FFDA0000"/>
      </right>
      <top/>
      <bottom/>
      <diagonal/>
    </border>
    <border>
      <left style="thick">
        <color rgb="FFDA0000"/>
      </left>
      <right/>
      <top/>
      <bottom style="thick">
        <color rgb="FFDA0000"/>
      </bottom>
      <diagonal/>
    </border>
    <border>
      <left/>
      <right/>
      <top/>
      <bottom style="thick">
        <color rgb="FFDA0000"/>
      </bottom>
      <diagonal/>
    </border>
    <border>
      <left/>
      <right style="thick">
        <color rgb="FFDA0000"/>
      </right>
      <top/>
      <bottom style="thick">
        <color rgb="FFDA0000"/>
      </bottom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rgb="FFDA0000"/>
      </left>
      <right style="medium">
        <color rgb="FFDA0000"/>
      </right>
      <top style="thick">
        <color rgb="FFDA0000"/>
      </top>
      <bottom/>
      <diagonal/>
    </border>
    <border>
      <left style="medium">
        <color rgb="FFDA0000"/>
      </left>
      <right style="thick">
        <color rgb="FFDA0000"/>
      </right>
      <top style="thick">
        <color rgb="FFDA0000"/>
      </top>
      <bottom/>
      <diagonal/>
    </border>
    <border>
      <left style="medium">
        <color rgb="FFDA0000"/>
      </left>
      <right style="medium">
        <color rgb="FFDA0000"/>
      </right>
      <top/>
      <bottom/>
      <diagonal/>
    </border>
    <border>
      <left style="medium">
        <color rgb="FFDA0000"/>
      </left>
      <right style="thick">
        <color rgb="FFDA0000"/>
      </right>
      <top/>
      <bottom/>
      <diagonal/>
    </border>
    <border>
      <left style="medium">
        <color rgb="FFDA0000"/>
      </left>
      <right style="medium">
        <color rgb="FFDA0000"/>
      </right>
      <top/>
      <bottom style="thick">
        <color rgb="FFDA0000"/>
      </bottom>
      <diagonal/>
    </border>
    <border>
      <left style="medium">
        <color rgb="FFDA0000"/>
      </left>
      <right style="thick">
        <color rgb="FFDA0000"/>
      </right>
      <top/>
      <bottom style="thick">
        <color rgb="FFDA0000"/>
      </bottom>
      <diagonal/>
    </border>
    <border>
      <left/>
      <right style="thick">
        <color theme="2" tint="-0.499984740745262"/>
      </right>
      <top style="thick">
        <color theme="8"/>
      </top>
      <bottom style="thin">
        <color indexed="64"/>
      </bottom>
      <diagonal/>
    </border>
    <border>
      <left/>
      <right style="thick">
        <color theme="2" tint="-0.499984740745262"/>
      </right>
      <top/>
      <bottom style="thick">
        <color theme="8"/>
      </bottom>
      <diagonal/>
    </border>
    <border>
      <left style="medium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medium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ck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/>
      <top style="medium">
        <color theme="2" tint="-0.499984740745262"/>
      </top>
      <bottom/>
      <diagonal/>
    </border>
    <border>
      <left style="thick">
        <color theme="8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8"/>
      </right>
      <top style="medium">
        <color theme="2" tint="-0.499984740745262"/>
      </top>
      <bottom style="thin">
        <color theme="2" tint="-0.499984740745262"/>
      </bottom>
      <diagonal/>
    </border>
    <border>
      <left style="thick">
        <color theme="8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8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8"/>
      </left>
      <right style="thin">
        <color theme="2" tint="-0.499984740745262"/>
      </right>
      <top style="thin">
        <color theme="2" tint="-0.499984740745262"/>
      </top>
      <bottom style="thick">
        <color theme="8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ck">
        <color theme="8"/>
      </bottom>
      <diagonal/>
    </border>
    <border>
      <left style="thin">
        <color theme="2" tint="-0.499984740745262"/>
      </left>
      <right style="thick">
        <color theme="8"/>
      </right>
      <top style="thin">
        <color theme="2" tint="-0.499984740745262"/>
      </top>
      <bottom style="thick">
        <color theme="8"/>
      </bottom>
      <diagonal/>
    </border>
    <border>
      <left/>
      <right style="thin">
        <color theme="2" tint="-0.24994659260841701"/>
      </right>
      <top style="thick">
        <color theme="8"/>
      </top>
      <bottom style="thin">
        <color indexed="64"/>
      </bottom>
      <diagonal/>
    </border>
    <border>
      <left/>
      <right style="thin">
        <color theme="2" tint="-0.24994659260841701"/>
      </right>
      <top style="thin">
        <color indexed="64"/>
      </top>
      <bottom style="thin">
        <color theme="2" tint="-0.24994659260841701"/>
      </bottom>
      <diagonal/>
    </border>
    <border>
      <left/>
      <right style="thick">
        <color theme="8"/>
      </right>
      <top style="thin">
        <color indexed="64"/>
      </top>
      <bottom style="thin">
        <color theme="2" tint="-0.24994659260841701"/>
      </bottom>
      <diagonal/>
    </border>
  </borders>
  <cellStyleXfs count="4">
    <xf numFmtId="0" fontId="0" fillId="0" borderId="0"/>
    <xf numFmtId="0" fontId="1" fillId="2" borderId="0"/>
    <xf numFmtId="0" fontId="4" fillId="6" borderId="3" applyNumberFormat="0" applyAlignment="0" applyProtection="0"/>
    <xf numFmtId="0" fontId="1" fillId="0" borderId="0"/>
  </cellStyleXfs>
  <cellXfs count="354">
    <xf numFmtId="0" fontId="0" fillId="0" borderId="0" xfId="0"/>
    <xf numFmtId="0" fontId="2" fillId="0" borderId="0" xfId="0" applyNumberFormat="1" applyFont="1" applyFill="1" applyAlignment="1" applyProtection="1">
      <alignment horizontal="center" vertical="center"/>
      <protection hidden="1"/>
    </xf>
    <xf numFmtId="0" fontId="2" fillId="0" borderId="0" xfId="0" applyNumberFormat="1" applyFont="1" applyFill="1" applyAlignment="1" applyProtection="1">
      <alignment vertical="center"/>
      <protection hidden="1"/>
    </xf>
    <xf numFmtId="0" fontId="2" fillId="0" borderId="0" xfId="0" applyNumberFormat="1" applyFont="1" applyFill="1" applyBorder="1" applyAlignment="1" applyProtection="1">
      <alignment vertical="center"/>
      <protection hidden="1"/>
    </xf>
    <xf numFmtId="0" fontId="3" fillId="0" borderId="0" xfId="0" applyNumberFormat="1" applyFont="1" applyFill="1" applyAlignment="1" applyProtection="1">
      <alignment vertical="center"/>
      <protection hidden="1"/>
    </xf>
    <xf numFmtId="0" fontId="2" fillId="0" borderId="1" xfId="0" applyNumberFormat="1" applyFont="1" applyFill="1" applyBorder="1" applyAlignment="1" applyProtection="1">
      <alignment vertical="center"/>
      <protection hidden="1"/>
    </xf>
    <xf numFmtId="0" fontId="2" fillId="3" borderId="2" xfId="0" applyNumberFormat="1" applyFont="1" applyFill="1" applyBorder="1" applyAlignment="1" applyProtection="1">
      <alignment vertical="center"/>
      <protection hidden="1"/>
    </xf>
    <xf numFmtId="0" fontId="2" fillId="4" borderId="2" xfId="0" applyNumberFormat="1" applyFont="1" applyFill="1" applyBorder="1" applyAlignment="1" applyProtection="1">
      <alignment horizontal="center" vertical="center"/>
      <protection hidden="1"/>
    </xf>
    <xf numFmtId="0" fontId="2" fillId="5" borderId="2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/>
    <xf numFmtId="0" fontId="4" fillId="6" borderId="3" xfId="2" applyNumberFormat="1" applyAlignment="1" applyProtection="1">
      <alignment horizontal="center" vertical="center" readingOrder="1"/>
    </xf>
    <xf numFmtId="11" fontId="2" fillId="0" borderId="0" xfId="0" applyNumberFormat="1" applyFont="1" applyFill="1" applyAlignment="1" applyProtection="1">
      <alignment vertical="center"/>
      <protection hidden="1"/>
    </xf>
    <xf numFmtId="0" fontId="2" fillId="0" borderId="0" xfId="0" applyNumberFormat="1" applyFont="1" applyFill="1" applyBorder="1" applyAlignment="1" applyProtection="1">
      <alignment horizontal="center" vertical="center"/>
      <protection hidden="1"/>
    </xf>
    <xf numFmtId="0" fontId="2" fillId="7" borderId="2" xfId="0" applyNumberFormat="1" applyFont="1" applyFill="1" applyBorder="1" applyAlignment="1" applyProtection="1">
      <alignment horizontal="center" vertical="center"/>
      <protection hidden="1"/>
    </xf>
    <xf numFmtId="0" fontId="2" fillId="0" borderId="9" xfId="0" applyNumberFormat="1" applyFont="1" applyFill="1" applyBorder="1" applyAlignment="1" applyProtection="1">
      <alignment vertical="center"/>
      <protection hidden="1"/>
    </xf>
    <xf numFmtId="0" fontId="2" fillId="0" borderId="10" xfId="0" applyNumberFormat="1" applyFont="1" applyFill="1" applyBorder="1" applyAlignment="1" applyProtection="1">
      <alignment vertical="center"/>
      <protection hidden="1"/>
    </xf>
    <xf numFmtId="0" fontId="2" fillId="0" borderId="11" xfId="0" applyNumberFormat="1" applyFont="1" applyFill="1" applyBorder="1" applyAlignment="1" applyProtection="1">
      <alignment vertical="center"/>
      <protection hidden="1"/>
    </xf>
    <xf numFmtId="0" fontId="2" fillId="0" borderId="12" xfId="0" applyNumberFormat="1" applyFont="1" applyFill="1" applyBorder="1" applyAlignment="1" applyProtection="1">
      <alignment vertical="center"/>
      <protection hidden="1"/>
    </xf>
    <xf numFmtId="0" fontId="2" fillId="0" borderId="13" xfId="0" applyNumberFormat="1" applyFont="1" applyFill="1" applyBorder="1" applyAlignment="1" applyProtection="1">
      <alignment vertical="center"/>
      <protection hidden="1"/>
    </xf>
    <xf numFmtId="0" fontId="2" fillId="0" borderId="14" xfId="0" applyNumberFormat="1" applyFont="1" applyFill="1" applyBorder="1" applyAlignment="1" applyProtection="1">
      <alignment vertical="center"/>
      <protection hidden="1"/>
    </xf>
    <xf numFmtId="0" fontId="5" fillId="0" borderId="15" xfId="0" applyNumberFormat="1" applyFont="1" applyFill="1" applyBorder="1" applyAlignment="1" applyProtection="1">
      <alignment horizontal="center" vertical="center"/>
      <protection hidden="1"/>
    </xf>
    <xf numFmtId="0" fontId="5" fillId="0" borderId="16" xfId="0" applyNumberFormat="1" applyFont="1" applyFill="1" applyBorder="1" applyAlignment="1" applyProtection="1">
      <alignment horizontal="center" vertical="center"/>
      <protection hidden="1"/>
    </xf>
    <xf numFmtId="0" fontId="5" fillId="0" borderId="17" xfId="0" applyNumberFormat="1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 applyFill="1" applyAlignment="1" applyProtection="1">
      <alignment vertical="center"/>
      <protection hidden="1"/>
    </xf>
    <xf numFmtId="3" fontId="2" fillId="0" borderId="0" xfId="0" applyNumberFormat="1" applyFont="1" applyFill="1" applyAlignment="1" applyProtection="1">
      <alignment horizontal="right" vertical="center"/>
      <protection hidden="1"/>
    </xf>
    <xf numFmtId="0" fontId="7" fillId="0" borderId="0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NumberFormat="1" applyFont="1" applyFill="1" applyAlignment="1" applyProtection="1">
      <alignment horizontal="center" vertical="center"/>
      <protection hidden="1"/>
    </xf>
    <xf numFmtId="0" fontId="2" fillId="0" borderId="18" xfId="0" applyNumberFormat="1" applyFont="1" applyFill="1" applyBorder="1" applyAlignment="1" applyProtection="1">
      <alignment horizontal="center" vertical="center"/>
      <protection hidden="1"/>
    </xf>
    <xf numFmtId="3" fontId="6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Alignment="1">
      <alignment horizontal="center" vertical="center"/>
    </xf>
    <xf numFmtId="0" fontId="2" fillId="0" borderId="19" xfId="0" applyNumberFormat="1" applyFont="1" applyFill="1" applyBorder="1" applyAlignment="1" applyProtection="1">
      <alignment vertical="center"/>
      <protection hidden="1"/>
    </xf>
    <xf numFmtId="0" fontId="2" fillId="0" borderId="20" xfId="0" applyNumberFormat="1" applyFont="1" applyFill="1" applyBorder="1" applyAlignment="1" applyProtection="1">
      <alignment horizontal="center" vertical="center"/>
      <protection hidden="1"/>
    </xf>
    <xf numFmtId="0" fontId="2" fillId="0" borderId="21" xfId="0" applyNumberFormat="1" applyFont="1" applyFill="1" applyBorder="1" applyAlignment="1" applyProtection="1">
      <alignment horizontal="center" vertical="center"/>
      <protection hidden="1"/>
    </xf>
    <xf numFmtId="0" fontId="2" fillId="0" borderId="22" xfId="0" applyNumberFormat="1" applyFont="1" applyFill="1" applyBorder="1" applyAlignment="1" applyProtection="1">
      <alignment vertical="center"/>
      <protection hidden="1"/>
    </xf>
    <xf numFmtId="0" fontId="2" fillId="0" borderId="23" xfId="0" applyNumberFormat="1" applyFont="1" applyFill="1" applyBorder="1" applyAlignment="1" applyProtection="1">
      <alignment horizontal="center" vertical="center"/>
      <protection hidden="1"/>
    </xf>
    <xf numFmtId="0" fontId="2" fillId="0" borderId="24" xfId="0" applyNumberFormat="1" applyFont="1" applyFill="1" applyBorder="1" applyAlignment="1" applyProtection="1">
      <alignment vertical="center"/>
      <protection hidden="1"/>
    </xf>
    <xf numFmtId="0" fontId="2" fillId="0" borderId="25" xfId="0" applyNumberFormat="1" applyFont="1" applyFill="1" applyBorder="1" applyAlignment="1" applyProtection="1">
      <alignment horizontal="center" vertical="center"/>
      <protection hidden="1"/>
    </xf>
    <xf numFmtId="0" fontId="2" fillId="0" borderId="26" xfId="0" applyNumberFormat="1" applyFont="1" applyFill="1" applyBorder="1" applyAlignment="1" applyProtection="1">
      <alignment horizontal="center" vertical="center"/>
      <protection hidden="1"/>
    </xf>
    <xf numFmtId="0" fontId="2" fillId="0" borderId="19" xfId="0" applyNumberFormat="1" applyFont="1" applyFill="1" applyBorder="1" applyAlignment="1" applyProtection="1">
      <alignment horizontal="center" vertical="center"/>
      <protection hidden="1"/>
    </xf>
    <xf numFmtId="0" fontId="2" fillId="0" borderId="22" xfId="0" applyNumberFormat="1" applyFont="1" applyFill="1" applyBorder="1" applyAlignment="1" applyProtection="1">
      <alignment horizontal="center" vertical="center"/>
      <protection hidden="1"/>
    </xf>
    <xf numFmtId="0" fontId="2" fillId="0" borderId="24" xfId="0" applyNumberFormat="1" applyFont="1" applyFill="1" applyBorder="1" applyAlignment="1" applyProtection="1">
      <alignment horizontal="center" vertical="center"/>
      <protection hidden="1"/>
    </xf>
    <xf numFmtId="0" fontId="2" fillId="0" borderId="29" xfId="0" applyNumberFormat="1" applyFont="1" applyFill="1" applyBorder="1" applyAlignment="1" applyProtection="1">
      <alignment horizontal="right" vertical="center" indent="1"/>
      <protection hidden="1"/>
    </xf>
    <xf numFmtId="0" fontId="2" fillId="0" borderId="32" xfId="0" applyNumberFormat="1" applyFont="1" applyFill="1" applyBorder="1" applyAlignment="1" applyProtection="1">
      <alignment horizontal="right" vertical="center" indent="1"/>
      <protection hidden="1"/>
    </xf>
    <xf numFmtId="0" fontId="2" fillId="0" borderId="34" xfId="0" applyNumberFormat="1" applyFont="1" applyFill="1" applyBorder="1" applyAlignment="1" applyProtection="1">
      <alignment horizontal="right" vertical="center" indent="1"/>
      <protection hidden="1"/>
    </xf>
    <xf numFmtId="0" fontId="2" fillId="0" borderId="0" xfId="0" quotePrefix="1" applyNumberFormat="1" applyFont="1" applyFill="1" applyBorder="1" applyAlignment="1" applyProtection="1">
      <alignment vertical="center"/>
      <protection hidden="1"/>
    </xf>
    <xf numFmtId="0" fontId="2" fillId="0" borderId="37" xfId="0" applyNumberFormat="1" applyFont="1" applyFill="1" applyBorder="1" applyAlignment="1" applyProtection="1">
      <alignment vertical="center"/>
      <protection hidden="1"/>
    </xf>
    <xf numFmtId="0" fontId="2" fillId="0" borderId="38" xfId="0" applyNumberFormat="1" applyFont="1" applyFill="1" applyBorder="1" applyAlignment="1" applyProtection="1">
      <alignment vertical="center"/>
      <protection hidden="1"/>
    </xf>
    <xf numFmtId="0" fontId="2" fillId="0" borderId="39" xfId="0" applyNumberFormat="1" applyFont="1" applyFill="1" applyBorder="1" applyAlignment="1" applyProtection="1">
      <alignment vertical="center"/>
      <protection hidden="1"/>
    </xf>
    <xf numFmtId="0" fontId="2" fillId="0" borderId="40" xfId="0" applyNumberFormat="1" applyFont="1" applyFill="1" applyBorder="1" applyAlignment="1" applyProtection="1">
      <alignment vertical="center"/>
      <protection hidden="1"/>
    </xf>
    <xf numFmtId="0" fontId="2" fillId="0" borderId="41" xfId="0" applyNumberFormat="1" applyFont="1" applyFill="1" applyBorder="1" applyAlignment="1" applyProtection="1">
      <alignment vertical="center"/>
      <protection hidden="1"/>
    </xf>
    <xf numFmtId="0" fontId="2" fillId="0" borderId="42" xfId="0" applyNumberFormat="1" applyFont="1" applyFill="1" applyBorder="1" applyAlignment="1" applyProtection="1">
      <alignment vertical="center"/>
      <protection hidden="1"/>
    </xf>
    <xf numFmtId="0" fontId="2" fillId="0" borderId="43" xfId="0" applyNumberFormat="1" applyFont="1" applyFill="1" applyBorder="1" applyAlignment="1" applyProtection="1">
      <alignment vertical="center"/>
      <protection hidden="1"/>
    </xf>
    <xf numFmtId="0" fontId="2" fillId="0" borderId="31" xfId="0" applyNumberFormat="1" applyFont="1" applyFill="1" applyBorder="1" applyAlignment="1" applyProtection="1">
      <alignment horizontal="left" vertical="center"/>
      <protection hidden="1"/>
    </xf>
    <xf numFmtId="0" fontId="2" fillId="0" borderId="33" xfId="0" applyNumberFormat="1" applyFont="1" applyFill="1" applyBorder="1" applyAlignment="1" applyProtection="1">
      <alignment horizontal="left" vertical="center"/>
      <protection hidden="1"/>
    </xf>
    <xf numFmtId="0" fontId="2" fillId="0" borderId="35" xfId="0" applyNumberFormat="1" applyFont="1" applyFill="1" applyBorder="1" applyAlignment="1" applyProtection="1">
      <alignment horizontal="left" vertical="center"/>
      <protection hidden="1"/>
    </xf>
    <xf numFmtId="3" fontId="6" fillId="0" borderId="0" xfId="0" applyNumberFormat="1" applyFont="1" applyAlignment="1">
      <alignment horizontal="center"/>
    </xf>
    <xf numFmtId="0" fontId="2" fillId="0" borderId="44" xfId="0" applyNumberFormat="1" applyFont="1" applyFill="1" applyBorder="1" applyAlignment="1" applyProtection="1">
      <alignment horizontal="right" vertical="center" indent="1"/>
      <protection hidden="1"/>
    </xf>
    <xf numFmtId="0" fontId="2" fillId="0" borderId="45" xfId="0" applyNumberFormat="1" applyFont="1" applyFill="1" applyBorder="1" applyAlignment="1" applyProtection="1">
      <alignment horizontal="right" vertical="center" indent="1"/>
      <protection hidden="1"/>
    </xf>
    <xf numFmtId="0" fontId="2" fillId="0" borderId="46" xfId="0" applyNumberFormat="1" applyFont="1" applyFill="1" applyBorder="1" applyAlignment="1" applyProtection="1">
      <alignment horizontal="right" vertical="center" indent="1"/>
      <protection hidden="1"/>
    </xf>
    <xf numFmtId="0" fontId="7" fillId="0" borderId="0" xfId="0" applyNumberFormat="1" applyFont="1" applyFill="1" applyAlignment="1" applyProtection="1">
      <alignment horizontal="center" vertical="center"/>
      <protection hidden="1"/>
    </xf>
    <xf numFmtId="0" fontId="2" fillId="0" borderId="28" xfId="0" applyNumberFormat="1" applyFont="1" applyFill="1" applyBorder="1" applyAlignment="1" applyProtection="1">
      <alignment horizontal="center" vertical="center"/>
      <protection hidden="1"/>
    </xf>
    <xf numFmtId="0" fontId="2" fillId="0" borderId="27" xfId="0" applyNumberFormat="1" applyFont="1" applyFill="1" applyBorder="1" applyAlignment="1" applyProtection="1">
      <alignment horizontal="center" vertical="center"/>
      <protection hidden="1"/>
    </xf>
    <xf numFmtId="3" fontId="2" fillId="0" borderId="28" xfId="0" applyNumberFormat="1" applyFont="1" applyFill="1" applyBorder="1" applyAlignment="1" applyProtection="1">
      <alignment horizontal="center" vertical="center"/>
      <protection hidden="1"/>
    </xf>
    <xf numFmtId="0" fontId="2" fillId="0" borderId="31" xfId="0" applyNumberFormat="1" applyFont="1" applyFill="1" applyBorder="1" applyAlignment="1" applyProtection="1">
      <alignment horizontal="center" vertical="center"/>
      <protection hidden="1"/>
    </xf>
    <xf numFmtId="0" fontId="2" fillId="0" borderId="33" xfId="0" applyNumberFormat="1" applyFont="1" applyFill="1" applyBorder="1" applyAlignment="1" applyProtection="1">
      <alignment horizontal="center" vertical="center"/>
      <protection hidden="1"/>
    </xf>
    <xf numFmtId="0" fontId="2" fillId="0" borderId="29" xfId="0" applyNumberFormat="1" applyFont="1" applyFill="1" applyBorder="1" applyAlignment="1" applyProtection="1">
      <alignment horizontal="center" vertical="center"/>
      <protection hidden="1"/>
    </xf>
    <xf numFmtId="0" fontId="2" fillId="0" borderId="32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NumberFormat="1" applyFont="1" applyFill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10" fillId="0" borderId="0" xfId="0" applyNumberFormat="1" applyFont="1" applyAlignment="1">
      <alignment horizontal="center" vertical="center"/>
    </xf>
    <xf numFmtId="0" fontId="0" fillId="0" borderId="53" xfId="0" applyBorder="1"/>
    <xf numFmtId="0" fontId="0" fillId="0" borderId="54" xfId="0" applyBorder="1" applyAlignment="1">
      <alignment horizontal="left" indent="1"/>
    </xf>
    <xf numFmtId="0" fontId="0" fillId="0" borderId="47" xfId="0" applyBorder="1"/>
    <xf numFmtId="0" fontId="0" fillId="0" borderId="48" xfId="0" applyBorder="1" applyAlignment="1">
      <alignment horizontal="left" indent="1"/>
    </xf>
    <xf numFmtId="0" fontId="0" fillId="0" borderId="49" xfId="0" applyBorder="1"/>
    <xf numFmtId="0" fontId="0" fillId="0" borderId="51" xfId="0" applyBorder="1" applyAlignment="1">
      <alignment horizontal="left" indent="1"/>
    </xf>
    <xf numFmtId="0" fontId="2" fillId="0" borderId="56" xfId="0" applyNumberFormat="1" applyFont="1" applyFill="1" applyBorder="1" applyAlignment="1" applyProtection="1">
      <alignment vertical="center"/>
      <protection hidden="1"/>
    </xf>
    <xf numFmtId="0" fontId="2" fillId="0" borderId="55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quotePrefix="1" applyNumberFormat="1" applyFont="1" applyFill="1" applyAlignment="1" applyProtection="1">
      <alignment vertical="center"/>
      <protection hidden="1"/>
    </xf>
    <xf numFmtId="0" fontId="2" fillId="0" borderId="57" xfId="0" applyNumberFormat="1" applyFont="1" applyFill="1" applyBorder="1" applyAlignment="1" applyProtection="1">
      <alignment horizontal="center" vertical="center"/>
      <protection hidden="1"/>
    </xf>
    <xf numFmtId="0" fontId="11" fillId="0" borderId="57" xfId="2" applyNumberFormat="1" applyFont="1" applyFill="1" applyBorder="1" applyAlignment="1" applyProtection="1">
      <alignment horizontal="center" vertical="center" readingOrder="1"/>
    </xf>
    <xf numFmtId="164" fontId="5" fillId="0" borderId="15" xfId="0" applyNumberFormat="1" applyFont="1" applyFill="1" applyBorder="1" applyAlignment="1" applyProtection="1">
      <alignment horizontal="center" vertical="center"/>
      <protection hidden="1"/>
    </xf>
    <xf numFmtId="164" fontId="5" fillId="0" borderId="16" xfId="0" applyNumberFormat="1" applyFont="1" applyFill="1" applyBorder="1" applyAlignment="1" applyProtection="1">
      <alignment horizontal="center" vertical="center"/>
      <protection hidden="1"/>
    </xf>
    <xf numFmtId="164" fontId="5" fillId="0" borderId="17" xfId="0" applyNumberFormat="1" applyFont="1" applyFill="1" applyBorder="1" applyAlignment="1" applyProtection="1">
      <alignment horizontal="center" vertical="center"/>
      <protection hidden="1"/>
    </xf>
    <xf numFmtId="0" fontId="4" fillId="6" borderId="58" xfId="2" applyNumberFormat="1" applyBorder="1" applyAlignment="1" applyProtection="1">
      <alignment horizontal="center" vertical="center" readingOrder="1"/>
    </xf>
    <xf numFmtId="0" fontId="2" fillId="8" borderId="62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/>
    <xf numFmtId="0" fontId="2" fillId="0" borderId="0" xfId="0" applyNumberFormat="1" applyFont="1" applyFill="1" applyAlignment="1" applyProtection="1">
      <alignment horizontal="left" vertical="center"/>
      <protection hidden="1"/>
    </xf>
    <xf numFmtId="0" fontId="2" fillId="0" borderId="25" xfId="0" applyNumberFormat="1" applyFont="1" applyFill="1" applyBorder="1" applyAlignment="1" applyProtection="1">
      <alignment vertical="center"/>
      <protection hidden="1"/>
    </xf>
    <xf numFmtId="0" fontId="2" fillId="0" borderId="63" xfId="0" applyNumberFormat="1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Border="1" applyAlignment="1">
      <alignment horizontal="center" vertical="center" shrinkToFit="1"/>
    </xf>
    <xf numFmtId="0" fontId="13" fillId="0" borderId="0" xfId="0" applyNumberFormat="1" applyFont="1" applyBorder="1" applyAlignment="1">
      <alignment vertical="top"/>
    </xf>
    <xf numFmtId="0" fontId="2" fillId="0" borderId="64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20" xfId="0" applyNumberFormat="1" applyFont="1" applyFill="1" applyBorder="1" applyAlignment="1" applyProtection="1">
      <alignment vertical="center"/>
      <protection hidden="1"/>
    </xf>
    <xf numFmtId="0" fontId="2" fillId="0" borderId="65" xfId="0" applyNumberFormat="1" applyFont="1" applyFill="1" applyBorder="1" applyAlignment="1" applyProtection="1">
      <alignment horizontal="center" vertical="center"/>
      <protection hidden="1"/>
    </xf>
    <xf numFmtId="0" fontId="2" fillId="0" borderId="34" xfId="0" applyNumberFormat="1" applyFont="1" applyBorder="1"/>
    <xf numFmtId="0" fontId="2" fillId="0" borderId="36" xfId="0" applyNumberFormat="1" applyFont="1" applyBorder="1"/>
    <xf numFmtId="0" fontId="2" fillId="0" borderId="36" xfId="0" applyNumberFormat="1" applyFont="1" applyFill="1" applyBorder="1" applyAlignment="1" applyProtection="1">
      <alignment vertical="center"/>
      <protection hidden="1"/>
    </xf>
    <xf numFmtId="0" fontId="0" fillId="0" borderId="67" xfId="0" applyBorder="1"/>
    <xf numFmtId="0" fontId="0" fillId="0" borderId="75" xfId="0" applyBorder="1"/>
    <xf numFmtId="0" fontId="0" fillId="0" borderId="77" xfId="0" applyBorder="1"/>
    <xf numFmtId="0" fontId="0" fillId="0" borderId="80" xfId="0" applyBorder="1"/>
    <xf numFmtId="0" fontId="0" fillId="0" borderId="0" xfId="0" applyAlignment="1">
      <alignment vertical="center"/>
    </xf>
    <xf numFmtId="0" fontId="0" fillId="0" borderId="66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82" xfId="0" applyBorder="1" applyAlignment="1">
      <alignment horizontal="center"/>
    </xf>
    <xf numFmtId="0" fontId="0" fillId="0" borderId="83" xfId="0" applyBorder="1" applyAlignment="1">
      <alignment horizontal="center" shrinkToFit="1"/>
    </xf>
    <xf numFmtId="0" fontId="0" fillId="0" borderId="84" xfId="0" applyBorder="1" applyAlignment="1">
      <alignment horizontal="center" shrinkToFit="1"/>
    </xf>
    <xf numFmtId="0" fontId="0" fillId="9" borderId="85" xfId="0" applyFill="1" applyBorder="1" applyAlignment="1">
      <alignment horizontal="center" shrinkToFit="1"/>
    </xf>
    <xf numFmtId="0" fontId="0" fillId="0" borderId="86" xfId="0" applyBorder="1" applyAlignment="1">
      <alignment horizontal="center" shrinkToFit="1"/>
    </xf>
    <xf numFmtId="0" fontId="0" fillId="0" borderId="87" xfId="0" applyBorder="1" applyAlignment="1">
      <alignment horizontal="center" shrinkToFit="1"/>
    </xf>
    <xf numFmtId="0" fontId="0" fillId="9" borderId="88" xfId="0" applyFill="1" applyBorder="1" applyAlignment="1">
      <alignment horizontal="center" shrinkToFit="1"/>
    </xf>
    <xf numFmtId="0" fontId="0" fillId="0" borderId="88" xfId="0" applyBorder="1" applyAlignment="1">
      <alignment horizontal="center" shrinkToFit="1"/>
    </xf>
    <xf numFmtId="0" fontId="0" fillId="0" borderId="89" xfId="0" applyBorder="1" applyAlignment="1">
      <alignment horizontal="center" shrinkToFit="1"/>
    </xf>
    <xf numFmtId="0" fontId="0" fillId="0" borderId="90" xfId="0" applyBorder="1" applyAlignment="1">
      <alignment horizontal="center" shrinkToFit="1"/>
    </xf>
    <xf numFmtId="0" fontId="0" fillId="0" borderId="74" xfId="0" applyBorder="1" applyAlignment="1">
      <alignment horizontal="center"/>
    </xf>
    <xf numFmtId="0" fontId="0" fillId="0" borderId="75" xfId="0" applyBorder="1" applyAlignment="1">
      <alignment horizontal="center"/>
    </xf>
    <xf numFmtId="0" fontId="8" fillId="0" borderId="91" xfId="0" applyFont="1" applyBorder="1" applyAlignment="1">
      <alignment horizontal="center"/>
    </xf>
    <xf numFmtId="0" fontId="0" fillId="0" borderId="76" xfId="0" applyBorder="1" applyAlignment="1">
      <alignment horizontal="center"/>
    </xf>
    <xf numFmtId="0" fontId="0" fillId="0" borderId="77" xfId="0" applyBorder="1" applyAlignment="1">
      <alignment horizontal="center"/>
    </xf>
    <xf numFmtId="0" fontId="8" fillId="0" borderId="92" xfId="0" applyFont="1" applyBorder="1" applyAlignment="1">
      <alignment horizontal="center"/>
    </xf>
    <xf numFmtId="0" fontId="0" fillId="0" borderId="79" xfId="0" applyBorder="1" applyAlignment="1">
      <alignment horizontal="center"/>
    </xf>
    <xf numFmtId="0" fontId="0" fillId="0" borderId="80" xfId="0" applyBorder="1" applyAlignment="1">
      <alignment horizontal="center"/>
    </xf>
    <xf numFmtId="0" fontId="8" fillId="0" borderId="93" xfId="0" applyFont="1" applyBorder="1" applyAlignment="1">
      <alignment horizontal="center"/>
    </xf>
    <xf numFmtId="0" fontId="0" fillId="0" borderId="94" xfId="0" applyBorder="1"/>
    <xf numFmtId="0" fontId="15" fillId="0" borderId="96" xfId="0" applyFont="1" applyBorder="1" applyAlignment="1">
      <alignment horizontal="center"/>
    </xf>
    <xf numFmtId="0" fontId="15" fillId="0" borderId="98" xfId="0" applyFont="1" applyBorder="1" applyAlignment="1">
      <alignment horizontal="right" indent="1"/>
    </xf>
    <xf numFmtId="0" fontId="15" fillId="0" borderId="100" xfId="0" applyFont="1" applyBorder="1"/>
    <xf numFmtId="0" fontId="15" fillId="0" borderId="95" xfId="0" applyFont="1" applyBorder="1"/>
    <xf numFmtId="0" fontId="15" fillId="0" borderId="101" xfId="0" applyFont="1" applyBorder="1"/>
    <xf numFmtId="0" fontId="0" fillId="0" borderId="102" xfId="0" applyBorder="1" applyAlignment="1">
      <alignment horizontal="right" indent="1"/>
    </xf>
    <xf numFmtId="0" fontId="0" fillId="0" borderId="103" xfId="0" applyBorder="1" applyAlignment="1">
      <alignment horizontal="center"/>
    </xf>
    <xf numFmtId="0" fontId="0" fillId="0" borderId="104" xfId="0" applyBorder="1" applyAlignment="1">
      <alignment horizontal="right" indent="1"/>
    </xf>
    <xf numFmtId="0" fontId="0" fillId="0" borderId="88" xfId="0" applyBorder="1" applyAlignment="1">
      <alignment horizontal="center"/>
    </xf>
    <xf numFmtId="0" fontId="0" fillId="0" borderId="105" xfId="0" applyBorder="1" applyAlignment="1">
      <alignment horizontal="right" indent="1"/>
    </xf>
    <xf numFmtId="0" fontId="0" fillId="0" borderId="90" xfId="0" applyBorder="1" applyAlignment="1">
      <alignment horizontal="center"/>
    </xf>
    <xf numFmtId="0" fontId="0" fillId="0" borderId="108" xfId="0" applyBorder="1" applyAlignment="1">
      <alignment horizontal="left" indent="1"/>
    </xf>
    <xf numFmtId="0" fontId="0" fillId="0" borderId="109" xfId="0" applyBorder="1" applyAlignment="1">
      <alignment horizontal="left" indent="1"/>
    </xf>
    <xf numFmtId="0" fontId="0" fillId="0" borderId="110" xfId="0" applyBorder="1" applyAlignment="1">
      <alignment horizontal="left" indent="1"/>
    </xf>
    <xf numFmtId="0" fontId="0" fillId="0" borderId="111" xfId="0" applyBorder="1" applyAlignment="1">
      <alignment horizontal="left" indent="1"/>
    </xf>
    <xf numFmtId="0" fontId="0" fillId="0" borderId="106" xfId="0" applyBorder="1" applyAlignment="1">
      <alignment horizontal="center"/>
    </xf>
    <xf numFmtId="0" fontId="0" fillId="0" borderId="112" xfId="0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78" xfId="0" applyBorder="1" applyAlignment="1">
      <alignment horizontal="center"/>
    </xf>
    <xf numFmtId="0" fontId="8" fillId="0" borderId="107" xfId="0" applyFont="1" applyBorder="1" applyAlignment="1">
      <alignment horizontal="center"/>
    </xf>
    <xf numFmtId="0" fontId="8" fillId="0" borderId="77" xfId="0" applyFont="1" applyBorder="1" applyAlignment="1">
      <alignment horizontal="center"/>
    </xf>
    <xf numFmtId="0" fontId="8" fillId="0" borderId="80" xfId="0" applyFont="1" applyBorder="1" applyAlignment="1">
      <alignment horizontal="center"/>
    </xf>
    <xf numFmtId="0" fontId="0" fillId="0" borderId="110" xfId="0" applyBorder="1" applyAlignment="1">
      <alignment horizontal="center"/>
    </xf>
    <xf numFmtId="0" fontId="0" fillId="0" borderId="81" xfId="0" applyBorder="1" applyAlignment="1">
      <alignment horizontal="center"/>
    </xf>
    <xf numFmtId="0" fontId="2" fillId="0" borderId="66" xfId="0" applyNumberFormat="1" applyFont="1" applyFill="1" applyBorder="1" applyAlignment="1" applyProtection="1">
      <alignment vertical="center"/>
      <protection hidden="1"/>
    </xf>
    <xf numFmtId="0" fontId="2" fillId="0" borderId="67" xfId="0" applyNumberFormat="1" applyFont="1" applyFill="1" applyBorder="1" applyAlignment="1" applyProtection="1">
      <alignment vertical="center"/>
      <protection hidden="1"/>
    </xf>
    <xf numFmtId="0" fontId="2" fillId="0" borderId="67" xfId="0" applyNumberFormat="1" applyFont="1" applyFill="1" applyBorder="1" applyAlignment="1" applyProtection="1">
      <alignment horizontal="center" vertical="center"/>
      <protection hidden="1"/>
    </xf>
    <xf numFmtId="0" fontId="2" fillId="0" borderId="68" xfId="0" applyNumberFormat="1" applyFont="1" applyFill="1" applyBorder="1" applyAlignment="1" applyProtection="1">
      <alignment horizontal="center" vertical="center"/>
      <protection hidden="1"/>
    </xf>
    <xf numFmtId="0" fontId="2" fillId="0" borderId="69" xfId="0" applyNumberFormat="1" applyFont="1" applyFill="1" applyBorder="1" applyAlignment="1" applyProtection="1">
      <alignment horizontal="center" vertical="center"/>
      <protection hidden="1"/>
    </xf>
    <xf numFmtId="0" fontId="3" fillId="0" borderId="70" xfId="0" applyNumberFormat="1" applyFont="1" applyFill="1" applyBorder="1" applyAlignment="1" applyProtection="1">
      <alignment horizontal="center" vertical="center"/>
      <protection hidden="1"/>
    </xf>
    <xf numFmtId="0" fontId="2" fillId="0" borderId="71" xfId="0" applyNumberFormat="1" applyFont="1" applyFill="1" applyBorder="1" applyAlignment="1" applyProtection="1">
      <alignment horizontal="center" vertical="center"/>
      <protection hidden="1"/>
    </xf>
    <xf numFmtId="0" fontId="2" fillId="0" borderId="72" xfId="0" applyNumberFormat="1" applyFont="1" applyFill="1" applyBorder="1" applyAlignment="1" applyProtection="1">
      <alignment vertical="center"/>
      <protection hidden="1"/>
    </xf>
    <xf numFmtId="0" fontId="2" fillId="0" borderId="72" xfId="0" applyNumberFormat="1" applyFont="1" applyFill="1" applyBorder="1" applyAlignment="1" applyProtection="1">
      <alignment horizontal="center" vertical="center"/>
      <protection hidden="1"/>
    </xf>
    <xf numFmtId="0" fontId="3" fillId="0" borderId="73" xfId="0" applyNumberFormat="1" applyFont="1" applyFill="1" applyBorder="1" applyAlignment="1" applyProtection="1">
      <alignment horizontal="center" vertical="center"/>
      <protection hidden="1"/>
    </xf>
    <xf numFmtId="0" fontId="2" fillId="0" borderId="113" xfId="0" applyNumberFormat="1" applyFont="1" applyFill="1" applyBorder="1" applyAlignment="1" applyProtection="1">
      <alignment vertical="center"/>
      <protection hidden="1"/>
    </xf>
    <xf numFmtId="0" fontId="2" fillId="0" borderId="114" xfId="0" applyNumberFormat="1" applyFont="1" applyFill="1" applyBorder="1" applyAlignment="1" applyProtection="1">
      <alignment vertical="center"/>
      <protection hidden="1"/>
    </xf>
    <xf numFmtId="0" fontId="2" fillId="0" borderId="115" xfId="0" applyNumberFormat="1" applyFont="1" applyFill="1" applyBorder="1" applyAlignment="1" applyProtection="1">
      <alignment vertical="center"/>
      <protection hidden="1"/>
    </xf>
    <xf numFmtId="0" fontId="2" fillId="0" borderId="117" xfId="0" applyNumberFormat="1" applyFont="1" applyFill="1" applyBorder="1" applyAlignment="1" applyProtection="1">
      <alignment vertical="center"/>
      <protection hidden="1"/>
    </xf>
    <xf numFmtId="0" fontId="2" fillId="0" borderId="121" xfId="0" applyNumberFormat="1" applyFont="1" applyFill="1" applyBorder="1" applyAlignment="1" applyProtection="1">
      <alignment vertical="center"/>
      <protection hidden="1"/>
    </xf>
    <xf numFmtId="0" fontId="2" fillId="10" borderId="123" xfId="0" applyNumberFormat="1" applyFont="1" applyFill="1" applyBorder="1" applyAlignment="1" applyProtection="1">
      <alignment horizontal="center" vertical="center"/>
      <protection hidden="1"/>
    </xf>
    <xf numFmtId="0" fontId="2" fillId="0" borderId="31" xfId="0" applyNumberFormat="1" applyFont="1" applyFill="1" applyBorder="1" applyAlignment="1" applyProtection="1">
      <alignment vertical="center"/>
      <protection hidden="1"/>
    </xf>
    <xf numFmtId="0" fontId="2" fillId="0" borderId="33" xfId="0" applyNumberFormat="1" applyFont="1" applyFill="1" applyBorder="1" applyAlignment="1" applyProtection="1">
      <alignment vertical="center"/>
      <protection hidden="1"/>
    </xf>
    <xf numFmtId="0" fontId="2" fillId="0" borderId="35" xfId="0" applyNumberFormat="1" applyFont="1" applyFill="1" applyBorder="1" applyAlignment="1" applyProtection="1">
      <alignment vertical="center"/>
      <protection hidden="1"/>
    </xf>
    <xf numFmtId="0" fontId="2" fillId="0" borderId="30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Border="1"/>
    <xf numFmtId="0" fontId="2" fillId="0" borderId="34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116" xfId="0" applyNumberFormat="1" applyFont="1" applyFill="1" applyBorder="1" applyAlignment="1" applyProtection="1">
      <alignment vertical="center"/>
      <protection hidden="1"/>
    </xf>
    <xf numFmtId="0" fontId="2" fillId="0" borderId="118" xfId="0" applyNumberFormat="1" applyFont="1" applyFill="1" applyBorder="1" applyAlignment="1" applyProtection="1">
      <alignment vertical="center"/>
      <protection hidden="1"/>
    </xf>
    <xf numFmtId="0" fontId="2" fillId="0" borderId="119" xfId="0" applyNumberFormat="1" applyFont="1" applyFill="1" applyBorder="1" applyAlignment="1" applyProtection="1">
      <alignment horizontal="center" vertical="center"/>
      <protection hidden="1"/>
    </xf>
    <xf numFmtId="0" fontId="2" fillId="0" borderId="120" xfId="0" applyNumberFormat="1" applyFont="1" applyFill="1" applyBorder="1" applyAlignment="1" applyProtection="1">
      <alignment vertical="center"/>
      <protection hidden="1"/>
    </xf>
    <xf numFmtId="0" fontId="2" fillId="0" borderId="122" xfId="0" applyNumberFormat="1" applyFont="1" applyFill="1" applyBorder="1" applyAlignment="1" applyProtection="1">
      <alignment horizontal="center" vertical="center"/>
      <protection hidden="1"/>
    </xf>
    <xf numFmtId="0" fontId="19" fillId="0" borderId="95" xfId="0" applyFont="1" applyBorder="1"/>
    <xf numFmtId="0" fontId="0" fillId="0" borderId="0" xfId="0" applyBorder="1" applyAlignment="1">
      <alignment horizontal="center" vertical="center"/>
    </xf>
    <xf numFmtId="0" fontId="2" fillId="0" borderId="121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NumberFormat="1" applyFont="1" applyFill="1" applyAlignment="1" applyProtection="1">
      <alignment vertical="center"/>
      <protection hidden="1"/>
    </xf>
    <xf numFmtId="0" fontId="7" fillId="0" borderId="42" xfId="0" applyNumberFormat="1" applyFont="1" applyFill="1" applyBorder="1" applyAlignment="1" applyProtection="1">
      <alignment horizontal="center" vertical="center"/>
      <protection hidden="1"/>
    </xf>
    <xf numFmtId="0" fontId="2" fillId="0" borderId="124" xfId="0" applyNumberFormat="1" applyFont="1" applyFill="1" applyBorder="1" applyAlignment="1" applyProtection="1">
      <alignment horizontal="center" vertical="center"/>
      <protection hidden="1"/>
    </xf>
    <xf numFmtId="0" fontId="2" fillId="0" borderId="125" xfId="0" applyNumberFormat="1" applyFont="1" applyFill="1" applyBorder="1" applyAlignment="1" applyProtection="1">
      <alignment horizontal="center" vertical="center"/>
      <protection hidden="1"/>
    </xf>
    <xf numFmtId="0" fontId="2" fillId="0" borderId="126" xfId="0" applyNumberFormat="1" applyFont="1" applyFill="1" applyBorder="1" applyAlignment="1" applyProtection="1">
      <alignment horizontal="center" vertical="center"/>
      <protection hidden="1"/>
    </xf>
    <xf numFmtId="0" fontId="2" fillId="0" borderId="127" xfId="0" applyNumberFormat="1" applyFont="1" applyFill="1" applyBorder="1" applyAlignment="1" applyProtection="1">
      <alignment horizontal="center" vertical="center"/>
      <protection hidden="1"/>
    </xf>
    <xf numFmtId="0" fontId="2" fillId="0" borderId="128" xfId="0" applyNumberFormat="1" applyFont="1" applyFill="1" applyBorder="1" applyAlignment="1" applyProtection="1">
      <alignment horizontal="center" vertical="center"/>
      <protection hidden="1"/>
    </xf>
    <xf numFmtId="0" fontId="2" fillId="0" borderId="129" xfId="0" applyNumberFormat="1" applyFont="1" applyFill="1" applyBorder="1" applyAlignment="1" applyProtection="1">
      <alignment horizontal="center" vertical="center"/>
      <protection hidden="1"/>
    </xf>
    <xf numFmtId="0" fontId="2" fillId="0" borderId="130" xfId="0" applyNumberFormat="1" applyFont="1" applyFill="1" applyBorder="1" applyAlignment="1" applyProtection="1">
      <alignment horizontal="center" vertical="center"/>
      <protection hidden="1"/>
    </xf>
    <xf numFmtId="0" fontId="2" fillId="0" borderId="70" xfId="0" applyNumberFormat="1" applyFont="1" applyFill="1" applyBorder="1" applyAlignment="1" applyProtection="1">
      <alignment horizontal="center" vertical="center"/>
      <protection hidden="1"/>
    </xf>
    <xf numFmtId="0" fontId="22" fillId="0" borderId="0" xfId="0" applyFont="1"/>
    <xf numFmtId="0" fontId="22" fillId="0" borderId="132" xfId="0" applyFont="1" applyBorder="1" applyAlignment="1">
      <alignment horizontal="center" vertical="center"/>
    </xf>
    <xf numFmtId="0" fontId="22" fillId="0" borderId="133" xfId="0" applyFont="1" applyBorder="1" applyAlignment="1">
      <alignment horizontal="center" vertical="center"/>
    </xf>
    <xf numFmtId="0" fontId="22" fillId="0" borderId="134" xfId="0" applyFont="1" applyBorder="1" applyAlignment="1">
      <alignment horizontal="center" vertical="center"/>
    </xf>
    <xf numFmtId="0" fontId="22" fillId="8" borderId="135" xfId="0" applyFont="1" applyFill="1" applyBorder="1"/>
    <xf numFmtId="0" fontId="23" fillId="8" borderId="136" xfId="0" applyFont="1" applyFill="1" applyBorder="1" applyAlignment="1">
      <alignment horizontal="left" vertical="center" indent="1"/>
    </xf>
    <xf numFmtId="0" fontId="23" fillId="8" borderId="137" xfId="0" applyFont="1" applyFill="1" applyBorder="1" applyAlignment="1">
      <alignment horizontal="center" vertical="center"/>
    </xf>
    <xf numFmtId="0" fontId="23" fillId="8" borderId="138" xfId="0" applyFont="1" applyFill="1" applyBorder="1" applyAlignment="1">
      <alignment horizontal="center" vertical="center"/>
    </xf>
    <xf numFmtId="0" fontId="23" fillId="8" borderId="139" xfId="0" applyFont="1" applyFill="1" applyBorder="1" applyAlignment="1">
      <alignment horizontal="center" vertical="center"/>
    </xf>
    <xf numFmtId="165" fontId="24" fillId="8" borderId="140" xfId="0" applyNumberFormat="1" applyFont="1" applyFill="1" applyBorder="1" applyAlignment="1">
      <alignment horizontal="center" vertical="center"/>
    </xf>
    <xf numFmtId="165" fontId="24" fillId="8" borderId="138" xfId="0" applyNumberFormat="1" applyFont="1" applyFill="1" applyBorder="1" applyAlignment="1">
      <alignment horizontal="center" vertical="center"/>
    </xf>
    <xf numFmtId="165" fontId="24" fillId="8" borderId="141" xfId="0" applyNumberFormat="1" applyFont="1" applyFill="1" applyBorder="1" applyAlignment="1">
      <alignment horizontal="center" vertical="center"/>
    </xf>
    <xf numFmtId="0" fontId="25" fillId="0" borderId="142" xfId="0" applyFont="1" applyBorder="1" applyAlignment="1">
      <alignment horizontal="left" vertical="center" indent="1"/>
    </xf>
    <xf numFmtId="0" fontId="26" fillId="0" borderId="143" xfId="0" applyFont="1" applyBorder="1" applyAlignment="1">
      <alignment horizontal="center" vertical="center"/>
    </xf>
    <xf numFmtId="0" fontId="25" fillId="0" borderId="144" xfId="0" applyFont="1" applyBorder="1" applyAlignment="1">
      <alignment horizontal="center" vertical="center"/>
    </xf>
    <xf numFmtId="0" fontId="25" fillId="0" borderId="145" xfId="0" applyFont="1" applyBorder="1" applyAlignment="1">
      <alignment horizontal="center" vertical="center"/>
    </xf>
    <xf numFmtId="0" fontId="25" fillId="9" borderId="146" xfId="0" applyFont="1" applyFill="1" applyBorder="1" applyAlignment="1">
      <alignment horizontal="center" vertical="center"/>
    </xf>
    <xf numFmtId="0" fontId="25" fillId="0" borderId="147" xfId="0" applyFont="1" applyBorder="1" applyAlignment="1">
      <alignment horizontal="center" vertical="center"/>
    </xf>
    <xf numFmtId="0" fontId="25" fillId="0" borderId="148" xfId="0" applyFont="1" applyBorder="1" applyAlignment="1">
      <alignment horizontal="left" vertical="center"/>
    </xf>
    <xf numFmtId="0" fontId="25" fillId="0" borderId="149" xfId="0" applyFont="1" applyBorder="1" applyAlignment="1">
      <alignment horizontal="left" vertical="center" indent="1"/>
    </xf>
    <xf numFmtId="0" fontId="26" fillId="0" borderId="109" xfId="0" applyFont="1" applyBorder="1" applyAlignment="1">
      <alignment horizontal="center" vertical="center"/>
    </xf>
    <xf numFmtId="0" fontId="25" fillId="0" borderId="88" xfId="0" applyFont="1" applyBorder="1" applyAlignment="1">
      <alignment horizontal="center" vertical="center"/>
    </xf>
    <xf numFmtId="0" fontId="25" fillId="0" borderId="150" xfId="0" applyFont="1" applyBorder="1" applyAlignment="1">
      <alignment horizontal="center" vertical="center"/>
    </xf>
    <xf numFmtId="0" fontId="25" fillId="0" borderId="151" xfId="0" applyFont="1" applyBorder="1" applyAlignment="1">
      <alignment horizontal="center" vertical="center"/>
    </xf>
    <xf numFmtId="0" fontId="25" fillId="9" borderId="88" xfId="0" applyFont="1" applyFill="1" applyBorder="1" applyAlignment="1">
      <alignment horizontal="center" vertical="center"/>
    </xf>
    <xf numFmtId="0" fontId="25" fillId="0" borderId="152" xfId="0" applyFont="1" applyBorder="1" applyAlignment="1">
      <alignment horizontal="center" vertical="center"/>
    </xf>
    <xf numFmtId="0" fontId="25" fillId="0" borderId="153" xfId="0" applyFont="1" applyBorder="1" applyAlignment="1">
      <alignment horizontal="left" vertical="center"/>
    </xf>
    <xf numFmtId="0" fontId="25" fillId="0" borderId="154" xfId="0" applyFont="1" applyBorder="1" applyAlignment="1">
      <alignment horizontal="left" vertical="center" indent="1"/>
    </xf>
    <xf numFmtId="0" fontId="26" fillId="0" borderId="155" xfId="0" applyFont="1" applyBorder="1" applyAlignment="1">
      <alignment horizontal="center" vertical="center"/>
    </xf>
    <xf numFmtId="0" fontId="25" fillId="0" borderId="156" xfId="0" applyFont="1" applyBorder="1" applyAlignment="1">
      <alignment horizontal="center" vertical="center"/>
    </xf>
    <xf numFmtId="0" fontId="25" fillId="0" borderId="157" xfId="0" applyFont="1" applyBorder="1" applyAlignment="1">
      <alignment horizontal="center" vertical="center"/>
    </xf>
    <xf numFmtId="0" fontId="25" fillId="0" borderId="158" xfId="0" applyFont="1" applyBorder="1" applyAlignment="1">
      <alignment horizontal="center" vertical="center"/>
    </xf>
    <xf numFmtId="0" fontId="25" fillId="9" borderId="159" xfId="0" applyFont="1" applyFill="1" applyBorder="1" applyAlignment="1">
      <alignment horizontal="center" vertical="center"/>
    </xf>
    <xf numFmtId="0" fontId="25" fillId="0" borderId="160" xfId="0" applyFont="1" applyBorder="1" applyAlignment="1">
      <alignment horizontal="left" vertical="center"/>
    </xf>
    <xf numFmtId="166" fontId="25" fillId="0" borderId="0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 indent="1"/>
    </xf>
    <xf numFmtId="0" fontId="26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166" fontId="25" fillId="0" borderId="161" xfId="0" applyNumberFormat="1" applyFont="1" applyBorder="1" applyAlignment="1">
      <alignment horizontal="center" vertical="center"/>
    </xf>
    <xf numFmtId="166" fontId="25" fillId="0" borderId="162" xfId="0" applyNumberFormat="1" applyFont="1" applyBorder="1" applyAlignment="1">
      <alignment horizontal="center" vertical="center"/>
    </xf>
    <xf numFmtId="166" fontId="25" fillId="0" borderId="163" xfId="0" applyNumberFormat="1" applyFont="1" applyBorder="1" applyAlignment="1">
      <alignment horizontal="center" vertical="center"/>
    </xf>
    <xf numFmtId="0" fontId="23" fillId="8" borderId="138" xfId="0" applyFont="1" applyFill="1" applyBorder="1" applyAlignment="1">
      <alignment horizontal="center" vertical="center" shrinkToFit="1"/>
    </xf>
    <xf numFmtId="0" fontId="0" fillId="0" borderId="0" xfId="0" applyNumberFormat="1"/>
    <xf numFmtId="0" fontId="2" fillId="0" borderId="66" xfId="0" applyNumberFormat="1" applyFont="1" applyFill="1" applyBorder="1" applyAlignment="1" applyProtection="1">
      <alignment horizontal="center" vertical="center"/>
      <protection hidden="1"/>
    </xf>
    <xf numFmtId="0" fontId="2" fillId="9" borderId="69" xfId="0" applyNumberFormat="1" applyFont="1" applyFill="1" applyBorder="1" applyAlignment="1" applyProtection="1">
      <alignment horizontal="center" vertical="center"/>
      <protection hidden="1"/>
    </xf>
    <xf numFmtId="0" fontId="2" fillId="9" borderId="0" xfId="0" applyNumberFormat="1" applyFont="1" applyFill="1" applyBorder="1" applyAlignment="1" applyProtection="1">
      <alignment horizontal="center" vertical="center"/>
      <protection hidden="1"/>
    </xf>
    <xf numFmtId="0" fontId="2" fillId="9" borderId="131" xfId="0" applyNumberFormat="1" applyFont="1" applyFill="1" applyBorder="1" applyAlignment="1" applyProtection="1">
      <alignment horizontal="center" vertical="center"/>
      <protection hidden="1"/>
    </xf>
    <xf numFmtId="0" fontId="2" fillId="9" borderId="73" xfId="0" applyNumberFormat="1" applyFont="1" applyFill="1" applyBorder="1" applyAlignment="1" applyProtection="1">
      <alignment horizontal="center" vertical="center"/>
      <protection hidden="1"/>
    </xf>
    <xf numFmtId="0" fontId="15" fillId="0" borderId="100" xfId="0" applyFont="1" applyBorder="1" applyAlignment="1">
      <alignment horizontal="center"/>
    </xf>
    <xf numFmtId="0" fontId="2" fillId="0" borderId="53" xfId="1" applyNumberFormat="1" applyFont="1" applyFill="1" applyBorder="1" applyAlignment="1" applyProtection="1">
      <alignment vertical="center"/>
      <protection hidden="1"/>
    </xf>
    <xf numFmtId="0" fontId="2" fillId="0" borderId="164" xfId="1" applyNumberFormat="1" applyFont="1" applyFill="1" applyBorder="1" applyAlignment="1" applyProtection="1">
      <alignment vertical="center"/>
      <protection hidden="1"/>
    </xf>
    <xf numFmtId="0" fontId="2" fillId="0" borderId="0" xfId="1" applyNumberFormat="1" applyFont="1" applyFill="1" applyBorder="1" applyAlignment="1" applyProtection="1">
      <alignment horizontal="center" vertical="center"/>
      <protection hidden="1"/>
    </xf>
    <xf numFmtId="0" fontId="2" fillId="0" borderId="54" xfId="1" applyNumberFormat="1" applyFont="1" applyFill="1" applyBorder="1" applyAlignment="1" applyProtection="1">
      <alignment horizontal="center" vertical="center"/>
      <protection hidden="1"/>
    </xf>
    <xf numFmtId="0" fontId="2" fillId="0" borderId="47" xfId="1" applyNumberFormat="1" applyFont="1" applyFill="1" applyBorder="1" applyAlignment="1" applyProtection="1">
      <alignment vertical="center"/>
      <protection hidden="1"/>
    </xf>
    <xf numFmtId="0" fontId="2" fillId="0" borderId="0" xfId="1" applyNumberFormat="1" applyFont="1" applyFill="1" applyBorder="1" applyAlignment="1" applyProtection="1">
      <alignment vertical="center"/>
      <protection hidden="1"/>
    </xf>
    <xf numFmtId="0" fontId="2" fillId="0" borderId="48" xfId="1" applyNumberFormat="1" applyFont="1" applyFill="1" applyBorder="1" applyAlignment="1" applyProtection="1">
      <alignment horizontal="center" vertical="center"/>
      <protection hidden="1"/>
    </xf>
    <xf numFmtId="0" fontId="2" fillId="0" borderId="49" xfId="1" applyNumberFormat="1" applyFont="1" applyFill="1" applyBorder="1" applyAlignment="1" applyProtection="1">
      <alignment vertical="center"/>
      <protection hidden="1"/>
    </xf>
    <xf numFmtId="0" fontId="2" fillId="0" borderId="50" xfId="1" applyNumberFormat="1" applyFont="1" applyFill="1" applyBorder="1" applyAlignment="1" applyProtection="1">
      <alignment vertical="center"/>
      <protection hidden="1"/>
    </xf>
    <xf numFmtId="0" fontId="2" fillId="0" borderId="50" xfId="1" applyNumberFormat="1" applyFont="1" applyFill="1" applyBorder="1" applyAlignment="1" applyProtection="1">
      <alignment horizontal="center" vertical="center"/>
      <protection hidden="1"/>
    </xf>
    <xf numFmtId="0" fontId="2" fillId="0" borderId="51" xfId="1" applyNumberFormat="1" applyFont="1" applyFill="1" applyBorder="1" applyAlignment="1" applyProtection="1">
      <alignment horizontal="center" vertical="center"/>
      <protection hidden="1"/>
    </xf>
    <xf numFmtId="0" fontId="0" fillId="0" borderId="165" xfId="0" applyBorder="1" applyAlignment="1">
      <alignment horizontal="center"/>
    </xf>
    <xf numFmtId="0" fontId="0" fillId="0" borderId="166" xfId="0" applyBorder="1"/>
    <xf numFmtId="0" fontId="0" fillId="0" borderId="168" xfId="0" applyBorder="1" applyAlignment="1">
      <alignment horizontal="center"/>
    </xf>
    <xf numFmtId="0" fontId="0" fillId="0" borderId="169" xfId="0" applyBorder="1"/>
    <xf numFmtId="0" fontId="0" fillId="0" borderId="171" xfId="0" applyBorder="1" applyAlignment="1">
      <alignment horizontal="center"/>
    </xf>
    <xf numFmtId="0" fontId="0" fillId="0" borderId="172" xfId="0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shrinkToFit="1"/>
    </xf>
    <xf numFmtId="0" fontId="1" fillId="0" borderId="0" xfId="0" applyFont="1"/>
    <xf numFmtId="0" fontId="0" fillId="0" borderId="174" xfId="0" applyBorder="1" applyAlignment="1">
      <alignment horizontal="center" shrinkToFit="1"/>
    </xf>
    <xf numFmtId="0" fontId="0" fillId="0" borderId="175" xfId="0" applyBorder="1" applyAlignment="1">
      <alignment horizontal="center" shrinkToFit="1"/>
    </xf>
    <xf numFmtId="0" fontId="0" fillId="0" borderId="109" xfId="0" applyBorder="1" applyAlignment="1">
      <alignment horizontal="center" shrinkToFit="1"/>
    </xf>
    <xf numFmtId="0" fontId="0" fillId="0" borderId="68" xfId="0" applyBorder="1" applyAlignment="1">
      <alignment horizontal="center" shrinkToFit="1"/>
    </xf>
    <xf numFmtId="0" fontId="0" fillId="0" borderId="176" xfId="0" applyBorder="1" applyAlignment="1">
      <alignment horizontal="center" shrinkToFit="1"/>
    </xf>
    <xf numFmtId="0" fontId="0" fillId="0" borderId="78" xfId="0" applyBorder="1" applyAlignment="1">
      <alignment horizontal="center" shrinkToFit="1"/>
    </xf>
    <xf numFmtId="0" fontId="0" fillId="9" borderId="81" xfId="0" applyFill="1" applyBorder="1" applyAlignment="1">
      <alignment horizontal="center" shrinkToFit="1"/>
    </xf>
    <xf numFmtId="0" fontId="1" fillId="0" borderId="72" xfId="0" applyFont="1" applyBorder="1" applyAlignment="1"/>
    <xf numFmtId="0" fontId="2" fillId="0" borderId="118" xfId="0" applyNumberFormat="1" applyFont="1" applyBorder="1"/>
    <xf numFmtId="0" fontId="2" fillId="0" borderId="0" xfId="0" applyNumberFormat="1" applyFont="1" applyBorder="1" applyAlignment="1">
      <alignment horizontal="center"/>
    </xf>
    <xf numFmtId="0" fontId="2" fillId="0" borderId="119" xfId="0" applyNumberFormat="1" applyFont="1" applyBorder="1" applyAlignment="1">
      <alignment horizontal="center"/>
    </xf>
    <xf numFmtId="2" fontId="2" fillId="0" borderId="0" xfId="1" applyNumberFormat="1" applyFont="1" applyFill="1" applyBorder="1" applyAlignment="1" applyProtection="1">
      <alignment horizontal="center" vertical="center"/>
      <protection hidden="1"/>
    </xf>
    <xf numFmtId="2" fontId="2" fillId="0" borderId="50" xfId="1" applyNumberFormat="1" applyFont="1" applyFill="1" applyBorder="1" applyAlignment="1" applyProtection="1">
      <alignment horizontal="center" vertical="center"/>
      <protection hidden="1"/>
    </xf>
    <xf numFmtId="0" fontId="28" fillId="8" borderId="135" xfId="0" applyFont="1" applyFill="1" applyBorder="1"/>
    <xf numFmtId="0" fontId="29" fillId="8" borderId="136" xfId="0" applyFont="1" applyFill="1" applyBorder="1" applyAlignment="1">
      <alignment horizontal="left" vertical="center" indent="1"/>
    </xf>
    <xf numFmtId="0" fontId="29" fillId="8" borderId="137" xfId="0" applyFont="1" applyFill="1" applyBorder="1" applyAlignment="1">
      <alignment horizontal="center" vertical="center"/>
    </xf>
    <xf numFmtId="0" fontId="29" fillId="8" borderId="138" xfId="0" applyFont="1" applyFill="1" applyBorder="1" applyAlignment="1">
      <alignment horizontal="center" vertical="center"/>
    </xf>
    <xf numFmtId="0" fontId="29" fillId="8" borderId="139" xfId="0" applyFont="1" applyFill="1" applyBorder="1" applyAlignment="1">
      <alignment horizontal="center" vertical="center"/>
    </xf>
    <xf numFmtId="165" fontId="28" fillId="8" borderId="140" xfId="0" applyNumberFormat="1" applyFont="1" applyFill="1" applyBorder="1" applyAlignment="1">
      <alignment horizontal="center" vertical="center"/>
    </xf>
    <xf numFmtId="165" fontId="28" fillId="8" borderId="138" xfId="0" applyNumberFormat="1" applyFont="1" applyFill="1" applyBorder="1" applyAlignment="1">
      <alignment horizontal="center" vertical="center"/>
    </xf>
    <xf numFmtId="165" fontId="28" fillId="8" borderId="141" xfId="0" applyNumberFormat="1" applyFont="1" applyFill="1" applyBorder="1" applyAlignment="1">
      <alignment horizontal="center" vertical="center"/>
    </xf>
    <xf numFmtId="166" fontId="28" fillId="0" borderId="161" xfId="0" applyNumberFormat="1" applyFont="1" applyBorder="1" applyAlignment="1">
      <alignment horizontal="center" vertical="center"/>
    </xf>
    <xf numFmtId="0" fontId="28" fillId="0" borderId="142" xfId="0" applyFont="1" applyBorder="1" applyAlignment="1">
      <alignment horizontal="left" vertical="center" indent="1"/>
    </xf>
    <xf numFmtId="0" fontId="29" fillId="0" borderId="143" xfId="0" applyFont="1" applyBorder="1" applyAlignment="1">
      <alignment horizontal="center" vertical="center"/>
    </xf>
    <xf numFmtId="0" fontId="28" fillId="0" borderId="144" xfId="0" applyFont="1" applyBorder="1" applyAlignment="1">
      <alignment horizontal="center" vertical="center"/>
    </xf>
    <xf numFmtId="0" fontId="28" fillId="0" borderId="145" xfId="0" applyFont="1" applyBorder="1" applyAlignment="1">
      <alignment horizontal="center" vertical="center"/>
    </xf>
    <xf numFmtId="0" fontId="28" fillId="9" borderId="146" xfId="0" applyFont="1" applyFill="1" applyBorder="1" applyAlignment="1">
      <alignment horizontal="center" vertical="center"/>
    </xf>
    <xf numFmtId="0" fontId="28" fillId="0" borderId="147" xfId="0" applyFont="1" applyBorder="1" applyAlignment="1">
      <alignment horizontal="center" vertical="center"/>
    </xf>
    <xf numFmtId="0" fontId="28" fillId="0" borderId="148" xfId="0" applyFont="1" applyBorder="1" applyAlignment="1">
      <alignment horizontal="left" vertical="center"/>
    </xf>
    <xf numFmtId="166" fontId="28" fillId="0" borderId="162" xfId="0" applyNumberFormat="1" applyFont="1" applyBorder="1" applyAlignment="1">
      <alignment horizontal="center" vertical="center"/>
    </xf>
    <xf numFmtId="0" fontId="28" fillId="0" borderId="149" xfId="0" applyFont="1" applyBorder="1" applyAlignment="1">
      <alignment horizontal="left" vertical="center" indent="1"/>
    </xf>
    <xf numFmtId="0" fontId="29" fillId="0" borderId="109" xfId="0" applyFont="1" applyBorder="1" applyAlignment="1">
      <alignment horizontal="center" vertical="center"/>
    </xf>
    <xf numFmtId="0" fontId="28" fillId="0" borderId="88" xfId="0" applyFont="1" applyBorder="1" applyAlignment="1">
      <alignment horizontal="center" vertical="center"/>
    </xf>
    <xf numFmtId="0" fontId="28" fillId="0" borderId="150" xfId="0" applyFont="1" applyBorder="1" applyAlignment="1">
      <alignment horizontal="center" vertical="center"/>
    </xf>
    <xf numFmtId="0" fontId="28" fillId="0" borderId="151" xfId="0" applyFont="1" applyBorder="1" applyAlignment="1">
      <alignment horizontal="center" vertical="center"/>
    </xf>
    <xf numFmtId="0" fontId="28" fillId="9" borderId="88" xfId="0" applyFont="1" applyFill="1" applyBorder="1" applyAlignment="1">
      <alignment horizontal="center" vertical="center"/>
    </xf>
    <xf numFmtId="0" fontId="28" fillId="0" borderId="152" xfId="0" applyFont="1" applyBorder="1" applyAlignment="1">
      <alignment horizontal="center" vertical="center"/>
    </xf>
    <xf numFmtId="0" fontId="28" fillId="0" borderId="153" xfId="0" applyFont="1" applyBorder="1" applyAlignment="1">
      <alignment horizontal="left" vertical="center"/>
    </xf>
    <xf numFmtId="166" fontId="28" fillId="0" borderId="163" xfId="0" applyNumberFormat="1" applyFont="1" applyBorder="1" applyAlignment="1">
      <alignment horizontal="center" vertical="center"/>
    </xf>
    <xf numFmtId="0" fontId="28" fillId="0" borderId="154" xfId="0" applyFont="1" applyBorder="1" applyAlignment="1">
      <alignment horizontal="left" vertical="center" indent="1"/>
    </xf>
    <xf numFmtId="0" fontId="29" fillId="0" borderId="155" xfId="0" applyFont="1" applyBorder="1" applyAlignment="1">
      <alignment horizontal="center" vertical="center"/>
    </xf>
    <xf numFmtId="0" fontId="28" fillId="0" borderId="156" xfId="0" applyFont="1" applyBorder="1" applyAlignment="1">
      <alignment horizontal="center" vertical="center"/>
    </xf>
    <xf numFmtId="0" fontId="28" fillId="0" borderId="157" xfId="0" applyFont="1" applyBorder="1" applyAlignment="1">
      <alignment horizontal="center" vertical="center"/>
    </xf>
    <xf numFmtId="0" fontId="28" fillId="0" borderId="158" xfId="0" applyFont="1" applyBorder="1" applyAlignment="1">
      <alignment horizontal="center" vertical="center"/>
    </xf>
    <xf numFmtId="0" fontId="28" fillId="9" borderId="159" xfId="0" applyFont="1" applyFill="1" applyBorder="1" applyAlignment="1">
      <alignment horizontal="center" vertical="center"/>
    </xf>
    <xf numFmtId="0" fontId="28" fillId="0" borderId="160" xfId="0" applyFont="1" applyBorder="1" applyAlignment="1">
      <alignment horizontal="left" vertical="center"/>
    </xf>
    <xf numFmtId="166" fontId="28" fillId="0" borderId="0" xfId="0" applyNumberFormat="1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8" fillId="0" borderId="0" xfId="0" applyFont="1"/>
    <xf numFmtId="0" fontId="28" fillId="0" borderId="132" xfId="0" applyFont="1" applyBorder="1" applyAlignment="1">
      <alignment horizontal="center" vertical="center"/>
    </xf>
    <xf numFmtId="0" fontId="28" fillId="0" borderId="133" xfId="0" applyFont="1" applyBorder="1" applyAlignment="1">
      <alignment horizontal="center" vertical="center"/>
    </xf>
    <xf numFmtId="0" fontId="28" fillId="0" borderId="134" xfId="0" applyFont="1" applyBorder="1" applyAlignment="1">
      <alignment horizontal="center" vertical="center"/>
    </xf>
    <xf numFmtId="0" fontId="30" fillId="0" borderId="0" xfId="0" applyNumberFormat="1" applyFont="1" applyBorder="1" applyAlignment="1">
      <alignment vertical="top"/>
    </xf>
    <xf numFmtId="0" fontId="28" fillId="0" borderId="0" xfId="0" applyNumberFormat="1" applyFont="1" applyFill="1" applyBorder="1" applyAlignment="1" applyProtection="1">
      <alignment horizontal="center" vertical="center"/>
      <protection hidden="1"/>
    </xf>
    <xf numFmtId="0" fontId="30" fillId="0" borderId="0" xfId="0" applyNumberFormat="1" applyFont="1" applyFill="1" applyBorder="1" applyAlignment="1">
      <alignment vertical="top"/>
    </xf>
    <xf numFmtId="0" fontId="2" fillId="0" borderId="32" xfId="0" applyNumberFormat="1" applyFont="1" applyFill="1" applyBorder="1" applyAlignment="1" applyProtection="1">
      <alignment vertical="center"/>
      <protection hidden="1"/>
    </xf>
    <xf numFmtId="0" fontId="2" fillId="0" borderId="32" xfId="0" applyNumberFormat="1" applyFont="1" applyBorder="1"/>
    <xf numFmtId="0" fontId="15" fillId="0" borderId="100" xfId="0" applyFont="1" applyBorder="1" applyAlignment="1">
      <alignment horizontal="center"/>
    </xf>
    <xf numFmtId="0" fontId="0" fillId="0" borderId="166" xfId="0" applyBorder="1" applyAlignment="1">
      <alignment horizontal="center"/>
    </xf>
    <xf numFmtId="0" fontId="0" fillId="0" borderId="167" xfId="0" applyBorder="1" applyAlignment="1">
      <alignment horizontal="center"/>
    </xf>
    <xf numFmtId="0" fontId="0" fillId="0" borderId="169" xfId="0" applyBorder="1" applyAlignment="1">
      <alignment horizontal="center"/>
    </xf>
    <xf numFmtId="0" fontId="0" fillId="0" borderId="170" xfId="0" applyBorder="1" applyAlignment="1">
      <alignment horizontal="center"/>
    </xf>
    <xf numFmtId="0" fontId="0" fillId="0" borderId="172" xfId="0" applyBorder="1" applyAlignment="1">
      <alignment horizontal="center"/>
    </xf>
    <xf numFmtId="0" fontId="0" fillId="0" borderId="173" xfId="0" applyBorder="1" applyAlignment="1">
      <alignment horizontal="center"/>
    </xf>
    <xf numFmtId="0" fontId="20" fillId="0" borderId="0" xfId="0" applyNumberFormat="1" applyFont="1" applyFill="1" applyAlignment="1" applyProtection="1">
      <alignment horizontal="center" vertical="center"/>
      <protection hidden="1"/>
    </xf>
    <xf numFmtId="14" fontId="20" fillId="0" borderId="0" xfId="0" applyNumberFormat="1" applyFont="1" applyFill="1" applyAlignment="1" applyProtection="1">
      <alignment horizontal="center" vertical="top"/>
      <protection hidden="1"/>
    </xf>
    <xf numFmtId="0" fontId="12" fillId="0" borderId="0" xfId="0" applyFont="1" applyAlignment="1">
      <alignment horizontal="center"/>
    </xf>
    <xf numFmtId="0" fontId="15" fillId="0" borderId="99" xfId="0" applyFont="1" applyBorder="1" applyAlignment="1">
      <alignment horizontal="center"/>
    </xf>
    <xf numFmtId="0" fontId="15" fillId="0" borderId="100" xfId="0" applyFont="1" applyBorder="1" applyAlignment="1">
      <alignment horizontal="center"/>
    </xf>
    <xf numFmtId="0" fontId="15" fillId="0" borderId="95" xfId="0" applyFont="1" applyBorder="1" applyAlignment="1">
      <alignment horizontal="center"/>
    </xf>
    <xf numFmtId="0" fontId="15" fillId="0" borderId="97" xfId="0" applyFont="1" applyBorder="1" applyAlignment="1">
      <alignment horizontal="center"/>
    </xf>
    <xf numFmtId="0" fontId="19" fillId="0" borderId="72" xfId="0" applyFont="1" applyBorder="1" applyAlignment="1">
      <alignment horizontal="left"/>
    </xf>
    <xf numFmtId="0" fontId="27" fillId="0" borderId="0" xfId="0" applyFont="1" applyAlignment="1">
      <alignment horizontal="left"/>
    </xf>
    <xf numFmtId="0" fontId="28" fillId="0" borderId="0" xfId="0" applyFont="1" applyFill="1" applyBorder="1" applyAlignment="1">
      <alignment horizontal="left" vertical="center" shrinkToFit="1"/>
    </xf>
    <xf numFmtId="0" fontId="2" fillId="0" borderId="7" xfId="0" applyNumberFormat="1" applyFont="1" applyFill="1" applyBorder="1" applyAlignment="1" applyProtection="1">
      <alignment horizontal="center" vertical="center"/>
      <protection hidden="1"/>
    </xf>
    <xf numFmtId="0" fontId="2" fillId="0" borderId="5" xfId="0" applyNumberFormat="1" applyFont="1" applyFill="1" applyBorder="1" applyAlignment="1" applyProtection="1">
      <alignment horizontal="center" vertical="center"/>
      <protection hidden="1"/>
    </xf>
    <xf numFmtId="0" fontId="2" fillId="0" borderId="6" xfId="0" applyNumberFormat="1" applyFont="1" applyFill="1" applyBorder="1" applyAlignment="1" applyProtection="1">
      <alignment horizontal="center" vertical="center"/>
      <protection hidden="1"/>
    </xf>
    <xf numFmtId="0" fontId="18" fillId="13" borderId="0" xfId="0" applyNumberFormat="1" applyFont="1" applyFill="1" applyAlignment="1">
      <alignment horizontal="center" vertical="center"/>
    </xf>
    <xf numFmtId="0" fontId="16" fillId="11" borderId="0" xfId="0" applyNumberFormat="1" applyFont="1" applyFill="1" applyAlignment="1" applyProtection="1">
      <alignment horizontal="center" vertical="center"/>
      <protection hidden="1"/>
    </xf>
    <xf numFmtId="0" fontId="17" fillId="12" borderId="0" xfId="0" applyNumberFormat="1" applyFont="1" applyFill="1" applyAlignment="1" applyProtection="1">
      <alignment horizontal="center" vertical="center"/>
      <protection hidden="1"/>
    </xf>
    <xf numFmtId="0" fontId="7" fillId="0" borderId="121" xfId="0" applyNumberFormat="1" applyFont="1" applyFill="1" applyBorder="1" applyAlignment="1" applyProtection="1">
      <alignment horizontal="center" vertical="center"/>
      <protection hidden="1"/>
    </xf>
    <xf numFmtId="0" fontId="9" fillId="0" borderId="36" xfId="0" applyNumberFormat="1" applyFont="1" applyFill="1" applyBorder="1" applyAlignment="1" applyProtection="1">
      <alignment horizontal="center" vertical="center"/>
      <protection hidden="1"/>
    </xf>
    <xf numFmtId="0" fontId="2" fillId="0" borderId="4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Alignment="1" applyProtection="1">
      <alignment horizontal="left" vertical="center" wrapText="1"/>
      <protection hidden="1"/>
    </xf>
    <xf numFmtId="0" fontId="20" fillId="0" borderId="0" xfId="1" applyNumberFormat="1" applyFont="1" applyFill="1" applyAlignment="1" applyProtection="1">
      <alignment horizontal="center" vertical="center"/>
      <protection hidden="1"/>
    </xf>
    <xf numFmtId="14" fontId="20" fillId="0" borderId="0" xfId="1" applyNumberFormat="1" applyFont="1" applyFill="1" applyAlignment="1" applyProtection="1">
      <alignment horizontal="center" vertical="center"/>
      <protection hidden="1"/>
    </xf>
    <xf numFmtId="0" fontId="21" fillId="0" borderId="0" xfId="0" applyNumberFormat="1" applyFont="1" applyFill="1" applyAlignment="1" applyProtection="1">
      <alignment horizontal="left" vertical="center"/>
      <protection hidden="1"/>
    </xf>
    <xf numFmtId="0" fontId="2" fillId="0" borderId="8" xfId="0" applyNumberFormat="1" applyFont="1" applyFill="1" applyBorder="1" applyAlignment="1" applyProtection="1">
      <alignment horizontal="center" vertical="center"/>
      <protection hidden="1"/>
    </xf>
    <xf numFmtId="3" fontId="2" fillId="0" borderId="52" xfId="0" applyNumberFormat="1" applyFont="1" applyFill="1" applyBorder="1" applyAlignment="1" applyProtection="1">
      <alignment horizontal="center" vertical="center"/>
      <protection hidden="1"/>
    </xf>
    <xf numFmtId="0" fontId="2" fillId="0" borderId="52" xfId="0" applyNumberFormat="1" applyFont="1" applyFill="1" applyBorder="1" applyAlignment="1" applyProtection="1">
      <alignment horizontal="center" vertical="center"/>
      <protection hidden="1"/>
    </xf>
    <xf numFmtId="0" fontId="10" fillId="0" borderId="59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vertical="center"/>
    </xf>
    <xf numFmtId="0" fontId="10" fillId="0" borderId="61" xfId="0" applyNumberFormat="1" applyFont="1" applyBorder="1" applyAlignment="1">
      <alignment horizontal="center" vertical="center"/>
    </xf>
  </cellXfs>
  <cellStyles count="4">
    <cellStyle name="Berechnung" xfId="2" builtinId="22"/>
    <cellStyle name="Standard" xfId="0" builtinId="0"/>
    <cellStyle name="Standard 2" xfId="1" xr:uid="{00000000-0005-0000-0000-000001000000}"/>
    <cellStyle name="Standard 3" xfId="3" xr:uid="{DFA259EC-AE67-4767-A550-2CDAB3CB6E9A}"/>
  </cellStyles>
  <dxfs count="60"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</dxfs>
  <tableStyles count="0" defaultTableStyle="TableStyleMedium2" defaultPivotStyle="PivotStyleLight16"/>
  <colors>
    <mruColors>
      <color rgb="FFFDECE3"/>
      <color rgb="FFDA0000"/>
      <color rgb="FFFFFFCC"/>
      <color rgb="FFFFB4B4"/>
      <color rgb="FFF8F8F8"/>
      <color rgb="FFFFF2C9"/>
      <color rgb="FFFFEDB3"/>
      <color rgb="FFFFFFE0"/>
      <color rgb="FFA50021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D35CE-C42F-41A9-9B63-F45B1A10D751}">
  <sheetPr codeName="Tabelle2"/>
  <dimension ref="A1:AR294"/>
  <sheetViews>
    <sheetView showGridLines="0" showRowColHeaders="0" tabSelected="1" workbookViewId="0">
      <selection sqref="A1:B1"/>
    </sheetView>
  </sheetViews>
  <sheetFormatPr baseColWidth="10" defaultRowHeight="12.75" x14ac:dyDescent="0.2"/>
  <cols>
    <col min="1" max="1" width="3.28515625" customWidth="1"/>
    <col min="2" max="2" width="6.28515625" customWidth="1"/>
    <col min="3" max="3" width="19.42578125" customWidth="1"/>
    <col min="4" max="4" width="9.42578125" customWidth="1"/>
    <col min="5" max="5" width="9" customWidth="1"/>
    <col min="6" max="6" width="5.28515625" customWidth="1"/>
    <col min="7" max="7" width="6.28515625" customWidth="1"/>
    <col min="8" max="8" width="5.7109375" customWidth="1"/>
    <col min="9" max="9" width="5.140625" customWidth="1"/>
    <col min="10" max="10" width="18.7109375" customWidth="1"/>
    <col min="11" max="11" width="2.7109375" customWidth="1"/>
    <col min="12" max="12" width="23.140625" customWidth="1"/>
    <col min="13" max="13" width="4.7109375" customWidth="1"/>
    <col min="14" max="14" width="1.140625" customWidth="1"/>
    <col min="15" max="15" width="4.7109375" customWidth="1"/>
    <col min="16" max="16" width="5.140625" customWidth="1"/>
    <col min="17" max="17" width="5.85546875" customWidth="1"/>
    <col min="18" max="18" width="18.7109375" customWidth="1"/>
    <col min="19" max="26" width="5.7109375" customWidth="1"/>
    <col min="27" max="44" width="6.7109375" customWidth="1"/>
  </cols>
  <sheetData>
    <row r="1" spans="1:44" x14ac:dyDescent="0.2">
      <c r="A1" s="325" t="s">
        <v>445</v>
      </c>
      <c r="B1" s="325"/>
    </row>
    <row r="2" spans="1:44" ht="25.5" x14ac:dyDescent="0.35">
      <c r="A2" s="326">
        <v>45463</v>
      </c>
      <c r="B2" s="326"/>
      <c r="C2" s="327" t="s">
        <v>117</v>
      </c>
      <c r="D2" s="327"/>
      <c r="E2" s="327"/>
      <c r="AB2" s="103"/>
    </row>
    <row r="3" spans="1:44" x14ac:dyDescent="0.2">
      <c r="F3" s="233"/>
      <c r="G3" s="233"/>
      <c r="H3" s="233"/>
      <c r="I3" s="233"/>
    </row>
    <row r="4" spans="1:44" ht="13.5" thickBot="1" x14ac:dyDescent="0.25">
      <c r="Q4" s="332" t="s">
        <v>153</v>
      </c>
      <c r="R4" s="332"/>
      <c r="AA4" s="332" t="s">
        <v>135</v>
      </c>
      <c r="AB4" s="332"/>
      <c r="AJ4" s="332" t="s">
        <v>136</v>
      </c>
      <c r="AK4" s="332"/>
    </row>
    <row r="5" spans="1:44" ht="14.25" thickTop="1" thickBot="1" x14ac:dyDescent="0.25">
      <c r="B5" s="125"/>
      <c r="C5" s="178" t="s">
        <v>111</v>
      </c>
      <c r="D5" s="239" t="s">
        <v>115</v>
      </c>
      <c r="E5" s="126" t="s">
        <v>156</v>
      </c>
      <c r="F5" s="86"/>
      <c r="G5" s="127" t="s">
        <v>122</v>
      </c>
      <c r="H5" s="328" t="s">
        <v>123</v>
      </c>
      <c r="I5" s="328"/>
      <c r="J5" s="128"/>
      <c r="K5" s="129"/>
      <c r="L5" s="130"/>
      <c r="M5" s="329" t="s">
        <v>130</v>
      </c>
      <c r="N5" s="330"/>
      <c r="O5" s="331"/>
      <c r="P5" s="179"/>
      <c r="Q5" s="104" t="str">
        <f t="array" ref="Q5:Z14">Calc1!$B$374:$N$383</f>
        <v>Platz</v>
      </c>
      <c r="R5" s="99" t="str">
        <v>Team</v>
      </c>
      <c r="S5" s="105" t="str">
        <v>Sp</v>
      </c>
      <c r="T5" s="105" t="str">
        <v>G</v>
      </c>
      <c r="U5" s="105" t="str">
        <v>U</v>
      </c>
      <c r="V5" s="105" t="str">
        <v>V</v>
      </c>
      <c r="W5" s="105" t="str">
        <v>T</v>
      </c>
      <c r="X5" s="105" t="str">
        <v>GT</v>
      </c>
      <c r="Y5" s="105" t="str">
        <v>Diff</v>
      </c>
      <c r="Z5" s="106" t="str">
        <v>Pkt</v>
      </c>
      <c r="AA5" s="107" t="str">
        <f t="array" ref="AA5:AI14">Calc1!$B$387:$J$396</f>
        <v>Eintra</v>
      </c>
      <c r="AB5" s="108" t="str">
        <v>Beinbr</v>
      </c>
      <c r="AC5" s="108" t="str">
        <v>Team A</v>
      </c>
      <c r="AD5" s="108" t="str">
        <v>Maibac</v>
      </c>
      <c r="AE5" s="261" t="str">
        <v>FV Sch</v>
      </c>
      <c r="AF5" s="261" t="str">
        <v>Team A</v>
      </c>
      <c r="AG5" s="261" t="str">
        <v xml:space="preserve">1. FC </v>
      </c>
      <c r="AH5" s="261" t="str">
        <v>Team A</v>
      </c>
      <c r="AI5" s="264" t="str">
        <v>FC Bar</v>
      </c>
      <c r="AJ5" s="107" t="str">
        <f t="array" ref="AJ5:AR14">Calc1!$K$387:$S$396</f>
        <v>Eintra</v>
      </c>
      <c r="AK5" s="108" t="str">
        <v>Beinbr</v>
      </c>
      <c r="AL5" s="108" t="str">
        <v>Team A</v>
      </c>
      <c r="AM5" s="108" t="str">
        <v>Maibac</v>
      </c>
      <c r="AN5" s="261" t="str">
        <v>FV Sch</v>
      </c>
      <c r="AO5" s="261" t="str">
        <v>Team A</v>
      </c>
      <c r="AP5" s="261" t="str">
        <v xml:space="preserve">1. FC </v>
      </c>
      <c r="AQ5" s="261" t="str">
        <v>Team A</v>
      </c>
      <c r="AR5" s="264" t="str">
        <v>FC Bar</v>
      </c>
    </row>
    <row r="6" spans="1:44" x14ac:dyDescent="0.2">
      <c r="B6" s="251" t="s">
        <v>140</v>
      </c>
      <c r="C6" s="252" t="s">
        <v>118</v>
      </c>
      <c r="D6" s="319"/>
      <c r="E6" s="320"/>
      <c r="G6" s="131">
        <v>1</v>
      </c>
      <c r="H6" s="132" t="s">
        <v>405</v>
      </c>
      <c r="I6" s="132" t="s">
        <v>144</v>
      </c>
      <c r="J6" s="137" t="str">
        <f t="shared" ref="J6:J37" si="0">IFERROR(VLOOKUP($H6,$B$6:$C$56,2,0),"")</f>
        <v>Team A9</v>
      </c>
      <c r="K6" s="120" t="s">
        <v>0</v>
      </c>
      <c r="L6" s="138" t="str">
        <f t="shared" ref="L6:L37" si="1">IFERROR(VLOOKUP($I6,$B$6:$C$56,2,0),"")</f>
        <v>Eintracht Frankfurt</v>
      </c>
      <c r="M6" s="141">
        <v>2</v>
      </c>
      <c r="N6" s="145" t="s">
        <v>110</v>
      </c>
      <c r="O6" s="142">
        <v>2</v>
      </c>
      <c r="Q6" s="116">
        <v>1</v>
      </c>
      <c r="R6" s="100" t="str">
        <v>Eintracht Frankfurt</v>
      </c>
      <c r="S6" s="117">
        <v>16</v>
      </c>
      <c r="T6" s="117">
        <v>7</v>
      </c>
      <c r="U6" s="117">
        <v>6</v>
      </c>
      <c r="V6" s="117">
        <v>3</v>
      </c>
      <c r="W6" s="117">
        <v>49</v>
      </c>
      <c r="X6" s="117">
        <v>36</v>
      </c>
      <c r="Y6" s="117">
        <v>13</v>
      </c>
      <c r="Z6" s="118">
        <v>27</v>
      </c>
      <c r="AA6" s="109" t="str">
        <v/>
      </c>
      <c r="AB6" s="110" t="str">
        <v>3 : 4</v>
      </c>
      <c r="AC6" s="110" t="str">
        <v>2 : 5</v>
      </c>
      <c r="AD6" s="110" t="str">
        <v>3 : 4</v>
      </c>
      <c r="AE6" s="262" t="str">
        <v>3 : 3</v>
      </c>
      <c r="AF6" s="262" t="str">
        <v>4 : 3</v>
      </c>
      <c r="AG6" s="262" t="str">
        <v>2 : 2</v>
      </c>
      <c r="AH6" s="262" t="str">
        <v>2 : 2</v>
      </c>
      <c r="AI6" s="265" t="str">
        <v>4 : 2</v>
      </c>
      <c r="AJ6" s="109" t="str">
        <v/>
      </c>
      <c r="AK6" s="110" t="str">
        <v>3 : 3</v>
      </c>
      <c r="AL6" s="110" t="str">
        <v>5 : 1</v>
      </c>
      <c r="AM6" s="110" t="str">
        <v>5 : 1</v>
      </c>
      <c r="AN6" s="262" t="str">
        <v>3 : 3</v>
      </c>
      <c r="AO6" s="262" t="str">
        <v>4 : 2</v>
      </c>
      <c r="AP6" s="262" t="str">
        <v>0 : 0</v>
      </c>
      <c r="AQ6" s="262" t="str">
        <v>3 : 1</v>
      </c>
      <c r="AR6" s="265" t="str">
        <v>3 : 0</v>
      </c>
    </row>
    <row r="7" spans="1:44" x14ac:dyDescent="0.2">
      <c r="B7" s="253" t="s">
        <v>144</v>
      </c>
      <c r="C7" s="254" t="s">
        <v>120</v>
      </c>
      <c r="D7" s="321"/>
      <c r="E7" s="322"/>
      <c r="G7" s="133">
        <v>2</v>
      </c>
      <c r="H7" s="134" t="s">
        <v>411</v>
      </c>
      <c r="I7" s="134" t="s">
        <v>145</v>
      </c>
      <c r="J7" s="137" t="str">
        <f t="shared" si="0"/>
        <v>Team B9</v>
      </c>
      <c r="K7" s="120" t="s">
        <v>0</v>
      </c>
      <c r="L7" s="138" t="str">
        <f t="shared" si="1"/>
        <v>Team B2</v>
      </c>
      <c r="M7" s="143">
        <v>3</v>
      </c>
      <c r="N7" s="146" t="s">
        <v>110</v>
      </c>
      <c r="O7" s="144">
        <v>4</v>
      </c>
      <c r="Q7" s="119">
        <v>2</v>
      </c>
      <c r="R7" s="101" t="str">
        <v>Beinbruch SC</v>
      </c>
      <c r="S7" s="120">
        <v>16</v>
      </c>
      <c r="T7" s="120">
        <v>6</v>
      </c>
      <c r="U7" s="120">
        <v>8</v>
      </c>
      <c r="V7" s="120">
        <v>2</v>
      </c>
      <c r="W7" s="120">
        <v>57</v>
      </c>
      <c r="X7" s="120">
        <v>42</v>
      </c>
      <c r="Y7" s="120">
        <v>15</v>
      </c>
      <c r="Z7" s="121">
        <v>26</v>
      </c>
      <c r="AA7" s="111" t="str">
        <v>4 : 3</v>
      </c>
      <c r="AB7" s="112" t="str">
        <v/>
      </c>
      <c r="AC7" s="113" t="str">
        <v>1 : 3</v>
      </c>
      <c r="AD7" s="113" t="str">
        <v>3 : 3</v>
      </c>
      <c r="AE7" s="263" t="str">
        <v>1 : 2</v>
      </c>
      <c r="AF7" s="263" t="str">
        <v>4 : 2</v>
      </c>
      <c r="AG7" s="263" t="str">
        <v>3 : 3</v>
      </c>
      <c r="AH7" s="263" t="str">
        <v>3 : 3</v>
      </c>
      <c r="AI7" s="266" t="str">
        <v>3 : 0</v>
      </c>
      <c r="AJ7" s="111" t="str">
        <v>3 : 3</v>
      </c>
      <c r="AK7" s="112" t="str">
        <v/>
      </c>
      <c r="AL7" s="113" t="str">
        <v>6 : 1</v>
      </c>
      <c r="AM7" s="113" t="str">
        <v>5 : 1</v>
      </c>
      <c r="AN7" s="263" t="str">
        <v>3 : 3</v>
      </c>
      <c r="AO7" s="263" t="str">
        <v>3 : 3</v>
      </c>
      <c r="AP7" s="263" t="str">
        <v>5 : 5</v>
      </c>
      <c r="AQ7" s="263" t="str">
        <v>5 : 2</v>
      </c>
      <c r="AR7" s="266" t="str">
        <v>5 : 5</v>
      </c>
    </row>
    <row r="8" spans="1:44" x14ac:dyDescent="0.2">
      <c r="B8" s="253" t="s">
        <v>142</v>
      </c>
      <c r="C8" s="254" t="s">
        <v>119</v>
      </c>
      <c r="D8" s="321"/>
      <c r="E8" s="322"/>
      <c r="G8" s="133">
        <v>3</v>
      </c>
      <c r="H8" s="134" t="s">
        <v>414</v>
      </c>
      <c r="I8" s="134" t="s">
        <v>150</v>
      </c>
      <c r="J8" s="137" t="str">
        <f t="shared" si="0"/>
        <v>Team C9</v>
      </c>
      <c r="K8" s="120" t="s">
        <v>0</v>
      </c>
      <c r="L8" s="138" t="str">
        <f t="shared" si="1"/>
        <v>Team C2</v>
      </c>
      <c r="M8" s="143">
        <v>3</v>
      </c>
      <c r="N8" s="146" t="s">
        <v>110</v>
      </c>
      <c r="O8" s="144">
        <v>3</v>
      </c>
      <c r="Q8" s="119">
        <v>3</v>
      </c>
      <c r="R8" s="101" t="str">
        <v>Team A7</v>
      </c>
      <c r="S8" s="120">
        <v>16</v>
      </c>
      <c r="T8" s="120">
        <v>7</v>
      </c>
      <c r="U8" s="120">
        <v>4</v>
      </c>
      <c r="V8" s="120">
        <v>5</v>
      </c>
      <c r="W8" s="120">
        <v>47</v>
      </c>
      <c r="X8" s="120">
        <v>40</v>
      </c>
      <c r="Y8" s="120">
        <v>7</v>
      </c>
      <c r="Z8" s="121">
        <v>25</v>
      </c>
      <c r="AA8" s="111" t="str">
        <v>5 : 2</v>
      </c>
      <c r="AB8" s="113" t="str">
        <v>3 : 1</v>
      </c>
      <c r="AC8" s="112" t="str">
        <v/>
      </c>
      <c r="AD8" s="113" t="str">
        <v>4 : 2</v>
      </c>
      <c r="AE8" s="263" t="str">
        <v>1 : 2</v>
      </c>
      <c r="AF8" s="263" t="str">
        <v>3 : 0</v>
      </c>
      <c r="AG8" s="263" t="str">
        <v>0 : 3</v>
      </c>
      <c r="AH8" s="263" t="str">
        <v>5 : 1</v>
      </c>
      <c r="AI8" s="266" t="str">
        <v>5 : 1</v>
      </c>
      <c r="AJ8" s="111" t="str">
        <v>1 : 5</v>
      </c>
      <c r="AK8" s="113" t="str">
        <v>1 : 6</v>
      </c>
      <c r="AL8" s="112" t="str">
        <v/>
      </c>
      <c r="AM8" s="113" t="str">
        <v>3 : 0</v>
      </c>
      <c r="AN8" s="263" t="str">
        <v>5 : 5</v>
      </c>
      <c r="AO8" s="263" t="str">
        <v>5 : 5</v>
      </c>
      <c r="AP8" s="263" t="str">
        <v>1 : 2</v>
      </c>
      <c r="AQ8" s="263" t="str">
        <v>2 : 2</v>
      </c>
      <c r="AR8" s="266" t="str">
        <v>3 : 3</v>
      </c>
    </row>
    <row r="9" spans="1:44" x14ac:dyDescent="0.2">
      <c r="B9" s="253" t="s">
        <v>146</v>
      </c>
      <c r="C9" s="254" t="s">
        <v>121</v>
      </c>
      <c r="D9" s="321"/>
      <c r="E9" s="322"/>
      <c r="G9" s="133">
        <v>4</v>
      </c>
      <c r="H9" s="134" t="s">
        <v>417</v>
      </c>
      <c r="I9" s="134" t="s">
        <v>163</v>
      </c>
      <c r="J9" s="137" t="str">
        <f t="shared" si="0"/>
        <v>Team D9</v>
      </c>
      <c r="K9" s="120" t="s">
        <v>0</v>
      </c>
      <c r="L9" s="138" t="str">
        <f t="shared" si="1"/>
        <v>Team D2</v>
      </c>
      <c r="M9" s="143">
        <v>3</v>
      </c>
      <c r="N9" s="146" t="s">
        <v>110</v>
      </c>
      <c r="O9" s="144">
        <v>1</v>
      </c>
      <c r="Q9" s="119">
        <v>4</v>
      </c>
      <c r="R9" s="101" t="str">
        <v>Maibach 1822 eV</v>
      </c>
      <c r="S9" s="120">
        <v>16</v>
      </c>
      <c r="T9" s="120">
        <v>7</v>
      </c>
      <c r="U9" s="120">
        <v>3</v>
      </c>
      <c r="V9" s="120">
        <v>6</v>
      </c>
      <c r="W9" s="120">
        <v>45</v>
      </c>
      <c r="X9" s="120">
        <v>42</v>
      </c>
      <c r="Y9" s="120">
        <v>3</v>
      </c>
      <c r="Z9" s="121">
        <v>24</v>
      </c>
      <c r="AA9" s="111" t="str">
        <v>4 : 3</v>
      </c>
      <c r="AB9" s="113" t="str">
        <v>3 : 3</v>
      </c>
      <c r="AC9" s="113" t="str">
        <v>2 : 4</v>
      </c>
      <c r="AD9" s="112" t="str">
        <v/>
      </c>
      <c r="AE9" s="263" t="str">
        <v>6 : 1</v>
      </c>
      <c r="AF9" s="263" t="str">
        <v>5 : 2</v>
      </c>
      <c r="AG9" s="263" t="str">
        <v>5 : 1</v>
      </c>
      <c r="AH9" s="263" t="str">
        <v>3 : 3</v>
      </c>
      <c r="AI9" s="266" t="str">
        <v>5 : 1</v>
      </c>
      <c r="AJ9" s="111" t="str">
        <v>1 : 5</v>
      </c>
      <c r="AK9" s="113" t="str">
        <v>1 : 5</v>
      </c>
      <c r="AL9" s="113" t="str">
        <v>0 : 3</v>
      </c>
      <c r="AM9" s="112" t="str">
        <v/>
      </c>
      <c r="AN9" s="263" t="str">
        <v>0 : 0</v>
      </c>
      <c r="AO9" s="263" t="str">
        <v>1 : 5</v>
      </c>
      <c r="AP9" s="263" t="str">
        <v>2 : 1</v>
      </c>
      <c r="AQ9" s="263" t="str">
        <v>5 : 1</v>
      </c>
      <c r="AR9" s="266" t="str">
        <v>2 : 4</v>
      </c>
    </row>
    <row r="10" spans="1:44" x14ac:dyDescent="0.2">
      <c r="B10" s="253" t="s">
        <v>171</v>
      </c>
      <c r="C10" s="254" t="s">
        <v>173</v>
      </c>
      <c r="D10" s="321"/>
      <c r="E10" s="322"/>
      <c r="G10" s="133">
        <v>5</v>
      </c>
      <c r="H10" s="134" t="s">
        <v>142</v>
      </c>
      <c r="I10" s="134" t="s">
        <v>404</v>
      </c>
      <c r="J10" s="137" t="str">
        <f t="shared" si="0"/>
        <v>FC Barcelona</v>
      </c>
      <c r="K10" s="120" t="s">
        <v>0</v>
      </c>
      <c r="L10" s="138" t="str">
        <f t="shared" si="1"/>
        <v>Team A8</v>
      </c>
      <c r="M10" s="143">
        <v>3</v>
      </c>
      <c r="N10" s="146" t="s">
        <v>110</v>
      </c>
      <c r="O10" s="144">
        <v>3</v>
      </c>
      <c r="Q10" s="119">
        <v>5</v>
      </c>
      <c r="R10" s="101" t="str">
        <v>FV Schlappe Lunge</v>
      </c>
      <c r="S10" s="120">
        <v>16</v>
      </c>
      <c r="T10" s="120">
        <v>5</v>
      </c>
      <c r="U10" s="120">
        <v>8</v>
      </c>
      <c r="V10" s="120">
        <v>3</v>
      </c>
      <c r="W10" s="120">
        <v>38</v>
      </c>
      <c r="X10" s="120">
        <v>42</v>
      </c>
      <c r="Y10" s="120">
        <v>-4</v>
      </c>
      <c r="Z10" s="121">
        <v>23</v>
      </c>
      <c r="AA10" s="111" t="str">
        <v>3 : 3</v>
      </c>
      <c r="AB10" s="113" t="str">
        <v>2 : 1</v>
      </c>
      <c r="AC10" s="113" t="str">
        <v>2 : 1</v>
      </c>
      <c r="AD10" s="113" t="str">
        <v>1 : 6</v>
      </c>
      <c r="AE10" s="112" t="str">
        <v/>
      </c>
      <c r="AF10" s="263" t="str">
        <v>2 : 2</v>
      </c>
      <c r="AG10" s="263" t="str">
        <v>2 : 1</v>
      </c>
      <c r="AH10" s="263" t="str">
        <v>1 : 5</v>
      </c>
      <c r="AI10" s="266" t="str">
        <v>3 : 0</v>
      </c>
      <c r="AJ10" s="111" t="str">
        <v>3 : 3</v>
      </c>
      <c r="AK10" s="113" t="str">
        <v>3 : 3</v>
      </c>
      <c r="AL10" s="113" t="str">
        <v>5 : 5</v>
      </c>
      <c r="AM10" s="113" t="str">
        <v>0 : 0</v>
      </c>
      <c r="AN10" s="112" t="str">
        <v/>
      </c>
      <c r="AO10" s="263" t="str">
        <v>1 : 3</v>
      </c>
      <c r="AP10" s="263" t="str">
        <v>3 : 3</v>
      </c>
      <c r="AQ10" s="263" t="str">
        <v>3 : 3</v>
      </c>
      <c r="AR10" s="266" t="str">
        <v>4 : 3</v>
      </c>
    </row>
    <row r="11" spans="1:44" x14ac:dyDescent="0.2">
      <c r="B11" s="253" t="s">
        <v>172</v>
      </c>
      <c r="C11" s="254" t="s">
        <v>439</v>
      </c>
      <c r="D11" s="321"/>
      <c r="E11" s="322"/>
      <c r="G11" s="133">
        <v>6</v>
      </c>
      <c r="H11" s="134" t="s">
        <v>143</v>
      </c>
      <c r="I11" s="134" t="s">
        <v>410</v>
      </c>
      <c r="J11" s="137" t="str">
        <f t="shared" si="0"/>
        <v>Team B3</v>
      </c>
      <c r="K11" s="120" t="s">
        <v>0</v>
      </c>
      <c r="L11" s="138" t="str">
        <f t="shared" si="1"/>
        <v>Team B8</v>
      </c>
      <c r="M11" s="143">
        <v>5</v>
      </c>
      <c r="N11" s="146" t="s">
        <v>110</v>
      </c>
      <c r="O11" s="144">
        <v>1</v>
      </c>
      <c r="Q11" s="119">
        <v>6</v>
      </c>
      <c r="R11" s="101" t="str">
        <v>Team A8</v>
      </c>
      <c r="S11" s="120">
        <v>16</v>
      </c>
      <c r="T11" s="120">
        <v>4</v>
      </c>
      <c r="U11" s="120">
        <v>6</v>
      </c>
      <c r="V11" s="120">
        <v>6</v>
      </c>
      <c r="W11" s="120">
        <v>48</v>
      </c>
      <c r="X11" s="120">
        <v>52</v>
      </c>
      <c r="Y11" s="120">
        <v>-4</v>
      </c>
      <c r="Z11" s="121">
        <v>18</v>
      </c>
      <c r="AA11" s="111" t="str">
        <v>3 : 4</v>
      </c>
      <c r="AB11" s="113" t="str">
        <v>2 : 4</v>
      </c>
      <c r="AC11" s="263" t="str">
        <v>0 : 3</v>
      </c>
      <c r="AD11" s="113" t="str">
        <v>2 : 5</v>
      </c>
      <c r="AE11" s="263" t="str">
        <v>2 : 2</v>
      </c>
      <c r="AF11" s="112" t="str">
        <v/>
      </c>
      <c r="AG11" s="263" t="str">
        <v>1 : 6</v>
      </c>
      <c r="AH11" s="263" t="str">
        <v>6 : 6</v>
      </c>
      <c r="AI11" s="266" t="str">
        <v>3 : 3</v>
      </c>
      <c r="AJ11" s="111" t="str">
        <v>2 : 4</v>
      </c>
      <c r="AK11" s="113" t="str">
        <v>3 : 3</v>
      </c>
      <c r="AL11" s="263" t="str">
        <v>5 : 5</v>
      </c>
      <c r="AM11" s="113" t="str">
        <v>5 : 1</v>
      </c>
      <c r="AN11" s="263" t="str">
        <v>3 : 1</v>
      </c>
      <c r="AO11" s="112" t="str">
        <v/>
      </c>
      <c r="AP11" s="263" t="str">
        <v>3 : 0</v>
      </c>
      <c r="AQ11" s="263" t="str">
        <v>3 : 3</v>
      </c>
      <c r="AR11" s="266" t="str">
        <v>5 : 2</v>
      </c>
    </row>
    <row r="12" spans="1:44" x14ac:dyDescent="0.2">
      <c r="B12" s="253" t="s">
        <v>403</v>
      </c>
      <c r="C12" s="254" t="s">
        <v>406</v>
      </c>
      <c r="D12" s="321"/>
      <c r="E12" s="322"/>
      <c r="G12" s="133">
        <v>7</v>
      </c>
      <c r="H12" s="134" t="s">
        <v>151</v>
      </c>
      <c r="I12" s="134" t="s">
        <v>413</v>
      </c>
      <c r="J12" s="137" t="str">
        <f t="shared" si="0"/>
        <v>Team C3</v>
      </c>
      <c r="K12" s="120" t="s">
        <v>0</v>
      </c>
      <c r="L12" s="138" t="str">
        <f t="shared" si="1"/>
        <v>Team C8</v>
      </c>
      <c r="M12" s="143">
        <v>6</v>
      </c>
      <c r="N12" s="146" t="s">
        <v>110</v>
      </c>
      <c r="O12" s="144">
        <v>1</v>
      </c>
      <c r="Q12" s="119">
        <v>7</v>
      </c>
      <c r="R12" s="101" t="str">
        <v>1. FC Riedwald</v>
      </c>
      <c r="S12" s="120">
        <v>16</v>
      </c>
      <c r="T12" s="120">
        <v>4</v>
      </c>
      <c r="U12" s="120">
        <v>6</v>
      </c>
      <c r="V12" s="120">
        <v>6</v>
      </c>
      <c r="W12" s="120">
        <v>37</v>
      </c>
      <c r="X12" s="120">
        <v>45</v>
      </c>
      <c r="Y12" s="120">
        <v>-8</v>
      </c>
      <c r="Z12" s="121">
        <v>18</v>
      </c>
      <c r="AA12" s="111" t="str">
        <v>2 : 2</v>
      </c>
      <c r="AB12" s="113" t="str">
        <v>3 : 3</v>
      </c>
      <c r="AC12" s="113" t="str">
        <v>3 : 0</v>
      </c>
      <c r="AD12" s="263" t="str">
        <v>1 : 5</v>
      </c>
      <c r="AE12" s="263" t="str">
        <v>1 : 2</v>
      </c>
      <c r="AF12" s="263" t="str">
        <v>6 : 1</v>
      </c>
      <c r="AG12" s="112" t="str">
        <v/>
      </c>
      <c r="AH12" s="263" t="str">
        <v>3 : 1</v>
      </c>
      <c r="AI12" s="266" t="str">
        <v>5 : 5</v>
      </c>
      <c r="AJ12" s="111" t="str">
        <v>0 : 0</v>
      </c>
      <c r="AK12" s="113" t="str">
        <v>5 : 5</v>
      </c>
      <c r="AL12" s="113" t="str">
        <v>2 : 1</v>
      </c>
      <c r="AM12" s="263" t="str">
        <v>1 : 2</v>
      </c>
      <c r="AN12" s="263" t="str">
        <v>3 : 3</v>
      </c>
      <c r="AO12" s="263" t="str">
        <v>0 : 3</v>
      </c>
      <c r="AP12" s="112" t="str">
        <v/>
      </c>
      <c r="AQ12" s="263" t="str">
        <v>1 : 6</v>
      </c>
      <c r="AR12" s="266" t="str">
        <v>1 : 6</v>
      </c>
    </row>
    <row r="13" spans="1:44" x14ac:dyDescent="0.2">
      <c r="B13" s="253" t="s">
        <v>404</v>
      </c>
      <c r="C13" s="254" t="s">
        <v>407</v>
      </c>
      <c r="D13" s="321"/>
      <c r="E13" s="322"/>
      <c r="G13" s="133">
        <v>8</v>
      </c>
      <c r="H13" s="134" t="s">
        <v>162</v>
      </c>
      <c r="I13" s="134" t="s">
        <v>416</v>
      </c>
      <c r="J13" s="137" t="str">
        <f t="shared" si="0"/>
        <v>Team D3</v>
      </c>
      <c r="K13" s="120" t="s">
        <v>0</v>
      </c>
      <c r="L13" s="138" t="str">
        <f t="shared" si="1"/>
        <v>Team D8</v>
      </c>
      <c r="M13" s="143">
        <v>5</v>
      </c>
      <c r="N13" s="146" t="s">
        <v>110</v>
      </c>
      <c r="O13" s="144">
        <v>2</v>
      </c>
      <c r="Q13" s="119">
        <v>8</v>
      </c>
      <c r="R13" s="101" t="str">
        <v>Team A9</v>
      </c>
      <c r="S13" s="120">
        <v>16</v>
      </c>
      <c r="T13" s="120">
        <v>2</v>
      </c>
      <c r="U13" s="120">
        <v>8</v>
      </c>
      <c r="V13" s="120">
        <v>6</v>
      </c>
      <c r="W13" s="120">
        <v>42</v>
      </c>
      <c r="X13" s="120">
        <v>51</v>
      </c>
      <c r="Y13" s="120">
        <v>-9</v>
      </c>
      <c r="Z13" s="121">
        <v>14</v>
      </c>
      <c r="AA13" s="111" t="str">
        <v>2 : 2</v>
      </c>
      <c r="AB13" s="113" t="str">
        <v>3 : 3</v>
      </c>
      <c r="AC13" s="113" t="str">
        <v>1 : 5</v>
      </c>
      <c r="AD13" s="113" t="str">
        <v>3 : 3</v>
      </c>
      <c r="AE13" s="263" t="str">
        <v>5 : 1</v>
      </c>
      <c r="AF13" s="263" t="str">
        <v>6 : 6</v>
      </c>
      <c r="AG13" s="263" t="str">
        <v>1 : 3</v>
      </c>
      <c r="AH13" s="112" t="str">
        <v/>
      </c>
      <c r="AI13" s="266" t="str">
        <v>0 : 3</v>
      </c>
      <c r="AJ13" s="111" t="str">
        <v>1 : 3</v>
      </c>
      <c r="AK13" s="113" t="str">
        <v>2 : 5</v>
      </c>
      <c r="AL13" s="113" t="str">
        <v>2 : 2</v>
      </c>
      <c r="AM13" s="113" t="str">
        <v>1 : 5</v>
      </c>
      <c r="AN13" s="263" t="str">
        <v>3 : 3</v>
      </c>
      <c r="AO13" s="263" t="str">
        <v>3 : 3</v>
      </c>
      <c r="AP13" s="263" t="str">
        <v>6 : 1</v>
      </c>
      <c r="AQ13" s="112" t="str">
        <v/>
      </c>
      <c r="AR13" s="266" t="str">
        <v>3 : 3</v>
      </c>
    </row>
    <row r="14" spans="1:44" ht="13.5" thickBot="1" x14ac:dyDescent="0.25">
      <c r="B14" s="255" t="s">
        <v>405</v>
      </c>
      <c r="C14" s="256" t="s">
        <v>408</v>
      </c>
      <c r="D14" s="323"/>
      <c r="E14" s="324"/>
      <c r="G14" s="133">
        <v>9</v>
      </c>
      <c r="H14" s="134" t="s">
        <v>403</v>
      </c>
      <c r="I14" s="134" t="s">
        <v>146</v>
      </c>
      <c r="J14" s="137" t="str">
        <f t="shared" si="0"/>
        <v>Team A7</v>
      </c>
      <c r="K14" s="120" t="s">
        <v>0</v>
      </c>
      <c r="L14" s="138" t="str">
        <f t="shared" si="1"/>
        <v>Maibach 1822 eV</v>
      </c>
      <c r="M14" s="143">
        <v>4</v>
      </c>
      <c r="N14" s="146" t="s">
        <v>110</v>
      </c>
      <c r="O14" s="144">
        <v>2</v>
      </c>
      <c r="Q14" s="122">
        <v>9</v>
      </c>
      <c r="R14" s="102" t="str">
        <v>FC Barcelona</v>
      </c>
      <c r="S14" s="123">
        <v>16</v>
      </c>
      <c r="T14" s="123">
        <v>3</v>
      </c>
      <c r="U14" s="123">
        <v>5</v>
      </c>
      <c r="V14" s="123">
        <v>8</v>
      </c>
      <c r="W14" s="123">
        <v>41</v>
      </c>
      <c r="X14" s="123">
        <v>54</v>
      </c>
      <c r="Y14" s="123">
        <v>-13</v>
      </c>
      <c r="Z14" s="124">
        <v>14</v>
      </c>
      <c r="AA14" s="114" t="str">
        <v>2 : 4</v>
      </c>
      <c r="AB14" s="115" t="str">
        <v>0 : 3</v>
      </c>
      <c r="AC14" s="115" t="str">
        <v>1 : 5</v>
      </c>
      <c r="AD14" s="115" t="str">
        <v>1 : 5</v>
      </c>
      <c r="AE14" s="115" t="str">
        <v>0 : 3</v>
      </c>
      <c r="AF14" s="115" t="str">
        <v>3 : 3</v>
      </c>
      <c r="AG14" s="115" t="str">
        <v>5 : 5</v>
      </c>
      <c r="AH14" s="115" t="str">
        <v>3 : 0</v>
      </c>
      <c r="AI14" s="267" t="str">
        <v/>
      </c>
      <c r="AJ14" s="114" t="str">
        <v>0 : 3</v>
      </c>
      <c r="AK14" s="115" t="str">
        <v>5 : 5</v>
      </c>
      <c r="AL14" s="115" t="str">
        <v>3 : 3</v>
      </c>
      <c r="AM14" s="115" t="str">
        <v>4 : 2</v>
      </c>
      <c r="AN14" s="115" t="str">
        <v>3 : 4</v>
      </c>
      <c r="AO14" s="115" t="str">
        <v>2 : 5</v>
      </c>
      <c r="AP14" s="115" t="str">
        <v>6 : 1</v>
      </c>
      <c r="AQ14" s="115" t="str">
        <v>3 : 3</v>
      </c>
      <c r="AR14" s="267" t="str">
        <v/>
      </c>
    </row>
    <row r="15" spans="1:44" ht="13.5" thickTop="1" x14ac:dyDescent="0.2">
      <c r="B15" s="258"/>
      <c r="C15" s="257"/>
      <c r="D15" s="258"/>
      <c r="E15" s="258"/>
      <c r="G15" s="133">
        <v>10</v>
      </c>
      <c r="H15" s="134" t="s">
        <v>409</v>
      </c>
      <c r="I15" s="134" t="s">
        <v>147</v>
      </c>
      <c r="J15" s="137" t="str">
        <f t="shared" si="0"/>
        <v>Team B7</v>
      </c>
      <c r="K15" s="120" t="s">
        <v>0</v>
      </c>
      <c r="L15" s="138" t="str">
        <f t="shared" si="1"/>
        <v>Team B4</v>
      </c>
      <c r="M15" s="143">
        <v>3</v>
      </c>
      <c r="N15" s="146" t="s">
        <v>110</v>
      </c>
      <c r="O15" s="144">
        <v>0</v>
      </c>
      <c r="Q15" s="258"/>
      <c r="R15" s="257"/>
      <c r="S15" s="258"/>
      <c r="T15" s="258"/>
      <c r="U15" s="258"/>
      <c r="V15" s="258"/>
      <c r="W15" s="258"/>
      <c r="X15" s="258"/>
      <c r="Y15" s="258"/>
      <c r="Z15" s="258"/>
      <c r="AA15" s="259"/>
      <c r="AB15" s="259"/>
      <c r="AC15" s="259"/>
      <c r="AD15" s="259"/>
      <c r="AE15" s="259"/>
      <c r="AF15" s="259"/>
    </row>
    <row r="16" spans="1:44" ht="13.5" thickBot="1" x14ac:dyDescent="0.25">
      <c r="B16" s="258"/>
      <c r="C16" s="257"/>
      <c r="D16" s="258"/>
      <c r="E16" s="258"/>
      <c r="G16" s="133">
        <v>11</v>
      </c>
      <c r="H16" s="134" t="s">
        <v>412</v>
      </c>
      <c r="I16" s="134" t="s">
        <v>152</v>
      </c>
      <c r="J16" s="137" t="str">
        <f t="shared" si="0"/>
        <v>Team C7</v>
      </c>
      <c r="K16" s="120" t="s">
        <v>0</v>
      </c>
      <c r="L16" s="138" t="str">
        <f t="shared" si="1"/>
        <v>Team C4</v>
      </c>
      <c r="M16" s="143">
        <v>5</v>
      </c>
      <c r="N16" s="146" t="s">
        <v>110</v>
      </c>
      <c r="O16" s="144">
        <v>1</v>
      </c>
      <c r="Q16" s="332" t="s">
        <v>441</v>
      </c>
      <c r="R16" s="332"/>
      <c r="AA16" s="268"/>
      <c r="AB16" s="268"/>
    </row>
    <row r="17" spans="2:44" ht="14.25" thickTop="1" thickBot="1" x14ac:dyDescent="0.25">
      <c r="B17" s="125"/>
      <c r="C17" s="178" t="s">
        <v>139</v>
      </c>
      <c r="D17" s="318" t="s">
        <v>115</v>
      </c>
      <c r="E17" s="126" t="s">
        <v>156</v>
      </c>
      <c r="G17" s="133">
        <v>12</v>
      </c>
      <c r="H17" s="134" t="s">
        <v>415</v>
      </c>
      <c r="I17" s="134" t="s">
        <v>161</v>
      </c>
      <c r="J17" s="137" t="str">
        <f t="shared" si="0"/>
        <v>Team D7</v>
      </c>
      <c r="K17" s="120" t="s">
        <v>0</v>
      </c>
      <c r="L17" s="138" t="str">
        <f t="shared" si="1"/>
        <v>Team D4</v>
      </c>
      <c r="M17" s="143">
        <v>0</v>
      </c>
      <c r="N17" s="146" t="s">
        <v>110</v>
      </c>
      <c r="O17" s="144">
        <v>3</v>
      </c>
      <c r="Q17" s="104" t="str">
        <f t="array" ref="Q17:Z26">Calc2!$B$374:$N$383</f>
        <v>Platz</v>
      </c>
      <c r="R17" s="99" t="str">
        <v>Team</v>
      </c>
      <c r="S17" s="105" t="str">
        <v>Sp</v>
      </c>
      <c r="T17" s="105" t="str">
        <v>G</v>
      </c>
      <c r="U17" s="105" t="str">
        <v>U</v>
      </c>
      <c r="V17" s="105" t="str">
        <v>V</v>
      </c>
      <c r="W17" s="105" t="str">
        <v>T</v>
      </c>
      <c r="X17" s="105" t="str">
        <v>GT</v>
      </c>
      <c r="Y17" s="105" t="str">
        <v>Diff</v>
      </c>
      <c r="Z17" s="106" t="str">
        <v>Pkt</v>
      </c>
      <c r="AA17" s="107" t="str">
        <f t="array" ref="AA17:AI26">Calc2!$B$387:$J$396</f>
        <v>Team B</v>
      </c>
      <c r="AB17" s="108" t="str">
        <v>Team B</v>
      </c>
      <c r="AC17" s="108" t="str">
        <v>Team B</v>
      </c>
      <c r="AD17" s="108" t="str">
        <v>Team B</v>
      </c>
      <c r="AE17" s="261" t="str">
        <v>Team B</v>
      </c>
      <c r="AF17" s="261" t="str">
        <v>Team B</v>
      </c>
      <c r="AG17" s="261" t="str">
        <v>Team B</v>
      </c>
      <c r="AH17" s="261" t="str">
        <v>Team B</v>
      </c>
      <c r="AI17" s="264" t="str">
        <v>Team B</v>
      </c>
      <c r="AJ17" s="107" t="str">
        <f t="array" ref="AJ17:AR26">Calc2!$K$387:$S$396</f>
        <v>Team B</v>
      </c>
      <c r="AK17" s="108" t="str">
        <v>Team B</v>
      </c>
      <c r="AL17" s="108" t="str">
        <v>Team B</v>
      </c>
      <c r="AM17" s="108" t="str">
        <v>Team B</v>
      </c>
      <c r="AN17" s="261" t="str">
        <v>Team B</v>
      </c>
      <c r="AO17" s="261" t="str">
        <v>Team B</v>
      </c>
      <c r="AP17" s="261" t="str">
        <v>Team B</v>
      </c>
      <c r="AQ17" s="261" t="str">
        <v>Team B</v>
      </c>
      <c r="AR17" s="264" t="str">
        <v>Team B</v>
      </c>
    </row>
    <row r="18" spans="2:44" x14ac:dyDescent="0.2">
      <c r="B18" s="251" t="s">
        <v>141</v>
      </c>
      <c r="C18" s="252" t="s">
        <v>418</v>
      </c>
      <c r="D18" s="319"/>
      <c r="E18" s="320"/>
      <c r="G18" s="133">
        <v>13</v>
      </c>
      <c r="H18" s="134" t="s">
        <v>171</v>
      </c>
      <c r="I18" s="134" t="s">
        <v>172</v>
      </c>
      <c r="J18" s="137" t="str">
        <f t="shared" si="0"/>
        <v>Beinbruch SC</v>
      </c>
      <c r="K18" s="120" t="s">
        <v>0</v>
      </c>
      <c r="L18" s="138" t="str">
        <f t="shared" si="1"/>
        <v>FV Schlappe Lunge</v>
      </c>
      <c r="M18" s="143">
        <v>1</v>
      </c>
      <c r="N18" s="146" t="s">
        <v>110</v>
      </c>
      <c r="O18" s="144">
        <v>2</v>
      </c>
      <c r="Q18" s="116">
        <v>1</v>
      </c>
      <c r="R18" s="100" t="str">
        <v>Team B5</v>
      </c>
      <c r="S18" s="117">
        <v>16</v>
      </c>
      <c r="T18" s="117">
        <v>8</v>
      </c>
      <c r="U18" s="117">
        <v>6</v>
      </c>
      <c r="V18" s="117">
        <v>2</v>
      </c>
      <c r="W18" s="117">
        <v>57</v>
      </c>
      <c r="X18" s="117">
        <v>38</v>
      </c>
      <c r="Y18" s="117">
        <v>19</v>
      </c>
      <c r="Z18" s="118">
        <v>30</v>
      </c>
      <c r="AA18" s="109" t="str">
        <v/>
      </c>
      <c r="AB18" s="110" t="str">
        <v>1 : 5</v>
      </c>
      <c r="AC18" s="110" t="str">
        <v>1 : 3</v>
      </c>
      <c r="AD18" s="110" t="str">
        <v>3 : 3</v>
      </c>
      <c r="AE18" s="262" t="str">
        <v>3 : 3</v>
      </c>
      <c r="AF18" s="262" t="str">
        <v>5 : 1</v>
      </c>
      <c r="AG18" s="262" t="str">
        <v>3 : 1</v>
      </c>
      <c r="AH18" s="262" t="str">
        <v>3 : 0</v>
      </c>
      <c r="AI18" s="265" t="str">
        <v>2 : 2</v>
      </c>
      <c r="AJ18" s="109" t="str">
        <v/>
      </c>
      <c r="AK18" s="110" t="str">
        <v>4 : 2</v>
      </c>
      <c r="AL18" s="110" t="str">
        <v>6 : 1</v>
      </c>
      <c r="AM18" s="110" t="str">
        <v>5 : 2</v>
      </c>
      <c r="AN18" s="262" t="str">
        <v>5 : 1</v>
      </c>
      <c r="AO18" s="262" t="str">
        <v>6 : 6</v>
      </c>
      <c r="AP18" s="262" t="str">
        <v>4 : 4</v>
      </c>
      <c r="AQ18" s="262" t="str">
        <v>3 : 3</v>
      </c>
      <c r="AR18" s="265" t="str">
        <v>3 : 1</v>
      </c>
    </row>
    <row r="19" spans="2:44" x14ac:dyDescent="0.2">
      <c r="B19" s="253" t="s">
        <v>145</v>
      </c>
      <c r="C19" s="254" t="s">
        <v>419</v>
      </c>
      <c r="D19" s="321"/>
      <c r="E19" s="322"/>
      <c r="G19" s="133">
        <v>14</v>
      </c>
      <c r="H19" s="134" t="s">
        <v>174</v>
      </c>
      <c r="I19" s="134" t="s">
        <v>175</v>
      </c>
      <c r="J19" s="137" t="str">
        <f t="shared" si="0"/>
        <v>Team B5</v>
      </c>
      <c r="K19" s="120" t="s">
        <v>0</v>
      </c>
      <c r="L19" s="138" t="str">
        <f t="shared" si="1"/>
        <v>Team B6</v>
      </c>
      <c r="M19" s="143">
        <v>2</v>
      </c>
      <c r="N19" s="146" t="s">
        <v>110</v>
      </c>
      <c r="O19" s="144">
        <v>2</v>
      </c>
      <c r="Q19" s="119">
        <v>2</v>
      </c>
      <c r="R19" s="101" t="str">
        <v>Team B9</v>
      </c>
      <c r="S19" s="120">
        <v>16</v>
      </c>
      <c r="T19" s="120">
        <v>7</v>
      </c>
      <c r="U19" s="120">
        <v>5</v>
      </c>
      <c r="V19" s="120">
        <v>4</v>
      </c>
      <c r="W19" s="120">
        <v>55</v>
      </c>
      <c r="X19" s="120">
        <v>38</v>
      </c>
      <c r="Y19" s="120">
        <v>17</v>
      </c>
      <c r="Z19" s="121">
        <v>26</v>
      </c>
      <c r="AA19" s="111" t="str">
        <v>5 : 1</v>
      </c>
      <c r="AB19" s="112" t="str">
        <v/>
      </c>
      <c r="AC19" s="113" t="str">
        <v>5 : 1</v>
      </c>
      <c r="AD19" s="113" t="str">
        <v>3 : 0</v>
      </c>
      <c r="AE19" s="263" t="str">
        <v>3 : 4</v>
      </c>
      <c r="AF19" s="263" t="str">
        <v>1 : 2</v>
      </c>
      <c r="AG19" s="263" t="str">
        <v>3 : 3</v>
      </c>
      <c r="AH19" s="263" t="str">
        <v>5 : 5</v>
      </c>
      <c r="AI19" s="266" t="str">
        <v>6 : 1</v>
      </c>
      <c r="AJ19" s="111" t="str">
        <v>2 : 4</v>
      </c>
      <c r="AK19" s="112" t="str">
        <v/>
      </c>
      <c r="AL19" s="113" t="str">
        <v>3 : 0</v>
      </c>
      <c r="AM19" s="113" t="str">
        <v>4 : 3</v>
      </c>
      <c r="AN19" s="263" t="str">
        <v>3 : 3</v>
      </c>
      <c r="AO19" s="263" t="str">
        <v>3 : 3</v>
      </c>
      <c r="AP19" s="263" t="str">
        <v>5 : 2</v>
      </c>
      <c r="AQ19" s="263" t="str">
        <v>1 : 3</v>
      </c>
      <c r="AR19" s="266" t="str">
        <v>3 : 3</v>
      </c>
    </row>
    <row r="20" spans="2:44" x14ac:dyDescent="0.2">
      <c r="B20" s="253" t="s">
        <v>143</v>
      </c>
      <c r="C20" s="254" t="s">
        <v>420</v>
      </c>
      <c r="D20" s="321"/>
      <c r="E20" s="322"/>
      <c r="G20" s="133">
        <v>15</v>
      </c>
      <c r="H20" s="134" t="s">
        <v>176</v>
      </c>
      <c r="I20" s="134" t="s">
        <v>177</v>
      </c>
      <c r="J20" s="137" t="str">
        <f t="shared" si="0"/>
        <v>Team C5</v>
      </c>
      <c r="K20" s="120" t="s">
        <v>0</v>
      </c>
      <c r="L20" s="138" t="str">
        <f t="shared" si="1"/>
        <v>Team C6</v>
      </c>
      <c r="M20" s="143">
        <v>4</v>
      </c>
      <c r="N20" s="146" t="s">
        <v>110</v>
      </c>
      <c r="O20" s="144">
        <v>3</v>
      </c>
      <c r="Q20" s="119">
        <v>3</v>
      </c>
      <c r="R20" s="101" t="str">
        <v>Team B4</v>
      </c>
      <c r="S20" s="120">
        <v>16</v>
      </c>
      <c r="T20" s="120">
        <v>7</v>
      </c>
      <c r="U20" s="120">
        <v>3</v>
      </c>
      <c r="V20" s="120">
        <v>6</v>
      </c>
      <c r="W20" s="120">
        <v>40</v>
      </c>
      <c r="X20" s="120">
        <v>36</v>
      </c>
      <c r="Y20" s="120">
        <v>4</v>
      </c>
      <c r="Z20" s="121">
        <v>24</v>
      </c>
      <c r="AA20" s="111" t="str">
        <v>3 : 1</v>
      </c>
      <c r="AB20" s="113" t="str">
        <v>1 : 5</v>
      </c>
      <c r="AC20" s="112" t="str">
        <v/>
      </c>
      <c r="AD20" s="113" t="str">
        <v>0 : 3</v>
      </c>
      <c r="AE20" s="263" t="str">
        <v>3 : 3</v>
      </c>
      <c r="AF20" s="263" t="str">
        <v>6 : 1</v>
      </c>
      <c r="AG20" s="263" t="str">
        <v>6 : 1</v>
      </c>
      <c r="AH20" s="263" t="str">
        <v>4 : 2</v>
      </c>
      <c r="AI20" s="266" t="str">
        <v>5 : 2</v>
      </c>
      <c r="AJ20" s="111" t="str">
        <v>1 : 6</v>
      </c>
      <c r="AK20" s="113" t="str">
        <v>0 : 3</v>
      </c>
      <c r="AL20" s="112" t="str">
        <v/>
      </c>
      <c r="AM20" s="113" t="str">
        <v>1 : 2</v>
      </c>
      <c r="AN20" s="263" t="str">
        <v>3 : 0</v>
      </c>
      <c r="AO20" s="263" t="str">
        <v>0 : 3</v>
      </c>
      <c r="AP20" s="263" t="str">
        <v>3 : 3</v>
      </c>
      <c r="AQ20" s="263" t="str">
        <v>3 : 0</v>
      </c>
      <c r="AR20" s="266" t="str">
        <v>1 : 1</v>
      </c>
    </row>
    <row r="21" spans="2:44" x14ac:dyDescent="0.2">
      <c r="B21" s="253" t="s">
        <v>147</v>
      </c>
      <c r="C21" s="254" t="s">
        <v>421</v>
      </c>
      <c r="D21" s="321"/>
      <c r="E21" s="322"/>
      <c r="G21" s="133">
        <v>16</v>
      </c>
      <c r="H21" s="134" t="s">
        <v>178</v>
      </c>
      <c r="I21" s="134" t="s">
        <v>179</v>
      </c>
      <c r="J21" s="137" t="str">
        <f t="shared" si="0"/>
        <v>Team D5</v>
      </c>
      <c r="K21" s="120" t="s">
        <v>0</v>
      </c>
      <c r="L21" s="138" t="str">
        <f t="shared" si="1"/>
        <v>Team D6</v>
      </c>
      <c r="M21" s="143">
        <v>3</v>
      </c>
      <c r="N21" s="146" t="s">
        <v>110</v>
      </c>
      <c r="O21" s="144">
        <v>3</v>
      </c>
      <c r="Q21" s="119">
        <v>4</v>
      </c>
      <c r="R21" s="101" t="str">
        <v>Team B7</v>
      </c>
      <c r="S21" s="120">
        <v>16</v>
      </c>
      <c r="T21" s="120">
        <v>6</v>
      </c>
      <c r="U21" s="120">
        <v>5</v>
      </c>
      <c r="V21" s="120">
        <v>5</v>
      </c>
      <c r="W21" s="120">
        <v>43</v>
      </c>
      <c r="X21" s="120">
        <v>40</v>
      </c>
      <c r="Y21" s="120">
        <v>3</v>
      </c>
      <c r="Z21" s="121">
        <v>23</v>
      </c>
      <c r="AA21" s="111" t="str">
        <v>3 : 3</v>
      </c>
      <c r="AB21" s="113" t="str">
        <v>0 : 3</v>
      </c>
      <c r="AC21" s="113" t="str">
        <v>3 : 0</v>
      </c>
      <c r="AD21" s="112" t="str">
        <v/>
      </c>
      <c r="AE21" s="263" t="str">
        <v>4 : 2</v>
      </c>
      <c r="AF21" s="263" t="str">
        <v>0 : 3</v>
      </c>
      <c r="AG21" s="263" t="str">
        <v>1 : 5</v>
      </c>
      <c r="AH21" s="263" t="str">
        <v>5 : 1</v>
      </c>
      <c r="AI21" s="266" t="str">
        <v>2 : 2</v>
      </c>
      <c r="AJ21" s="111" t="str">
        <v>2 : 5</v>
      </c>
      <c r="AK21" s="113" t="str">
        <v>3 : 4</v>
      </c>
      <c r="AL21" s="113" t="str">
        <v>2 : 1</v>
      </c>
      <c r="AM21" s="112" t="str">
        <v/>
      </c>
      <c r="AN21" s="263" t="str">
        <v>3 : 0</v>
      </c>
      <c r="AO21" s="263" t="str">
        <v>5 : 1</v>
      </c>
      <c r="AP21" s="263" t="str">
        <v>2 : 2</v>
      </c>
      <c r="AQ21" s="263" t="str">
        <v>4 : 4</v>
      </c>
      <c r="AR21" s="266" t="str">
        <v>4 : 4</v>
      </c>
    </row>
    <row r="22" spans="2:44" x14ac:dyDescent="0.2">
      <c r="B22" s="253" t="s">
        <v>174</v>
      </c>
      <c r="C22" s="254" t="s">
        <v>422</v>
      </c>
      <c r="D22" s="321"/>
      <c r="E22" s="322"/>
      <c r="G22" s="133">
        <v>17</v>
      </c>
      <c r="H22" s="134" t="s">
        <v>405</v>
      </c>
      <c r="I22" s="134" t="s">
        <v>140</v>
      </c>
      <c r="J22" s="137" t="str">
        <f t="shared" si="0"/>
        <v>Team A9</v>
      </c>
      <c r="K22" s="120" t="s">
        <v>0</v>
      </c>
      <c r="L22" s="138" t="str">
        <f t="shared" si="1"/>
        <v>1. FC Riedwald</v>
      </c>
      <c r="M22" s="143">
        <v>1</v>
      </c>
      <c r="N22" s="146" t="s">
        <v>110</v>
      </c>
      <c r="O22" s="144">
        <v>3</v>
      </c>
      <c r="Q22" s="119">
        <v>5</v>
      </c>
      <c r="R22" s="101" t="str">
        <v>Team B2</v>
      </c>
      <c r="S22" s="120">
        <v>16</v>
      </c>
      <c r="T22" s="120">
        <v>4</v>
      </c>
      <c r="U22" s="120">
        <v>7</v>
      </c>
      <c r="V22" s="120">
        <v>5</v>
      </c>
      <c r="W22" s="120">
        <v>39</v>
      </c>
      <c r="X22" s="120">
        <v>44</v>
      </c>
      <c r="Y22" s="120">
        <v>-5</v>
      </c>
      <c r="Z22" s="121">
        <v>19</v>
      </c>
      <c r="AA22" s="111" t="str">
        <v>3 : 3</v>
      </c>
      <c r="AB22" s="113" t="str">
        <v>4 : 3</v>
      </c>
      <c r="AC22" s="113" t="str">
        <v>3 : 3</v>
      </c>
      <c r="AD22" s="113" t="str">
        <v>2 : 4</v>
      </c>
      <c r="AE22" s="112" t="str">
        <v/>
      </c>
      <c r="AF22" s="263" t="str">
        <v>3 : 0</v>
      </c>
      <c r="AG22" s="263" t="str">
        <v>3 : 4</v>
      </c>
      <c r="AH22" s="263" t="str">
        <v>3 : 3</v>
      </c>
      <c r="AI22" s="266" t="str">
        <v>3 : 3</v>
      </c>
      <c r="AJ22" s="111" t="str">
        <v>1 : 5</v>
      </c>
      <c r="AK22" s="113" t="str">
        <v>3 : 3</v>
      </c>
      <c r="AL22" s="113" t="str">
        <v>0 : 3</v>
      </c>
      <c r="AM22" s="113" t="str">
        <v>0 : 3</v>
      </c>
      <c r="AN22" s="112" t="str">
        <v/>
      </c>
      <c r="AO22" s="263" t="str">
        <v>2 : 1</v>
      </c>
      <c r="AP22" s="263" t="str">
        <v>1 : 1</v>
      </c>
      <c r="AQ22" s="263" t="str">
        <v>3 : 0</v>
      </c>
      <c r="AR22" s="266" t="str">
        <v>5 : 5</v>
      </c>
    </row>
    <row r="23" spans="2:44" x14ac:dyDescent="0.2">
      <c r="B23" s="253" t="s">
        <v>175</v>
      </c>
      <c r="C23" s="254" t="s">
        <v>423</v>
      </c>
      <c r="D23" s="321"/>
      <c r="E23" s="322"/>
      <c r="G23" s="133">
        <v>18</v>
      </c>
      <c r="H23" s="134" t="s">
        <v>411</v>
      </c>
      <c r="I23" s="134" t="s">
        <v>141</v>
      </c>
      <c r="J23" s="137" t="str">
        <f t="shared" si="0"/>
        <v>Team B9</v>
      </c>
      <c r="K23" s="120" t="s">
        <v>0</v>
      </c>
      <c r="L23" s="138" t="str">
        <f t="shared" si="1"/>
        <v>Team B1</v>
      </c>
      <c r="M23" s="143">
        <v>3</v>
      </c>
      <c r="N23" s="146" t="s">
        <v>110</v>
      </c>
      <c r="O23" s="144">
        <v>3</v>
      </c>
      <c r="Q23" s="119">
        <v>6</v>
      </c>
      <c r="R23" s="101" t="str">
        <v>Team B3</v>
      </c>
      <c r="S23" s="120">
        <v>16</v>
      </c>
      <c r="T23" s="120">
        <v>5</v>
      </c>
      <c r="U23" s="120">
        <v>4</v>
      </c>
      <c r="V23" s="120">
        <v>7</v>
      </c>
      <c r="W23" s="120">
        <v>37</v>
      </c>
      <c r="X23" s="120">
        <v>43</v>
      </c>
      <c r="Y23" s="120">
        <v>-6</v>
      </c>
      <c r="Z23" s="121">
        <v>19</v>
      </c>
      <c r="AA23" s="111" t="str">
        <v>1 : 5</v>
      </c>
      <c r="AB23" s="113" t="str">
        <v>2 : 1</v>
      </c>
      <c r="AC23" s="263" t="str">
        <v>1 : 6</v>
      </c>
      <c r="AD23" s="113" t="str">
        <v>3 : 0</v>
      </c>
      <c r="AE23" s="263" t="str">
        <v>0 : 3</v>
      </c>
      <c r="AF23" s="112" t="str">
        <v/>
      </c>
      <c r="AG23" s="263" t="str">
        <v>0 : 0</v>
      </c>
      <c r="AH23" s="263" t="str">
        <v>5 : 1</v>
      </c>
      <c r="AI23" s="266" t="str">
        <v>1 : 2</v>
      </c>
      <c r="AJ23" s="111" t="str">
        <v>6 : 6</v>
      </c>
      <c r="AK23" s="113" t="str">
        <v>3 : 3</v>
      </c>
      <c r="AL23" s="263" t="str">
        <v>3 : 0</v>
      </c>
      <c r="AM23" s="113" t="str">
        <v>1 : 5</v>
      </c>
      <c r="AN23" s="263" t="str">
        <v>1 : 2</v>
      </c>
      <c r="AO23" s="112" t="str">
        <v/>
      </c>
      <c r="AP23" s="263" t="str">
        <v>5 : 2</v>
      </c>
      <c r="AQ23" s="263" t="str">
        <v>2 : 4</v>
      </c>
      <c r="AR23" s="266" t="str">
        <v>3 : 3</v>
      </c>
    </row>
    <row r="24" spans="2:44" x14ac:dyDescent="0.2">
      <c r="B24" s="253" t="s">
        <v>409</v>
      </c>
      <c r="C24" s="254" t="s">
        <v>424</v>
      </c>
      <c r="D24" s="321"/>
      <c r="E24" s="322"/>
      <c r="G24" s="133">
        <v>19</v>
      </c>
      <c r="H24" s="134" t="s">
        <v>414</v>
      </c>
      <c r="I24" s="134" t="s">
        <v>149</v>
      </c>
      <c r="J24" s="137" t="str">
        <f t="shared" si="0"/>
        <v>Team C9</v>
      </c>
      <c r="K24" s="120" t="s">
        <v>0</v>
      </c>
      <c r="L24" s="138" t="str">
        <f t="shared" si="1"/>
        <v>Team C1</v>
      </c>
      <c r="M24" s="143">
        <v>1</v>
      </c>
      <c r="N24" s="146" t="s">
        <v>110</v>
      </c>
      <c r="O24" s="144">
        <v>5</v>
      </c>
      <c r="Q24" s="119">
        <v>7</v>
      </c>
      <c r="R24" s="101" t="str">
        <v>Team B1</v>
      </c>
      <c r="S24" s="120">
        <v>16</v>
      </c>
      <c r="T24" s="120">
        <v>4</v>
      </c>
      <c r="U24" s="120">
        <v>7</v>
      </c>
      <c r="V24" s="120">
        <v>5</v>
      </c>
      <c r="W24" s="120">
        <v>39</v>
      </c>
      <c r="X24" s="120">
        <v>46</v>
      </c>
      <c r="Y24" s="120">
        <v>-7</v>
      </c>
      <c r="Z24" s="121">
        <v>19</v>
      </c>
      <c r="AA24" s="111" t="str">
        <v>1 : 3</v>
      </c>
      <c r="AB24" s="113" t="str">
        <v>3 : 3</v>
      </c>
      <c r="AC24" s="113" t="str">
        <v>1 : 6</v>
      </c>
      <c r="AD24" s="263" t="str">
        <v>5 : 1</v>
      </c>
      <c r="AE24" s="263" t="str">
        <v>4 : 3</v>
      </c>
      <c r="AF24" s="263" t="str">
        <v>0 : 0</v>
      </c>
      <c r="AG24" s="112" t="str">
        <v/>
      </c>
      <c r="AH24" s="263" t="str">
        <v>5 : 2</v>
      </c>
      <c r="AI24" s="266" t="str">
        <v>2 : 2</v>
      </c>
      <c r="AJ24" s="111" t="str">
        <v>4 : 4</v>
      </c>
      <c r="AK24" s="113" t="str">
        <v>2 : 5</v>
      </c>
      <c r="AL24" s="113" t="str">
        <v>3 : 3</v>
      </c>
      <c r="AM24" s="263" t="str">
        <v>2 : 2</v>
      </c>
      <c r="AN24" s="263" t="str">
        <v>1 : 1</v>
      </c>
      <c r="AO24" s="263" t="str">
        <v>2 : 5</v>
      </c>
      <c r="AP24" s="112" t="str">
        <v/>
      </c>
      <c r="AQ24" s="263" t="str">
        <v>1 : 5</v>
      </c>
      <c r="AR24" s="266" t="str">
        <v>3 : 1</v>
      </c>
    </row>
    <row r="25" spans="2:44" x14ac:dyDescent="0.2">
      <c r="B25" s="253" t="s">
        <v>410</v>
      </c>
      <c r="C25" s="254" t="s">
        <v>425</v>
      </c>
      <c r="D25" s="321"/>
      <c r="E25" s="322"/>
      <c r="G25" s="133">
        <v>20</v>
      </c>
      <c r="H25" s="134" t="s">
        <v>417</v>
      </c>
      <c r="I25" s="134" t="s">
        <v>160</v>
      </c>
      <c r="J25" s="137" t="str">
        <f t="shared" si="0"/>
        <v>Team D9</v>
      </c>
      <c r="K25" s="120" t="s">
        <v>0</v>
      </c>
      <c r="L25" s="138" t="str">
        <f t="shared" si="1"/>
        <v>Team D1</v>
      </c>
      <c r="M25" s="143">
        <v>1</v>
      </c>
      <c r="N25" s="146" t="s">
        <v>110</v>
      </c>
      <c r="O25" s="144">
        <v>6</v>
      </c>
      <c r="Q25" s="119">
        <v>8</v>
      </c>
      <c r="R25" s="101" t="str">
        <v>Team B8</v>
      </c>
      <c r="S25" s="120">
        <v>16</v>
      </c>
      <c r="T25" s="120">
        <v>4</v>
      </c>
      <c r="U25" s="120">
        <v>5</v>
      </c>
      <c r="V25" s="120">
        <v>7</v>
      </c>
      <c r="W25" s="120">
        <v>40</v>
      </c>
      <c r="X25" s="120">
        <v>53</v>
      </c>
      <c r="Y25" s="120">
        <v>-13</v>
      </c>
      <c r="Z25" s="121">
        <v>17</v>
      </c>
      <c r="AA25" s="111" t="str">
        <v>0 : 3</v>
      </c>
      <c r="AB25" s="113" t="str">
        <v>5 : 5</v>
      </c>
      <c r="AC25" s="113" t="str">
        <v>2 : 4</v>
      </c>
      <c r="AD25" s="113" t="str">
        <v>1 : 5</v>
      </c>
      <c r="AE25" s="263" t="str">
        <v>3 : 3</v>
      </c>
      <c r="AF25" s="263" t="str">
        <v>1 : 5</v>
      </c>
      <c r="AG25" s="263" t="str">
        <v>2 : 5</v>
      </c>
      <c r="AH25" s="112" t="str">
        <v/>
      </c>
      <c r="AI25" s="266" t="str">
        <v>4 : 3</v>
      </c>
      <c r="AJ25" s="111" t="str">
        <v>3 : 3</v>
      </c>
      <c r="AK25" s="113" t="str">
        <v>3 : 1</v>
      </c>
      <c r="AL25" s="113" t="str">
        <v>0 : 3</v>
      </c>
      <c r="AM25" s="113" t="str">
        <v>4 : 4</v>
      </c>
      <c r="AN25" s="263" t="str">
        <v>0 : 3</v>
      </c>
      <c r="AO25" s="263" t="str">
        <v>4 : 2</v>
      </c>
      <c r="AP25" s="263" t="str">
        <v>5 : 1</v>
      </c>
      <c r="AQ25" s="112" t="str">
        <v/>
      </c>
      <c r="AR25" s="266" t="str">
        <v>3 : 3</v>
      </c>
    </row>
    <row r="26" spans="2:44" ht="13.5" thickBot="1" x14ac:dyDescent="0.25">
      <c r="B26" s="255" t="s">
        <v>411</v>
      </c>
      <c r="C26" s="256" t="s">
        <v>426</v>
      </c>
      <c r="D26" s="323"/>
      <c r="E26" s="324"/>
      <c r="G26" s="133">
        <v>21</v>
      </c>
      <c r="H26" s="134" t="s">
        <v>144</v>
      </c>
      <c r="I26" s="134" t="s">
        <v>403</v>
      </c>
      <c r="J26" s="137" t="str">
        <f t="shared" si="0"/>
        <v>Eintracht Frankfurt</v>
      </c>
      <c r="K26" s="120" t="s">
        <v>0</v>
      </c>
      <c r="L26" s="138" t="str">
        <f t="shared" si="1"/>
        <v>Team A7</v>
      </c>
      <c r="M26" s="143">
        <v>2</v>
      </c>
      <c r="N26" s="146" t="s">
        <v>110</v>
      </c>
      <c r="O26" s="144">
        <v>5</v>
      </c>
      <c r="Q26" s="122">
        <v>9</v>
      </c>
      <c r="R26" s="102" t="str">
        <v>Team B6</v>
      </c>
      <c r="S26" s="123">
        <v>16</v>
      </c>
      <c r="T26" s="123">
        <v>1</v>
      </c>
      <c r="U26" s="123">
        <v>10</v>
      </c>
      <c r="V26" s="123">
        <v>5</v>
      </c>
      <c r="W26" s="123">
        <v>38</v>
      </c>
      <c r="X26" s="123">
        <v>50</v>
      </c>
      <c r="Y26" s="123">
        <v>-12</v>
      </c>
      <c r="Z26" s="124">
        <v>13</v>
      </c>
      <c r="AA26" s="114" t="str">
        <v>2 : 2</v>
      </c>
      <c r="AB26" s="115" t="str">
        <v>1 : 6</v>
      </c>
      <c r="AC26" s="115" t="str">
        <v>2 : 5</v>
      </c>
      <c r="AD26" s="115" t="str">
        <v>2 : 2</v>
      </c>
      <c r="AE26" s="115" t="str">
        <v>3 : 3</v>
      </c>
      <c r="AF26" s="115" t="str">
        <v>2 : 1</v>
      </c>
      <c r="AG26" s="115" t="str">
        <v>2 : 2</v>
      </c>
      <c r="AH26" s="115" t="str">
        <v>3 : 4</v>
      </c>
      <c r="AI26" s="267" t="str">
        <v/>
      </c>
      <c r="AJ26" s="114" t="str">
        <v>1 : 3</v>
      </c>
      <c r="AK26" s="115" t="str">
        <v>3 : 3</v>
      </c>
      <c r="AL26" s="115" t="str">
        <v>1 : 1</v>
      </c>
      <c r="AM26" s="115" t="str">
        <v>4 : 4</v>
      </c>
      <c r="AN26" s="115" t="str">
        <v>5 : 5</v>
      </c>
      <c r="AO26" s="115" t="str">
        <v>3 : 3</v>
      </c>
      <c r="AP26" s="115" t="str">
        <v>1 : 3</v>
      </c>
      <c r="AQ26" s="115" t="str">
        <v>3 : 3</v>
      </c>
      <c r="AR26" s="267" t="str">
        <v/>
      </c>
    </row>
    <row r="27" spans="2:44" ht="13.5" thickTop="1" x14ac:dyDescent="0.2">
      <c r="B27" s="258"/>
      <c r="C27" s="257"/>
      <c r="D27" s="258"/>
      <c r="E27" s="258"/>
      <c r="G27" s="133">
        <v>22</v>
      </c>
      <c r="H27" s="134" t="s">
        <v>145</v>
      </c>
      <c r="I27" s="134" t="s">
        <v>409</v>
      </c>
      <c r="J27" s="137" t="str">
        <f t="shared" si="0"/>
        <v>Team B2</v>
      </c>
      <c r="K27" s="120" t="s">
        <v>0</v>
      </c>
      <c r="L27" s="138" t="str">
        <f t="shared" si="1"/>
        <v>Team B7</v>
      </c>
      <c r="M27" s="143">
        <v>2</v>
      </c>
      <c r="N27" s="146" t="s">
        <v>110</v>
      </c>
      <c r="O27" s="144">
        <v>4</v>
      </c>
      <c r="Q27" s="258"/>
      <c r="R27" s="257"/>
      <c r="S27" s="258"/>
      <c r="T27" s="258"/>
      <c r="U27" s="258"/>
      <c r="V27" s="258"/>
      <c r="W27" s="258"/>
      <c r="X27" s="258"/>
      <c r="Y27" s="258"/>
      <c r="Z27" s="258"/>
      <c r="AA27" s="259"/>
      <c r="AB27" s="259"/>
      <c r="AC27" s="259"/>
      <c r="AD27" s="259"/>
      <c r="AE27" s="259"/>
      <c r="AF27" s="259"/>
    </row>
    <row r="28" spans="2:44" ht="13.5" thickBot="1" x14ac:dyDescent="0.25">
      <c r="B28" s="258"/>
      <c r="C28" s="257"/>
      <c r="D28" s="258"/>
      <c r="E28" s="258"/>
      <c r="G28" s="133">
        <v>23</v>
      </c>
      <c r="H28" s="134" t="s">
        <v>150</v>
      </c>
      <c r="I28" s="134" t="s">
        <v>412</v>
      </c>
      <c r="J28" s="137" t="str">
        <f t="shared" si="0"/>
        <v>Team C2</v>
      </c>
      <c r="K28" s="120" t="s">
        <v>0</v>
      </c>
      <c r="L28" s="138" t="str">
        <f t="shared" si="1"/>
        <v>Team C7</v>
      </c>
      <c r="M28" s="143">
        <v>0</v>
      </c>
      <c r="N28" s="146" t="s">
        <v>110</v>
      </c>
      <c r="O28" s="144">
        <v>3</v>
      </c>
      <c r="Q28" s="332" t="s">
        <v>442</v>
      </c>
      <c r="R28" s="332"/>
      <c r="AA28" s="268"/>
      <c r="AB28" s="268"/>
    </row>
    <row r="29" spans="2:44" ht="14.25" thickTop="1" thickBot="1" x14ac:dyDescent="0.25">
      <c r="B29" s="125"/>
      <c r="C29" s="178" t="s">
        <v>148</v>
      </c>
      <c r="D29" s="318" t="s">
        <v>115</v>
      </c>
      <c r="E29" s="126" t="s">
        <v>156</v>
      </c>
      <c r="G29" s="133">
        <v>24</v>
      </c>
      <c r="H29" s="134" t="s">
        <v>163</v>
      </c>
      <c r="I29" s="134" t="s">
        <v>415</v>
      </c>
      <c r="J29" s="137" t="str">
        <f t="shared" si="0"/>
        <v>Team D2</v>
      </c>
      <c r="K29" s="120" t="s">
        <v>0</v>
      </c>
      <c r="L29" s="138" t="str">
        <f t="shared" si="1"/>
        <v>Team D7</v>
      </c>
      <c r="M29" s="143">
        <v>1</v>
      </c>
      <c r="N29" s="146" t="s">
        <v>110</v>
      </c>
      <c r="O29" s="144">
        <v>5</v>
      </c>
      <c r="Q29" s="104" t="str">
        <f t="array" ref="Q29:Z38">Calc3!$B$374:$N$383</f>
        <v>Platz</v>
      </c>
      <c r="R29" s="99" t="str">
        <v>Team</v>
      </c>
      <c r="S29" s="105" t="str">
        <v>Sp</v>
      </c>
      <c r="T29" s="105" t="str">
        <v>G</v>
      </c>
      <c r="U29" s="105" t="str">
        <v>U</v>
      </c>
      <c r="V29" s="105" t="str">
        <v>V</v>
      </c>
      <c r="W29" s="105" t="str">
        <v>T</v>
      </c>
      <c r="X29" s="105" t="str">
        <v>GT</v>
      </c>
      <c r="Y29" s="105" t="str">
        <v>Diff</v>
      </c>
      <c r="Z29" s="106" t="str">
        <v>Pkt</v>
      </c>
      <c r="AA29" s="107" t="str">
        <f t="array" ref="AA29:AI38">Calc3!$B$387:$J$396</f>
        <v>Team C</v>
      </c>
      <c r="AB29" s="108" t="str">
        <v>Team C</v>
      </c>
      <c r="AC29" s="108" t="str">
        <v>Team C</v>
      </c>
      <c r="AD29" s="108" t="str">
        <v>Team C</v>
      </c>
      <c r="AE29" s="261" t="str">
        <v>Team C</v>
      </c>
      <c r="AF29" s="261" t="str">
        <v>Team C</v>
      </c>
      <c r="AG29" s="261" t="str">
        <v>Team C</v>
      </c>
      <c r="AH29" s="261" t="str">
        <v>Team C</v>
      </c>
      <c r="AI29" s="264" t="str">
        <v>Team C</v>
      </c>
      <c r="AJ29" s="107" t="str">
        <f t="array" ref="AJ29:AR38">Calc3!$K$387:$S$396</f>
        <v>Team C</v>
      </c>
      <c r="AK29" s="108" t="str">
        <v>Team C</v>
      </c>
      <c r="AL29" s="108" t="str">
        <v>Team C</v>
      </c>
      <c r="AM29" s="108" t="str">
        <v>Team C</v>
      </c>
      <c r="AN29" s="261" t="str">
        <v>Team C</v>
      </c>
      <c r="AO29" s="261" t="str">
        <v>Team C</v>
      </c>
      <c r="AP29" s="261" t="str">
        <v>Team C</v>
      </c>
      <c r="AQ29" s="261" t="str">
        <v>Team C</v>
      </c>
      <c r="AR29" s="264" t="str">
        <v>Team C</v>
      </c>
    </row>
    <row r="30" spans="2:44" x14ac:dyDescent="0.2">
      <c r="B30" s="251" t="s">
        <v>149</v>
      </c>
      <c r="C30" s="252" t="s">
        <v>427</v>
      </c>
      <c r="D30" s="319"/>
      <c r="E30" s="320"/>
      <c r="G30" s="133">
        <v>25</v>
      </c>
      <c r="H30" s="134" t="s">
        <v>172</v>
      </c>
      <c r="I30" s="134" t="s">
        <v>142</v>
      </c>
      <c r="J30" s="137" t="str">
        <f t="shared" si="0"/>
        <v>FV Schlappe Lunge</v>
      </c>
      <c r="K30" s="120" t="s">
        <v>0</v>
      </c>
      <c r="L30" s="138" t="str">
        <f t="shared" si="1"/>
        <v>FC Barcelona</v>
      </c>
      <c r="M30" s="143">
        <v>3</v>
      </c>
      <c r="N30" s="146" t="s">
        <v>110</v>
      </c>
      <c r="O30" s="144">
        <v>0</v>
      </c>
      <c r="Q30" s="116">
        <v>1</v>
      </c>
      <c r="R30" s="100" t="str">
        <v>Team C7</v>
      </c>
      <c r="S30" s="117">
        <v>16</v>
      </c>
      <c r="T30" s="117">
        <v>8</v>
      </c>
      <c r="U30" s="117">
        <v>4</v>
      </c>
      <c r="V30" s="117">
        <v>4</v>
      </c>
      <c r="W30" s="117">
        <v>47</v>
      </c>
      <c r="X30" s="117">
        <v>32</v>
      </c>
      <c r="Y30" s="117">
        <v>15</v>
      </c>
      <c r="Z30" s="118">
        <v>28</v>
      </c>
      <c r="AA30" s="109" t="str">
        <v/>
      </c>
      <c r="AB30" s="110" t="str">
        <v>1 : 2</v>
      </c>
      <c r="AC30" s="110" t="str">
        <v>5 : 1</v>
      </c>
      <c r="AD30" s="110" t="str">
        <v>1 : 2</v>
      </c>
      <c r="AE30" s="262" t="str">
        <v>5 : 1</v>
      </c>
      <c r="AF30" s="262" t="str">
        <v>3 : 0</v>
      </c>
      <c r="AG30" s="262" t="str">
        <v>3 : 0</v>
      </c>
      <c r="AH30" s="262" t="str">
        <v>0 : 3</v>
      </c>
      <c r="AI30" s="265" t="str">
        <v>4 : 3</v>
      </c>
      <c r="AJ30" s="109" t="str">
        <v/>
      </c>
      <c r="AK30" s="110" t="str">
        <v>3 : 3</v>
      </c>
      <c r="AL30" s="110" t="str">
        <v>2 : 4</v>
      </c>
      <c r="AM30" s="110" t="str">
        <v>6 : 1</v>
      </c>
      <c r="AN30" s="262" t="str">
        <v>2 : 2</v>
      </c>
      <c r="AO30" s="262" t="str">
        <v>4 : 3</v>
      </c>
      <c r="AP30" s="262" t="str">
        <v>2 : 1</v>
      </c>
      <c r="AQ30" s="262" t="str">
        <v>3 : 3</v>
      </c>
      <c r="AR30" s="265" t="str">
        <v>3 : 3</v>
      </c>
    </row>
    <row r="31" spans="2:44" x14ac:dyDescent="0.2">
      <c r="B31" s="253" t="s">
        <v>150</v>
      </c>
      <c r="C31" s="254" t="s">
        <v>428</v>
      </c>
      <c r="D31" s="321"/>
      <c r="E31" s="322"/>
      <c r="G31" s="133">
        <v>26</v>
      </c>
      <c r="H31" s="134" t="s">
        <v>175</v>
      </c>
      <c r="I31" s="134" t="s">
        <v>143</v>
      </c>
      <c r="J31" s="137" t="str">
        <f t="shared" si="0"/>
        <v>Team B6</v>
      </c>
      <c r="K31" s="120" t="s">
        <v>0</v>
      </c>
      <c r="L31" s="138" t="str">
        <f t="shared" si="1"/>
        <v>Team B3</v>
      </c>
      <c r="M31" s="143">
        <v>2</v>
      </c>
      <c r="N31" s="146" t="s">
        <v>110</v>
      </c>
      <c r="O31" s="144">
        <v>1</v>
      </c>
      <c r="Q31" s="119">
        <v>2</v>
      </c>
      <c r="R31" s="101" t="str">
        <v>Team C9</v>
      </c>
      <c r="S31" s="120">
        <v>16</v>
      </c>
      <c r="T31" s="120">
        <v>6</v>
      </c>
      <c r="U31" s="120">
        <v>7</v>
      </c>
      <c r="V31" s="120">
        <v>3</v>
      </c>
      <c r="W31" s="120">
        <v>52</v>
      </c>
      <c r="X31" s="120">
        <v>46</v>
      </c>
      <c r="Y31" s="120">
        <v>6</v>
      </c>
      <c r="Z31" s="121">
        <v>25</v>
      </c>
      <c r="AA31" s="111" t="str">
        <v>2 : 1</v>
      </c>
      <c r="AB31" s="112" t="str">
        <v/>
      </c>
      <c r="AC31" s="113" t="str">
        <v>6 : 1</v>
      </c>
      <c r="AD31" s="113" t="str">
        <v>2 : 2</v>
      </c>
      <c r="AE31" s="263" t="str">
        <v>6 : 1</v>
      </c>
      <c r="AF31" s="263" t="str">
        <v>1 : 5</v>
      </c>
      <c r="AG31" s="263" t="str">
        <v>3 : 3</v>
      </c>
      <c r="AH31" s="263" t="str">
        <v>4 : 4</v>
      </c>
      <c r="AI31" s="266" t="str">
        <v>5 : 2</v>
      </c>
      <c r="AJ31" s="111" t="str">
        <v>3 : 3</v>
      </c>
      <c r="AK31" s="112" t="str">
        <v/>
      </c>
      <c r="AL31" s="113" t="str">
        <v>0 : 3</v>
      </c>
      <c r="AM31" s="113" t="str">
        <v>5 : 5</v>
      </c>
      <c r="AN31" s="263" t="str">
        <v>2 : 1</v>
      </c>
      <c r="AO31" s="263" t="str">
        <v>4 : 2</v>
      </c>
      <c r="AP31" s="263" t="str">
        <v>1 : 5</v>
      </c>
      <c r="AQ31" s="263" t="str">
        <v>3 : 3</v>
      </c>
      <c r="AR31" s="266" t="str">
        <v>5 : 5</v>
      </c>
    </row>
    <row r="32" spans="2:44" x14ac:dyDescent="0.2">
      <c r="B32" s="253" t="s">
        <v>151</v>
      </c>
      <c r="C32" s="254" t="s">
        <v>429</v>
      </c>
      <c r="D32" s="321"/>
      <c r="E32" s="322"/>
      <c r="G32" s="133">
        <v>27</v>
      </c>
      <c r="H32" s="134" t="s">
        <v>177</v>
      </c>
      <c r="I32" s="134" t="s">
        <v>151</v>
      </c>
      <c r="J32" s="137" t="str">
        <f t="shared" si="0"/>
        <v>Team C6</v>
      </c>
      <c r="K32" s="120" t="s">
        <v>0</v>
      </c>
      <c r="L32" s="138" t="str">
        <f t="shared" si="1"/>
        <v>Team C3</v>
      </c>
      <c r="M32" s="143">
        <v>2</v>
      </c>
      <c r="N32" s="146" t="s">
        <v>110</v>
      </c>
      <c r="O32" s="144">
        <v>2</v>
      </c>
      <c r="Q32" s="119">
        <v>3</v>
      </c>
      <c r="R32" s="101" t="str">
        <v>Team C5</v>
      </c>
      <c r="S32" s="120">
        <v>16</v>
      </c>
      <c r="T32" s="120">
        <v>6</v>
      </c>
      <c r="U32" s="120">
        <v>6</v>
      </c>
      <c r="V32" s="120">
        <v>4</v>
      </c>
      <c r="W32" s="120">
        <v>52</v>
      </c>
      <c r="X32" s="120">
        <v>48</v>
      </c>
      <c r="Y32" s="120">
        <v>4</v>
      </c>
      <c r="Z32" s="121">
        <v>24</v>
      </c>
      <c r="AA32" s="111" t="str">
        <v>1 : 5</v>
      </c>
      <c r="AB32" s="113" t="str">
        <v>1 : 6</v>
      </c>
      <c r="AC32" s="112" t="str">
        <v/>
      </c>
      <c r="AD32" s="113" t="str">
        <v>0 : 3</v>
      </c>
      <c r="AE32" s="263" t="str">
        <v>3 : 3</v>
      </c>
      <c r="AF32" s="263" t="str">
        <v>3 : 3</v>
      </c>
      <c r="AG32" s="263" t="str">
        <v>1 : 3</v>
      </c>
      <c r="AH32" s="263" t="str">
        <v>5 : 1</v>
      </c>
      <c r="AI32" s="266" t="str">
        <v>4 : 3</v>
      </c>
      <c r="AJ32" s="111" t="str">
        <v>4 : 2</v>
      </c>
      <c r="AK32" s="113" t="str">
        <v>3 : 0</v>
      </c>
      <c r="AL32" s="112" t="str">
        <v/>
      </c>
      <c r="AM32" s="113" t="str">
        <v>5 : 5</v>
      </c>
      <c r="AN32" s="263" t="str">
        <v>5 : 2</v>
      </c>
      <c r="AO32" s="263" t="str">
        <v>3 : 3</v>
      </c>
      <c r="AP32" s="263" t="str">
        <v>6 : 1</v>
      </c>
      <c r="AQ32" s="263" t="str">
        <v>5 : 5</v>
      </c>
      <c r="AR32" s="266" t="str">
        <v>3 : 3</v>
      </c>
    </row>
    <row r="33" spans="2:44" x14ac:dyDescent="0.2">
      <c r="B33" s="253" t="s">
        <v>152</v>
      </c>
      <c r="C33" s="254" t="s">
        <v>430</v>
      </c>
      <c r="D33" s="321"/>
      <c r="E33" s="322"/>
      <c r="G33" s="133">
        <v>28</v>
      </c>
      <c r="H33" s="134" t="s">
        <v>179</v>
      </c>
      <c r="I33" s="134" t="s">
        <v>162</v>
      </c>
      <c r="J33" s="137" t="str">
        <f t="shared" si="0"/>
        <v>Team D6</v>
      </c>
      <c r="K33" s="120" t="s">
        <v>0</v>
      </c>
      <c r="L33" s="138" t="str">
        <f t="shared" si="1"/>
        <v>Team D3</v>
      </c>
      <c r="M33" s="143">
        <v>3</v>
      </c>
      <c r="N33" s="146" t="s">
        <v>110</v>
      </c>
      <c r="O33" s="144">
        <v>4</v>
      </c>
      <c r="Q33" s="119">
        <v>4</v>
      </c>
      <c r="R33" s="101" t="str">
        <v>Team C3</v>
      </c>
      <c r="S33" s="120">
        <v>16</v>
      </c>
      <c r="T33" s="120">
        <v>6</v>
      </c>
      <c r="U33" s="120">
        <v>6</v>
      </c>
      <c r="V33" s="120">
        <v>4</v>
      </c>
      <c r="W33" s="120">
        <v>44</v>
      </c>
      <c r="X33" s="120">
        <v>42</v>
      </c>
      <c r="Y33" s="120">
        <v>2</v>
      </c>
      <c r="Z33" s="121">
        <v>24</v>
      </c>
      <c r="AA33" s="111" t="str">
        <v>2 : 1</v>
      </c>
      <c r="AB33" s="113" t="str">
        <v>2 : 2</v>
      </c>
      <c r="AC33" s="113" t="str">
        <v>3 : 0</v>
      </c>
      <c r="AD33" s="112" t="str">
        <v/>
      </c>
      <c r="AE33" s="263" t="str">
        <v>2 : 5</v>
      </c>
      <c r="AF33" s="263" t="str">
        <v>1 : 1</v>
      </c>
      <c r="AG33" s="263" t="str">
        <v>1 : 5</v>
      </c>
      <c r="AH33" s="263" t="str">
        <v>6 : 1</v>
      </c>
      <c r="AI33" s="266" t="str">
        <v>2 : 2</v>
      </c>
      <c r="AJ33" s="111" t="str">
        <v>1 : 6</v>
      </c>
      <c r="AK33" s="113" t="str">
        <v>5 : 5</v>
      </c>
      <c r="AL33" s="113" t="str">
        <v>5 : 5</v>
      </c>
      <c r="AM33" s="112" t="str">
        <v/>
      </c>
      <c r="AN33" s="263" t="str">
        <v>5 : 1</v>
      </c>
      <c r="AO33" s="263" t="str">
        <v>4 : 2</v>
      </c>
      <c r="AP33" s="263" t="str">
        <v>2 : 2</v>
      </c>
      <c r="AQ33" s="263" t="str">
        <v>0 : 3</v>
      </c>
      <c r="AR33" s="266" t="str">
        <v>3 : 1</v>
      </c>
    </row>
    <row r="34" spans="2:44" x14ac:dyDescent="0.2">
      <c r="B34" s="253" t="s">
        <v>176</v>
      </c>
      <c r="C34" s="254" t="s">
        <v>431</v>
      </c>
      <c r="D34" s="321"/>
      <c r="E34" s="322"/>
      <c r="G34" s="133">
        <v>29</v>
      </c>
      <c r="H34" s="134" t="s">
        <v>146</v>
      </c>
      <c r="I34" s="134" t="s">
        <v>171</v>
      </c>
      <c r="J34" s="137" t="str">
        <f t="shared" si="0"/>
        <v>Maibach 1822 eV</v>
      </c>
      <c r="K34" s="120" t="s">
        <v>0</v>
      </c>
      <c r="L34" s="138" t="str">
        <f t="shared" si="1"/>
        <v>Beinbruch SC</v>
      </c>
      <c r="M34" s="143">
        <v>3</v>
      </c>
      <c r="N34" s="146" t="s">
        <v>110</v>
      </c>
      <c r="O34" s="144">
        <v>3</v>
      </c>
      <c r="Q34" s="119">
        <v>5</v>
      </c>
      <c r="R34" s="101" t="str">
        <v>Team C4</v>
      </c>
      <c r="S34" s="120">
        <v>16</v>
      </c>
      <c r="T34" s="120">
        <v>6</v>
      </c>
      <c r="U34" s="120">
        <v>4</v>
      </c>
      <c r="V34" s="120">
        <v>6</v>
      </c>
      <c r="W34" s="120">
        <v>39</v>
      </c>
      <c r="X34" s="120">
        <v>45</v>
      </c>
      <c r="Y34" s="120">
        <v>-6</v>
      </c>
      <c r="Z34" s="121">
        <v>22</v>
      </c>
      <c r="AA34" s="111" t="str">
        <v>1 : 5</v>
      </c>
      <c r="AB34" s="113" t="str">
        <v>1 : 6</v>
      </c>
      <c r="AC34" s="113" t="str">
        <v>3 : 3</v>
      </c>
      <c r="AD34" s="113" t="str">
        <v>5 : 2</v>
      </c>
      <c r="AE34" s="112" t="str">
        <v/>
      </c>
      <c r="AF34" s="263" t="str">
        <v>5 : 2</v>
      </c>
      <c r="AG34" s="263" t="str">
        <v>1 : 3</v>
      </c>
      <c r="AH34" s="263" t="str">
        <v>3 : 0</v>
      </c>
      <c r="AI34" s="266" t="str">
        <v>4 : 2</v>
      </c>
      <c r="AJ34" s="111" t="str">
        <v>2 : 2</v>
      </c>
      <c r="AK34" s="113" t="str">
        <v>1 : 2</v>
      </c>
      <c r="AL34" s="113" t="str">
        <v>2 : 5</v>
      </c>
      <c r="AM34" s="113" t="str">
        <v>1 : 5</v>
      </c>
      <c r="AN34" s="112" t="str">
        <v/>
      </c>
      <c r="AO34" s="263" t="str">
        <v>3 : 3</v>
      </c>
      <c r="AP34" s="263" t="str">
        <v>2 : 1</v>
      </c>
      <c r="AQ34" s="263" t="str">
        <v>2 : 1</v>
      </c>
      <c r="AR34" s="266" t="str">
        <v>3 : 3</v>
      </c>
    </row>
    <row r="35" spans="2:44" x14ac:dyDescent="0.2">
      <c r="B35" s="253" t="s">
        <v>177</v>
      </c>
      <c r="C35" s="254" t="s">
        <v>432</v>
      </c>
      <c r="D35" s="321"/>
      <c r="E35" s="322"/>
      <c r="G35" s="133">
        <v>30</v>
      </c>
      <c r="H35" s="134" t="s">
        <v>147</v>
      </c>
      <c r="I35" s="134" t="s">
        <v>174</v>
      </c>
      <c r="J35" s="137" t="str">
        <f t="shared" si="0"/>
        <v>Team B4</v>
      </c>
      <c r="K35" s="120" t="s">
        <v>0</v>
      </c>
      <c r="L35" s="138" t="str">
        <f t="shared" si="1"/>
        <v>Team B5</v>
      </c>
      <c r="M35" s="143">
        <v>3</v>
      </c>
      <c r="N35" s="146" t="s">
        <v>110</v>
      </c>
      <c r="O35" s="144">
        <v>1</v>
      </c>
      <c r="Q35" s="119">
        <v>6</v>
      </c>
      <c r="R35" s="101" t="str">
        <v>Team C1</v>
      </c>
      <c r="S35" s="120">
        <v>16</v>
      </c>
      <c r="T35" s="120">
        <v>5</v>
      </c>
      <c r="U35" s="120">
        <v>6</v>
      </c>
      <c r="V35" s="120">
        <v>5</v>
      </c>
      <c r="W35" s="120">
        <v>45</v>
      </c>
      <c r="X35" s="120">
        <v>44</v>
      </c>
      <c r="Y35" s="120">
        <v>1</v>
      </c>
      <c r="Z35" s="121">
        <v>21</v>
      </c>
      <c r="AA35" s="111" t="str">
        <v>0 : 3</v>
      </c>
      <c r="AB35" s="113" t="str">
        <v>5 : 1</v>
      </c>
      <c r="AC35" s="263" t="str">
        <v>3 : 3</v>
      </c>
      <c r="AD35" s="113" t="str">
        <v>1 : 1</v>
      </c>
      <c r="AE35" s="263" t="str">
        <v>2 : 5</v>
      </c>
      <c r="AF35" s="112" t="str">
        <v/>
      </c>
      <c r="AG35" s="263" t="str">
        <v>3 : 3</v>
      </c>
      <c r="AH35" s="263" t="str">
        <v>4 : 2</v>
      </c>
      <c r="AI35" s="266" t="str">
        <v>4 : 3</v>
      </c>
      <c r="AJ35" s="111" t="str">
        <v>3 : 4</v>
      </c>
      <c r="AK35" s="113" t="str">
        <v>2 : 4</v>
      </c>
      <c r="AL35" s="263" t="str">
        <v>3 : 3</v>
      </c>
      <c r="AM35" s="113" t="str">
        <v>2 : 4</v>
      </c>
      <c r="AN35" s="263" t="str">
        <v>3 : 3</v>
      </c>
      <c r="AO35" s="112" t="str">
        <v/>
      </c>
      <c r="AP35" s="263" t="str">
        <v>4 : 2</v>
      </c>
      <c r="AQ35" s="263" t="str">
        <v>3 : 0</v>
      </c>
      <c r="AR35" s="266" t="str">
        <v>3 : 3</v>
      </c>
    </row>
    <row r="36" spans="2:44" x14ac:dyDescent="0.2">
      <c r="B36" s="253" t="s">
        <v>412</v>
      </c>
      <c r="C36" s="254" t="s">
        <v>433</v>
      </c>
      <c r="D36" s="321"/>
      <c r="E36" s="322"/>
      <c r="G36" s="133">
        <v>31</v>
      </c>
      <c r="H36" s="134" t="s">
        <v>152</v>
      </c>
      <c r="I36" s="134" t="s">
        <v>176</v>
      </c>
      <c r="J36" s="137" t="str">
        <f t="shared" si="0"/>
        <v>Team C4</v>
      </c>
      <c r="K36" s="120" t="s">
        <v>0</v>
      </c>
      <c r="L36" s="138" t="str">
        <f t="shared" si="1"/>
        <v>Team C5</v>
      </c>
      <c r="M36" s="143">
        <v>3</v>
      </c>
      <c r="N36" s="146" t="s">
        <v>110</v>
      </c>
      <c r="O36" s="144">
        <v>3</v>
      </c>
      <c r="Q36" s="119">
        <v>7</v>
      </c>
      <c r="R36" s="101" t="str">
        <v>Team C2</v>
      </c>
      <c r="S36" s="120">
        <v>16</v>
      </c>
      <c r="T36" s="120">
        <v>5</v>
      </c>
      <c r="U36" s="120">
        <v>5</v>
      </c>
      <c r="V36" s="120">
        <v>6</v>
      </c>
      <c r="W36" s="120">
        <v>38</v>
      </c>
      <c r="X36" s="120">
        <v>36</v>
      </c>
      <c r="Y36" s="120">
        <v>2</v>
      </c>
      <c r="Z36" s="121">
        <v>20</v>
      </c>
      <c r="AA36" s="111" t="str">
        <v>0 : 3</v>
      </c>
      <c r="AB36" s="113" t="str">
        <v>3 : 3</v>
      </c>
      <c r="AC36" s="113" t="str">
        <v>3 : 1</v>
      </c>
      <c r="AD36" s="263" t="str">
        <v>5 : 1</v>
      </c>
      <c r="AE36" s="263" t="str">
        <v>3 : 1</v>
      </c>
      <c r="AF36" s="263" t="str">
        <v>3 : 3</v>
      </c>
      <c r="AG36" s="112" t="str">
        <v/>
      </c>
      <c r="AH36" s="263" t="str">
        <v>1 : 3</v>
      </c>
      <c r="AI36" s="266" t="str">
        <v>3 : 3</v>
      </c>
      <c r="AJ36" s="111" t="str">
        <v>1 : 2</v>
      </c>
      <c r="AK36" s="113" t="str">
        <v>5 : 1</v>
      </c>
      <c r="AL36" s="113" t="str">
        <v>1 : 6</v>
      </c>
      <c r="AM36" s="263" t="str">
        <v>2 : 2</v>
      </c>
      <c r="AN36" s="263" t="str">
        <v>1 : 2</v>
      </c>
      <c r="AO36" s="263" t="str">
        <v>2 : 4</v>
      </c>
      <c r="AP36" s="112" t="str">
        <v/>
      </c>
      <c r="AQ36" s="263" t="str">
        <v>5 : 1</v>
      </c>
      <c r="AR36" s="266" t="str">
        <v>0 : 0</v>
      </c>
    </row>
    <row r="37" spans="2:44" x14ac:dyDescent="0.2">
      <c r="B37" s="253" t="s">
        <v>413</v>
      </c>
      <c r="C37" s="254" t="s">
        <v>434</v>
      </c>
      <c r="D37" s="321"/>
      <c r="E37" s="322"/>
      <c r="G37" s="133">
        <v>32</v>
      </c>
      <c r="H37" s="134" t="s">
        <v>161</v>
      </c>
      <c r="I37" s="134" t="s">
        <v>178</v>
      </c>
      <c r="J37" s="137" t="str">
        <f t="shared" si="0"/>
        <v>Team D4</v>
      </c>
      <c r="K37" s="120" t="s">
        <v>0</v>
      </c>
      <c r="L37" s="138" t="str">
        <f t="shared" si="1"/>
        <v>Team D5</v>
      </c>
      <c r="M37" s="143">
        <v>5</v>
      </c>
      <c r="N37" s="146" t="s">
        <v>110</v>
      </c>
      <c r="O37" s="144">
        <v>1</v>
      </c>
      <c r="Q37" s="119">
        <v>8</v>
      </c>
      <c r="R37" s="101" t="str">
        <v>Team C8</v>
      </c>
      <c r="S37" s="120">
        <v>16</v>
      </c>
      <c r="T37" s="120">
        <v>4</v>
      </c>
      <c r="U37" s="120">
        <v>5</v>
      </c>
      <c r="V37" s="120">
        <v>7</v>
      </c>
      <c r="W37" s="120">
        <v>38</v>
      </c>
      <c r="X37" s="120">
        <v>48</v>
      </c>
      <c r="Y37" s="120">
        <v>-10</v>
      </c>
      <c r="Z37" s="121">
        <v>17</v>
      </c>
      <c r="AA37" s="111" t="str">
        <v>3 : 0</v>
      </c>
      <c r="AB37" s="113" t="str">
        <v>4 : 4</v>
      </c>
      <c r="AC37" s="113" t="str">
        <v>1 : 5</v>
      </c>
      <c r="AD37" s="113" t="str">
        <v>1 : 6</v>
      </c>
      <c r="AE37" s="263" t="str">
        <v>0 : 3</v>
      </c>
      <c r="AF37" s="263" t="str">
        <v>2 : 4</v>
      </c>
      <c r="AG37" s="263" t="str">
        <v>3 : 1</v>
      </c>
      <c r="AH37" s="112" t="str">
        <v/>
      </c>
      <c r="AI37" s="266" t="str">
        <v>3 : 3</v>
      </c>
      <c r="AJ37" s="111" t="str">
        <v>3 : 3</v>
      </c>
      <c r="AK37" s="113" t="str">
        <v>3 : 3</v>
      </c>
      <c r="AL37" s="113" t="str">
        <v>5 : 5</v>
      </c>
      <c r="AM37" s="113" t="str">
        <v>3 : 0</v>
      </c>
      <c r="AN37" s="263" t="str">
        <v>1 : 2</v>
      </c>
      <c r="AO37" s="263" t="str">
        <v>0 : 3</v>
      </c>
      <c r="AP37" s="263" t="str">
        <v>1 : 5</v>
      </c>
      <c r="AQ37" s="112" t="str">
        <v/>
      </c>
      <c r="AR37" s="266" t="str">
        <v>5 : 1</v>
      </c>
    </row>
    <row r="38" spans="2:44" ht="13.5" thickBot="1" x14ac:dyDescent="0.25">
      <c r="B38" s="255" t="s">
        <v>414</v>
      </c>
      <c r="C38" s="256" t="s">
        <v>435</v>
      </c>
      <c r="D38" s="323"/>
      <c r="E38" s="324"/>
      <c r="G38" s="133">
        <v>33</v>
      </c>
      <c r="H38" s="134" t="s">
        <v>140</v>
      </c>
      <c r="I38" s="134" t="s">
        <v>404</v>
      </c>
      <c r="J38" s="137" t="str">
        <f t="shared" ref="J38:J69" si="2">IFERROR(VLOOKUP($H38,$B$6:$C$56,2,0),"")</f>
        <v>1. FC Riedwald</v>
      </c>
      <c r="K38" s="120" t="s">
        <v>0</v>
      </c>
      <c r="L38" s="138" t="str">
        <f t="shared" ref="L38:L69" si="3">IFERROR(VLOOKUP($I38,$B$6:$C$56,2,0),"")</f>
        <v>Team A8</v>
      </c>
      <c r="M38" s="143">
        <v>6</v>
      </c>
      <c r="N38" s="146" t="s">
        <v>110</v>
      </c>
      <c r="O38" s="144">
        <v>1</v>
      </c>
      <c r="Q38" s="122">
        <v>9</v>
      </c>
      <c r="R38" s="102" t="str">
        <v>Team C6</v>
      </c>
      <c r="S38" s="123">
        <v>16</v>
      </c>
      <c r="T38" s="123">
        <v>0</v>
      </c>
      <c r="U38" s="123">
        <v>9</v>
      </c>
      <c r="V38" s="123">
        <v>7</v>
      </c>
      <c r="W38" s="123">
        <v>40</v>
      </c>
      <c r="X38" s="123">
        <v>54</v>
      </c>
      <c r="Y38" s="123">
        <v>-14</v>
      </c>
      <c r="Z38" s="124">
        <v>9</v>
      </c>
      <c r="AA38" s="114" t="str">
        <v>3 : 4</v>
      </c>
      <c r="AB38" s="115" t="str">
        <v>2 : 5</v>
      </c>
      <c r="AC38" s="115" t="str">
        <v>3 : 4</v>
      </c>
      <c r="AD38" s="115" t="str">
        <v>2 : 2</v>
      </c>
      <c r="AE38" s="115" t="str">
        <v>2 : 4</v>
      </c>
      <c r="AF38" s="115" t="str">
        <v>3 : 4</v>
      </c>
      <c r="AG38" s="115" t="str">
        <v>3 : 3</v>
      </c>
      <c r="AH38" s="115" t="str">
        <v>3 : 3</v>
      </c>
      <c r="AI38" s="267" t="str">
        <v/>
      </c>
      <c r="AJ38" s="114" t="str">
        <v>3 : 3</v>
      </c>
      <c r="AK38" s="115" t="str">
        <v>5 : 5</v>
      </c>
      <c r="AL38" s="115" t="str">
        <v>3 : 3</v>
      </c>
      <c r="AM38" s="115" t="str">
        <v>1 : 3</v>
      </c>
      <c r="AN38" s="115" t="str">
        <v>3 : 3</v>
      </c>
      <c r="AO38" s="115" t="str">
        <v>3 : 3</v>
      </c>
      <c r="AP38" s="115" t="str">
        <v>0 : 0</v>
      </c>
      <c r="AQ38" s="115" t="str">
        <v>1 : 5</v>
      </c>
      <c r="AR38" s="267" t="str">
        <v/>
      </c>
    </row>
    <row r="39" spans="2:44" ht="13.5" thickTop="1" x14ac:dyDescent="0.2">
      <c r="B39" s="258"/>
      <c r="C39" s="257"/>
      <c r="D39" s="258"/>
      <c r="E39" s="258"/>
      <c r="G39" s="133">
        <v>34</v>
      </c>
      <c r="H39" s="134" t="s">
        <v>141</v>
      </c>
      <c r="I39" s="134" t="s">
        <v>410</v>
      </c>
      <c r="J39" s="137" t="str">
        <f t="shared" si="2"/>
        <v>Team B1</v>
      </c>
      <c r="K39" s="120" t="s">
        <v>0</v>
      </c>
      <c r="L39" s="138" t="str">
        <f t="shared" si="3"/>
        <v>Team B8</v>
      </c>
      <c r="M39" s="143">
        <v>5</v>
      </c>
      <c r="N39" s="146" t="s">
        <v>110</v>
      </c>
      <c r="O39" s="144">
        <v>2</v>
      </c>
      <c r="Q39" s="258"/>
      <c r="R39" s="257"/>
      <c r="S39" s="258"/>
      <c r="T39" s="258"/>
      <c r="U39" s="258"/>
      <c r="V39" s="258"/>
      <c r="W39" s="258"/>
      <c r="X39" s="258"/>
      <c r="Y39" s="258"/>
      <c r="Z39" s="258"/>
      <c r="AA39" s="259"/>
      <c r="AB39" s="259"/>
      <c r="AC39" s="259"/>
      <c r="AD39" s="259"/>
      <c r="AE39" s="259"/>
      <c r="AF39" s="259"/>
    </row>
    <row r="40" spans="2:44" ht="13.5" thickBot="1" x14ac:dyDescent="0.25">
      <c r="B40" s="258"/>
      <c r="C40" s="257"/>
      <c r="D40" s="258"/>
      <c r="E40" s="258"/>
      <c r="G40" s="133">
        <v>35</v>
      </c>
      <c r="H40" s="134" t="s">
        <v>149</v>
      </c>
      <c r="I40" s="134" t="s">
        <v>413</v>
      </c>
      <c r="J40" s="137" t="str">
        <f t="shared" si="2"/>
        <v>Team C1</v>
      </c>
      <c r="K40" s="120" t="s">
        <v>0</v>
      </c>
      <c r="L40" s="138" t="str">
        <f t="shared" si="3"/>
        <v>Team C8</v>
      </c>
      <c r="M40" s="143">
        <v>4</v>
      </c>
      <c r="N40" s="146" t="s">
        <v>110</v>
      </c>
      <c r="O40" s="144">
        <v>2</v>
      </c>
      <c r="Q40" s="332" t="s">
        <v>443</v>
      </c>
      <c r="R40" s="332"/>
      <c r="AA40" s="268"/>
      <c r="AB40" s="268"/>
    </row>
    <row r="41" spans="2:44" ht="14.25" thickTop="1" thickBot="1" x14ac:dyDescent="0.25">
      <c r="B41" s="125"/>
      <c r="C41" s="178" t="s">
        <v>186</v>
      </c>
      <c r="D41" s="318" t="s">
        <v>115</v>
      </c>
      <c r="E41" s="126" t="s">
        <v>156</v>
      </c>
      <c r="G41" s="133">
        <v>36</v>
      </c>
      <c r="H41" s="134" t="s">
        <v>160</v>
      </c>
      <c r="I41" s="134" t="s">
        <v>416</v>
      </c>
      <c r="J41" s="137" t="str">
        <f t="shared" si="2"/>
        <v>Team D1</v>
      </c>
      <c r="K41" s="120" t="s">
        <v>0</v>
      </c>
      <c r="L41" s="138" t="str">
        <f t="shared" si="3"/>
        <v>Team D8</v>
      </c>
      <c r="M41" s="143">
        <v>3</v>
      </c>
      <c r="N41" s="146" t="s">
        <v>110</v>
      </c>
      <c r="O41" s="144">
        <v>0</v>
      </c>
      <c r="Q41" s="104" t="str">
        <f t="array" ref="Q41:Z50">Calc4!$B$374:$N$383</f>
        <v>Platz</v>
      </c>
      <c r="R41" s="99" t="str">
        <v>Team</v>
      </c>
      <c r="S41" s="105" t="str">
        <v>Sp</v>
      </c>
      <c r="T41" s="105" t="str">
        <v>G</v>
      </c>
      <c r="U41" s="105" t="str">
        <v>U</v>
      </c>
      <c r="V41" s="105" t="str">
        <v>V</v>
      </c>
      <c r="W41" s="105" t="str">
        <v>T</v>
      </c>
      <c r="X41" s="105" t="str">
        <v>GT</v>
      </c>
      <c r="Y41" s="105" t="str">
        <v>Diff</v>
      </c>
      <c r="Z41" s="106" t="str">
        <v>Pkt</v>
      </c>
      <c r="AA41" s="107" t="str">
        <f t="array" ref="AA41:AI50">Calc4!$B$387:$J$396</f>
        <v>Team D</v>
      </c>
      <c r="AB41" s="108" t="str">
        <v>Team D</v>
      </c>
      <c r="AC41" s="108" t="str">
        <v>Team D</v>
      </c>
      <c r="AD41" s="108" t="str">
        <v>Team D</v>
      </c>
      <c r="AE41" s="261" t="str">
        <v>Team D</v>
      </c>
      <c r="AF41" s="261" t="str">
        <v>Team D</v>
      </c>
      <c r="AG41" s="261" t="str">
        <v>Team D</v>
      </c>
      <c r="AH41" s="261" t="str">
        <v>Team D</v>
      </c>
      <c r="AI41" s="264" t="str">
        <v>Team D</v>
      </c>
      <c r="AJ41" s="107" t="str">
        <f t="array" ref="AJ41:AR50">Calc4!$K$387:$S$396</f>
        <v>Team D</v>
      </c>
      <c r="AK41" s="108" t="str">
        <v>Team D</v>
      </c>
      <c r="AL41" s="108" t="str">
        <v>Team D</v>
      </c>
      <c r="AM41" s="108" t="str">
        <v>Team D</v>
      </c>
      <c r="AN41" s="261" t="str">
        <v>Team D</v>
      </c>
      <c r="AO41" s="261" t="str">
        <v>Team D</v>
      </c>
      <c r="AP41" s="261" t="str">
        <v>Team D</v>
      </c>
      <c r="AQ41" s="261" t="str">
        <v>Team D</v>
      </c>
      <c r="AR41" s="264" t="str">
        <v>Team D</v>
      </c>
    </row>
    <row r="42" spans="2:44" x14ac:dyDescent="0.2">
      <c r="B42" s="251" t="s">
        <v>160</v>
      </c>
      <c r="C42" s="252" t="s">
        <v>180</v>
      </c>
      <c r="D42" s="319"/>
      <c r="E42" s="320"/>
      <c r="G42" s="133">
        <v>37</v>
      </c>
      <c r="H42" s="134" t="s">
        <v>403</v>
      </c>
      <c r="I42" s="134" t="s">
        <v>405</v>
      </c>
      <c r="J42" s="137" t="str">
        <f t="shared" si="2"/>
        <v>Team A7</v>
      </c>
      <c r="K42" s="120" t="s">
        <v>0</v>
      </c>
      <c r="L42" s="138" t="str">
        <f t="shared" si="3"/>
        <v>Team A9</v>
      </c>
      <c r="M42" s="143">
        <v>5</v>
      </c>
      <c r="N42" s="146" t="s">
        <v>110</v>
      </c>
      <c r="O42" s="144">
        <v>1</v>
      </c>
      <c r="Q42" s="116">
        <v>1</v>
      </c>
      <c r="R42" s="100" t="str">
        <v>Team D4</v>
      </c>
      <c r="S42" s="117">
        <v>16</v>
      </c>
      <c r="T42" s="117">
        <v>9</v>
      </c>
      <c r="U42" s="117">
        <v>5</v>
      </c>
      <c r="V42" s="117">
        <v>2</v>
      </c>
      <c r="W42" s="117">
        <v>53</v>
      </c>
      <c r="X42" s="117">
        <v>34</v>
      </c>
      <c r="Y42" s="117">
        <v>19</v>
      </c>
      <c r="Z42" s="118">
        <v>32</v>
      </c>
      <c r="AA42" s="109" t="str">
        <v/>
      </c>
      <c r="AB42" s="110" t="str">
        <v>5 : 1</v>
      </c>
      <c r="AC42" s="110" t="str">
        <v>5 : 1</v>
      </c>
      <c r="AD42" s="110" t="str">
        <v>4 : 2</v>
      </c>
      <c r="AE42" s="262" t="str">
        <v>2 : 5</v>
      </c>
      <c r="AF42" s="262" t="str">
        <v>3 : 0</v>
      </c>
      <c r="AG42" s="262" t="str">
        <v>4 : 2</v>
      </c>
      <c r="AH42" s="262" t="str">
        <v>3 : 3</v>
      </c>
      <c r="AI42" s="265" t="str">
        <v>3 : 0</v>
      </c>
      <c r="AJ42" s="109" t="str">
        <v/>
      </c>
      <c r="AK42" s="110" t="str">
        <v>3 : 3</v>
      </c>
      <c r="AL42" s="110" t="str">
        <v>2 : 4</v>
      </c>
      <c r="AM42" s="110" t="str">
        <v>3 : 0</v>
      </c>
      <c r="AN42" s="262" t="str">
        <v>3 : 3</v>
      </c>
      <c r="AO42" s="262" t="str">
        <v>4 : 3</v>
      </c>
      <c r="AP42" s="262" t="str">
        <v>3 : 3</v>
      </c>
      <c r="AQ42" s="262" t="str">
        <v>3 : 3</v>
      </c>
      <c r="AR42" s="265" t="str">
        <v>3 : 1</v>
      </c>
    </row>
    <row r="43" spans="2:44" x14ac:dyDescent="0.2">
      <c r="B43" s="253" t="s">
        <v>163</v>
      </c>
      <c r="C43" s="254" t="s">
        <v>181</v>
      </c>
      <c r="D43" s="321"/>
      <c r="E43" s="322"/>
      <c r="G43" s="133">
        <v>38</v>
      </c>
      <c r="H43" s="134" t="s">
        <v>409</v>
      </c>
      <c r="I43" s="134" t="s">
        <v>411</v>
      </c>
      <c r="J43" s="137" t="str">
        <f t="shared" si="2"/>
        <v>Team B7</v>
      </c>
      <c r="K43" s="120" t="s">
        <v>0</v>
      </c>
      <c r="L43" s="138" t="str">
        <f t="shared" si="3"/>
        <v>Team B9</v>
      </c>
      <c r="M43" s="143">
        <v>0</v>
      </c>
      <c r="N43" s="146" t="s">
        <v>110</v>
      </c>
      <c r="O43" s="144">
        <v>3</v>
      </c>
      <c r="Q43" s="119">
        <v>2</v>
      </c>
      <c r="R43" s="101" t="str">
        <v>Team D8</v>
      </c>
      <c r="S43" s="120">
        <v>16</v>
      </c>
      <c r="T43" s="120">
        <v>6</v>
      </c>
      <c r="U43" s="120">
        <v>5</v>
      </c>
      <c r="V43" s="120">
        <v>5</v>
      </c>
      <c r="W43" s="120">
        <v>49</v>
      </c>
      <c r="X43" s="120">
        <v>42</v>
      </c>
      <c r="Y43" s="120">
        <v>7</v>
      </c>
      <c r="Z43" s="121">
        <v>23</v>
      </c>
      <c r="AA43" s="111" t="str">
        <v>1 : 5</v>
      </c>
      <c r="AB43" s="112" t="str">
        <v/>
      </c>
      <c r="AC43" s="113" t="str">
        <v>3 : 0</v>
      </c>
      <c r="AD43" s="113" t="str">
        <v>2 : 5</v>
      </c>
      <c r="AE43" s="263" t="str">
        <v>3 : 3</v>
      </c>
      <c r="AF43" s="263" t="str">
        <v>2 : 1</v>
      </c>
      <c r="AG43" s="263" t="str">
        <v>0 : 3</v>
      </c>
      <c r="AH43" s="263" t="str">
        <v>3 : 3</v>
      </c>
      <c r="AI43" s="266" t="str">
        <v>1 : 3</v>
      </c>
      <c r="AJ43" s="111" t="str">
        <v>3 : 3</v>
      </c>
      <c r="AK43" s="112" t="str">
        <v/>
      </c>
      <c r="AL43" s="113" t="str">
        <v>6 : 6</v>
      </c>
      <c r="AM43" s="113" t="str">
        <v>5 : 1</v>
      </c>
      <c r="AN43" s="263" t="str">
        <v>5 : 1</v>
      </c>
      <c r="AO43" s="263" t="str">
        <v>5 : 5</v>
      </c>
      <c r="AP43" s="263" t="str">
        <v>1 : 2</v>
      </c>
      <c r="AQ43" s="263" t="str">
        <v>3 : 0</v>
      </c>
      <c r="AR43" s="266" t="str">
        <v>6 : 1</v>
      </c>
    </row>
    <row r="44" spans="2:44" x14ac:dyDescent="0.2">
      <c r="B44" s="253" t="s">
        <v>162</v>
      </c>
      <c r="C44" s="254" t="s">
        <v>182</v>
      </c>
      <c r="D44" s="321"/>
      <c r="E44" s="322"/>
      <c r="G44" s="133">
        <v>39</v>
      </c>
      <c r="H44" s="134" t="s">
        <v>412</v>
      </c>
      <c r="I44" s="134" t="s">
        <v>414</v>
      </c>
      <c r="J44" s="137" t="str">
        <f t="shared" si="2"/>
        <v>Team C7</v>
      </c>
      <c r="K44" s="120" t="s">
        <v>0</v>
      </c>
      <c r="L44" s="138" t="str">
        <f t="shared" si="3"/>
        <v>Team C9</v>
      </c>
      <c r="M44" s="143">
        <v>1</v>
      </c>
      <c r="N44" s="146" t="s">
        <v>110</v>
      </c>
      <c r="O44" s="144">
        <v>2</v>
      </c>
      <c r="Q44" s="119">
        <v>3</v>
      </c>
      <c r="R44" s="101" t="str">
        <v>Team D5</v>
      </c>
      <c r="S44" s="120">
        <v>16</v>
      </c>
      <c r="T44" s="120">
        <v>6</v>
      </c>
      <c r="U44" s="120">
        <v>5</v>
      </c>
      <c r="V44" s="120">
        <v>5</v>
      </c>
      <c r="W44" s="120">
        <v>53</v>
      </c>
      <c r="X44" s="120">
        <v>49</v>
      </c>
      <c r="Y44" s="120">
        <v>4</v>
      </c>
      <c r="Z44" s="121">
        <v>23</v>
      </c>
      <c r="AA44" s="111" t="str">
        <v>1 : 5</v>
      </c>
      <c r="AB44" s="113" t="str">
        <v>0 : 3</v>
      </c>
      <c r="AC44" s="112" t="str">
        <v/>
      </c>
      <c r="AD44" s="113" t="str">
        <v>1 : 2</v>
      </c>
      <c r="AE44" s="263" t="str">
        <v>2 : 5</v>
      </c>
      <c r="AF44" s="263" t="str">
        <v>1 : 6</v>
      </c>
      <c r="AG44" s="263" t="str">
        <v>5 : 1</v>
      </c>
      <c r="AH44" s="263" t="str">
        <v>3 : 3</v>
      </c>
      <c r="AI44" s="266" t="str">
        <v>3 : 3</v>
      </c>
      <c r="AJ44" s="111" t="str">
        <v>4 : 2</v>
      </c>
      <c r="AK44" s="113" t="str">
        <v>6 : 6</v>
      </c>
      <c r="AL44" s="112" t="str">
        <v/>
      </c>
      <c r="AM44" s="113" t="str">
        <v>4 : 4</v>
      </c>
      <c r="AN44" s="263" t="str">
        <v>5 : 1</v>
      </c>
      <c r="AO44" s="263" t="str">
        <v>3 : 0</v>
      </c>
      <c r="AP44" s="263" t="str">
        <v>5 : 5</v>
      </c>
      <c r="AQ44" s="263" t="str">
        <v>5 : 2</v>
      </c>
      <c r="AR44" s="266" t="str">
        <v>5 : 1</v>
      </c>
    </row>
    <row r="45" spans="2:44" x14ac:dyDescent="0.2">
      <c r="B45" s="253" t="s">
        <v>161</v>
      </c>
      <c r="C45" s="254" t="s">
        <v>183</v>
      </c>
      <c r="D45" s="321"/>
      <c r="E45" s="322"/>
      <c r="G45" s="133">
        <v>40</v>
      </c>
      <c r="H45" s="134" t="s">
        <v>415</v>
      </c>
      <c r="I45" s="134" t="s">
        <v>417</v>
      </c>
      <c r="J45" s="137" t="str">
        <f t="shared" si="2"/>
        <v>Team D7</v>
      </c>
      <c r="K45" s="120" t="s">
        <v>0</v>
      </c>
      <c r="L45" s="138" t="str">
        <f t="shared" si="3"/>
        <v>Team D9</v>
      </c>
      <c r="M45" s="143">
        <v>2</v>
      </c>
      <c r="N45" s="146" t="s">
        <v>110</v>
      </c>
      <c r="O45" s="144">
        <v>2</v>
      </c>
      <c r="Q45" s="119">
        <v>4</v>
      </c>
      <c r="R45" s="101" t="str">
        <v>Team D3</v>
      </c>
      <c r="S45" s="120">
        <v>16</v>
      </c>
      <c r="T45" s="120">
        <v>6</v>
      </c>
      <c r="U45" s="120">
        <v>5</v>
      </c>
      <c r="V45" s="120">
        <v>5</v>
      </c>
      <c r="W45" s="120">
        <v>46</v>
      </c>
      <c r="X45" s="120">
        <v>47</v>
      </c>
      <c r="Y45" s="120">
        <v>-1</v>
      </c>
      <c r="Z45" s="121">
        <v>23</v>
      </c>
      <c r="AA45" s="111" t="str">
        <v>2 : 4</v>
      </c>
      <c r="AB45" s="113" t="str">
        <v>5 : 2</v>
      </c>
      <c r="AC45" s="113" t="str">
        <v>2 : 1</v>
      </c>
      <c r="AD45" s="112" t="str">
        <v/>
      </c>
      <c r="AE45" s="263" t="str">
        <v>3 : 4</v>
      </c>
      <c r="AF45" s="263" t="str">
        <v>2 : 2</v>
      </c>
      <c r="AG45" s="263" t="str">
        <v>2 : 2</v>
      </c>
      <c r="AH45" s="263" t="str">
        <v>3 : 0</v>
      </c>
      <c r="AI45" s="266" t="str">
        <v>4 : 3</v>
      </c>
      <c r="AJ45" s="111" t="str">
        <v>0 : 3</v>
      </c>
      <c r="AK45" s="113" t="str">
        <v>1 : 5</v>
      </c>
      <c r="AL45" s="113" t="str">
        <v>4 : 4</v>
      </c>
      <c r="AM45" s="112" t="str">
        <v/>
      </c>
      <c r="AN45" s="263" t="str">
        <v>6 : 6</v>
      </c>
      <c r="AO45" s="263" t="str">
        <v>2 : 5</v>
      </c>
      <c r="AP45" s="263" t="str">
        <v>3 : 0</v>
      </c>
      <c r="AQ45" s="263" t="str">
        <v>4 : 3</v>
      </c>
      <c r="AR45" s="266" t="str">
        <v>3 : 3</v>
      </c>
    </row>
    <row r="46" spans="2:44" x14ac:dyDescent="0.2">
      <c r="B46" s="253" t="s">
        <v>178</v>
      </c>
      <c r="C46" s="254" t="s">
        <v>184</v>
      </c>
      <c r="D46" s="321"/>
      <c r="E46" s="322"/>
      <c r="G46" s="133">
        <v>41</v>
      </c>
      <c r="H46" s="134" t="s">
        <v>171</v>
      </c>
      <c r="I46" s="134" t="s">
        <v>144</v>
      </c>
      <c r="J46" s="137" t="str">
        <f t="shared" si="2"/>
        <v>Beinbruch SC</v>
      </c>
      <c r="K46" s="120" t="s">
        <v>0</v>
      </c>
      <c r="L46" s="138" t="str">
        <f t="shared" si="3"/>
        <v>Eintracht Frankfurt</v>
      </c>
      <c r="M46" s="143">
        <v>4</v>
      </c>
      <c r="N46" s="146" t="s">
        <v>110</v>
      </c>
      <c r="O46" s="144">
        <v>3</v>
      </c>
      <c r="Q46" s="119">
        <v>5</v>
      </c>
      <c r="R46" s="101" t="str">
        <v>Team D9</v>
      </c>
      <c r="S46" s="120">
        <v>16</v>
      </c>
      <c r="T46" s="120">
        <v>6</v>
      </c>
      <c r="U46" s="120">
        <v>5</v>
      </c>
      <c r="V46" s="120">
        <v>5</v>
      </c>
      <c r="W46" s="120">
        <v>49</v>
      </c>
      <c r="X46" s="120">
        <v>55</v>
      </c>
      <c r="Y46" s="120">
        <v>-6</v>
      </c>
      <c r="Z46" s="121">
        <v>23</v>
      </c>
      <c r="AA46" s="111" t="str">
        <v>5 : 2</v>
      </c>
      <c r="AB46" s="113" t="str">
        <v>3 : 3</v>
      </c>
      <c r="AC46" s="113" t="str">
        <v>5 : 2</v>
      </c>
      <c r="AD46" s="113" t="str">
        <v>4 : 3</v>
      </c>
      <c r="AE46" s="112" t="str">
        <v/>
      </c>
      <c r="AF46" s="263" t="str">
        <v>2 : 2</v>
      </c>
      <c r="AG46" s="263" t="str">
        <v>1 : 6</v>
      </c>
      <c r="AH46" s="263" t="str">
        <v>3 : 1</v>
      </c>
      <c r="AI46" s="266" t="str">
        <v>4 : 2</v>
      </c>
      <c r="AJ46" s="111" t="str">
        <v>3 : 3</v>
      </c>
      <c r="AK46" s="113" t="str">
        <v>1 : 5</v>
      </c>
      <c r="AL46" s="113" t="str">
        <v>1 : 5</v>
      </c>
      <c r="AM46" s="113" t="str">
        <v>6 : 6</v>
      </c>
      <c r="AN46" s="112" t="str">
        <v/>
      </c>
      <c r="AO46" s="263" t="str">
        <v>1 : 3</v>
      </c>
      <c r="AP46" s="263" t="str">
        <v>3 : 0</v>
      </c>
      <c r="AQ46" s="263" t="str">
        <v>1 : 6</v>
      </c>
      <c r="AR46" s="266" t="str">
        <v>6 : 6</v>
      </c>
    </row>
    <row r="47" spans="2:44" x14ac:dyDescent="0.2">
      <c r="B47" s="253" t="s">
        <v>179</v>
      </c>
      <c r="C47" s="254" t="s">
        <v>185</v>
      </c>
      <c r="D47" s="321"/>
      <c r="E47" s="322"/>
      <c r="G47" s="133">
        <v>42</v>
      </c>
      <c r="H47" s="134" t="s">
        <v>174</v>
      </c>
      <c r="I47" s="134" t="s">
        <v>145</v>
      </c>
      <c r="J47" s="137" t="str">
        <f t="shared" si="2"/>
        <v>Team B5</v>
      </c>
      <c r="K47" s="120" t="s">
        <v>0</v>
      </c>
      <c r="L47" s="138" t="str">
        <f t="shared" si="3"/>
        <v>Team B2</v>
      </c>
      <c r="M47" s="143">
        <v>3</v>
      </c>
      <c r="N47" s="146" t="s">
        <v>110</v>
      </c>
      <c r="O47" s="144">
        <v>3</v>
      </c>
      <c r="Q47" s="119">
        <v>6</v>
      </c>
      <c r="R47" s="101" t="str">
        <v>Team D7</v>
      </c>
      <c r="S47" s="120">
        <v>16</v>
      </c>
      <c r="T47" s="120">
        <v>5</v>
      </c>
      <c r="U47" s="120">
        <v>7</v>
      </c>
      <c r="V47" s="120">
        <v>4</v>
      </c>
      <c r="W47" s="120">
        <v>47</v>
      </c>
      <c r="X47" s="120">
        <v>40</v>
      </c>
      <c r="Y47" s="120">
        <v>7</v>
      </c>
      <c r="Z47" s="121">
        <v>22</v>
      </c>
      <c r="AA47" s="111" t="str">
        <v>0 : 3</v>
      </c>
      <c r="AB47" s="113" t="str">
        <v>1 : 2</v>
      </c>
      <c r="AC47" s="263" t="str">
        <v>6 : 1</v>
      </c>
      <c r="AD47" s="113" t="str">
        <v>2 : 2</v>
      </c>
      <c r="AE47" s="263" t="str">
        <v>2 : 2</v>
      </c>
      <c r="AF47" s="112" t="str">
        <v/>
      </c>
      <c r="AG47" s="263" t="str">
        <v>2 : 1</v>
      </c>
      <c r="AH47" s="263" t="str">
        <v>5 : 1</v>
      </c>
      <c r="AI47" s="266" t="str">
        <v>3 : 3</v>
      </c>
      <c r="AJ47" s="111" t="str">
        <v>3 : 4</v>
      </c>
      <c r="AK47" s="113" t="str">
        <v>5 : 5</v>
      </c>
      <c r="AL47" s="263" t="str">
        <v>0 : 3</v>
      </c>
      <c r="AM47" s="113" t="str">
        <v>5 : 2</v>
      </c>
      <c r="AN47" s="263" t="str">
        <v>3 : 1</v>
      </c>
      <c r="AO47" s="112" t="str">
        <v/>
      </c>
      <c r="AP47" s="263" t="str">
        <v>3 : 3</v>
      </c>
      <c r="AQ47" s="263" t="str">
        <v>2 : 2</v>
      </c>
      <c r="AR47" s="266" t="str">
        <v>5 : 5</v>
      </c>
    </row>
    <row r="48" spans="2:44" x14ac:dyDescent="0.2">
      <c r="B48" s="253" t="s">
        <v>415</v>
      </c>
      <c r="C48" s="254" t="s">
        <v>436</v>
      </c>
      <c r="D48" s="321"/>
      <c r="E48" s="322"/>
      <c r="G48" s="133">
        <v>43</v>
      </c>
      <c r="H48" s="134" t="s">
        <v>176</v>
      </c>
      <c r="I48" s="134" t="s">
        <v>150</v>
      </c>
      <c r="J48" s="137" t="str">
        <f t="shared" si="2"/>
        <v>Team C5</v>
      </c>
      <c r="K48" s="120" t="s">
        <v>0</v>
      </c>
      <c r="L48" s="138" t="str">
        <f t="shared" si="3"/>
        <v>Team C2</v>
      </c>
      <c r="M48" s="143">
        <v>1</v>
      </c>
      <c r="N48" s="146" t="s">
        <v>110</v>
      </c>
      <c r="O48" s="144">
        <v>3</v>
      </c>
      <c r="Q48" s="119">
        <v>7</v>
      </c>
      <c r="R48" s="101" t="str">
        <v>Team D1</v>
      </c>
      <c r="S48" s="120">
        <v>16</v>
      </c>
      <c r="T48" s="120">
        <v>5</v>
      </c>
      <c r="U48" s="120">
        <v>5</v>
      </c>
      <c r="V48" s="120">
        <v>6</v>
      </c>
      <c r="W48" s="120">
        <v>40</v>
      </c>
      <c r="X48" s="120">
        <v>39</v>
      </c>
      <c r="Y48" s="120">
        <v>1</v>
      </c>
      <c r="Z48" s="121">
        <v>20</v>
      </c>
      <c r="AA48" s="111" t="str">
        <v>2 : 4</v>
      </c>
      <c r="AB48" s="113" t="str">
        <v>3 : 0</v>
      </c>
      <c r="AC48" s="113" t="str">
        <v>1 : 5</v>
      </c>
      <c r="AD48" s="263" t="str">
        <v>2 : 2</v>
      </c>
      <c r="AE48" s="263" t="str">
        <v>6 : 1</v>
      </c>
      <c r="AF48" s="263" t="str">
        <v>1 : 2</v>
      </c>
      <c r="AG48" s="112" t="str">
        <v/>
      </c>
      <c r="AH48" s="263" t="str">
        <v>1 : 3</v>
      </c>
      <c r="AI48" s="266" t="str">
        <v>3 : 3</v>
      </c>
      <c r="AJ48" s="111" t="str">
        <v>3 : 3</v>
      </c>
      <c r="AK48" s="113" t="str">
        <v>2 : 1</v>
      </c>
      <c r="AL48" s="113" t="str">
        <v>5 : 5</v>
      </c>
      <c r="AM48" s="263" t="str">
        <v>0 : 3</v>
      </c>
      <c r="AN48" s="263" t="str">
        <v>0 : 3</v>
      </c>
      <c r="AO48" s="263" t="str">
        <v>3 : 3</v>
      </c>
      <c r="AP48" s="112" t="str">
        <v/>
      </c>
      <c r="AQ48" s="263" t="str">
        <v>3 : 0</v>
      </c>
      <c r="AR48" s="266" t="str">
        <v>5 : 1</v>
      </c>
    </row>
    <row r="49" spans="2:44" x14ac:dyDescent="0.2">
      <c r="B49" s="253" t="s">
        <v>416</v>
      </c>
      <c r="C49" s="254" t="s">
        <v>437</v>
      </c>
      <c r="D49" s="321"/>
      <c r="E49" s="322"/>
      <c r="G49" s="133">
        <v>44</v>
      </c>
      <c r="H49" s="134" t="s">
        <v>178</v>
      </c>
      <c r="I49" s="134" t="s">
        <v>163</v>
      </c>
      <c r="J49" s="137" t="str">
        <f t="shared" si="2"/>
        <v>Team D5</v>
      </c>
      <c r="K49" s="120" t="s">
        <v>0</v>
      </c>
      <c r="L49" s="138" t="str">
        <f t="shared" si="3"/>
        <v>Team D2</v>
      </c>
      <c r="M49" s="143">
        <v>3</v>
      </c>
      <c r="N49" s="146" t="s">
        <v>110</v>
      </c>
      <c r="O49" s="144">
        <v>3</v>
      </c>
      <c r="Q49" s="119">
        <v>8</v>
      </c>
      <c r="R49" s="101" t="str">
        <v>Team D2</v>
      </c>
      <c r="S49" s="120">
        <v>16</v>
      </c>
      <c r="T49" s="120">
        <v>2</v>
      </c>
      <c r="U49" s="120">
        <v>7</v>
      </c>
      <c r="V49" s="120">
        <v>7</v>
      </c>
      <c r="W49" s="120">
        <v>36</v>
      </c>
      <c r="X49" s="120">
        <v>48</v>
      </c>
      <c r="Y49" s="120">
        <v>-12</v>
      </c>
      <c r="Z49" s="121">
        <v>13</v>
      </c>
      <c r="AA49" s="111" t="str">
        <v>3 : 3</v>
      </c>
      <c r="AB49" s="113" t="str">
        <v>3 : 3</v>
      </c>
      <c r="AC49" s="113" t="str">
        <v>3 : 3</v>
      </c>
      <c r="AD49" s="113" t="str">
        <v>0 : 3</v>
      </c>
      <c r="AE49" s="263" t="str">
        <v>1 : 3</v>
      </c>
      <c r="AF49" s="263" t="str">
        <v>1 : 5</v>
      </c>
      <c r="AG49" s="263" t="str">
        <v>3 : 1</v>
      </c>
      <c r="AH49" s="112" t="str">
        <v/>
      </c>
      <c r="AI49" s="266" t="str">
        <v>5 : 5</v>
      </c>
      <c r="AJ49" s="111" t="str">
        <v>3 : 3</v>
      </c>
      <c r="AK49" s="113" t="str">
        <v>0 : 3</v>
      </c>
      <c r="AL49" s="113" t="str">
        <v>2 : 5</v>
      </c>
      <c r="AM49" s="113" t="str">
        <v>3 : 4</v>
      </c>
      <c r="AN49" s="263" t="str">
        <v>6 : 1</v>
      </c>
      <c r="AO49" s="263" t="str">
        <v>2 : 2</v>
      </c>
      <c r="AP49" s="263" t="str">
        <v>0 : 3</v>
      </c>
      <c r="AQ49" s="112" t="str">
        <v/>
      </c>
      <c r="AR49" s="266" t="str">
        <v>1 : 1</v>
      </c>
    </row>
    <row r="50" spans="2:44" ht="13.5" thickBot="1" x14ac:dyDescent="0.25">
      <c r="B50" s="255" t="s">
        <v>417</v>
      </c>
      <c r="C50" s="256" t="s">
        <v>438</v>
      </c>
      <c r="D50" s="323"/>
      <c r="E50" s="324"/>
      <c r="G50" s="133">
        <v>45</v>
      </c>
      <c r="H50" s="134" t="s">
        <v>142</v>
      </c>
      <c r="I50" s="134" t="s">
        <v>146</v>
      </c>
      <c r="J50" s="137" t="str">
        <f t="shared" si="2"/>
        <v>FC Barcelona</v>
      </c>
      <c r="K50" s="120" t="s">
        <v>0</v>
      </c>
      <c r="L50" s="138" t="str">
        <f t="shared" si="3"/>
        <v>Maibach 1822 eV</v>
      </c>
      <c r="M50" s="143">
        <v>1</v>
      </c>
      <c r="N50" s="146" t="s">
        <v>110</v>
      </c>
      <c r="O50" s="144">
        <v>5</v>
      </c>
      <c r="Q50" s="122">
        <v>9</v>
      </c>
      <c r="R50" s="102" t="str">
        <v>Team D6</v>
      </c>
      <c r="S50" s="123">
        <v>16</v>
      </c>
      <c r="T50" s="123">
        <v>1</v>
      </c>
      <c r="U50" s="123">
        <v>8</v>
      </c>
      <c r="V50" s="123">
        <v>7</v>
      </c>
      <c r="W50" s="123">
        <v>41</v>
      </c>
      <c r="X50" s="123">
        <v>60</v>
      </c>
      <c r="Y50" s="123">
        <v>-19</v>
      </c>
      <c r="Z50" s="124">
        <v>11</v>
      </c>
      <c r="AA50" s="114" t="str">
        <v>0 : 3</v>
      </c>
      <c r="AB50" s="115" t="str">
        <v>3 : 1</v>
      </c>
      <c r="AC50" s="115" t="str">
        <v>3 : 3</v>
      </c>
      <c r="AD50" s="115" t="str">
        <v>3 : 4</v>
      </c>
      <c r="AE50" s="115" t="str">
        <v>2 : 4</v>
      </c>
      <c r="AF50" s="115" t="str">
        <v>3 : 3</v>
      </c>
      <c r="AG50" s="115" t="str">
        <v>3 : 3</v>
      </c>
      <c r="AH50" s="115" t="str">
        <v>5 : 5</v>
      </c>
      <c r="AI50" s="267" t="str">
        <v/>
      </c>
      <c r="AJ50" s="114" t="str">
        <v>1 : 3</v>
      </c>
      <c r="AK50" s="115" t="str">
        <v>1 : 6</v>
      </c>
      <c r="AL50" s="115" t="str">
        <v>1 : 5</v>
      </c>
      <c r="AM50" s="115" t="str">
        <v>3 : 3</v>
      </c>
      <c r="AN50" s="115" t="str">
        <v>6 : 6</v>
      </c>
      <c r="AO50" s="115" t="str">
        <v>5 : 5</v>
      </c>
      <c r="AP50" s="115" t="str">
        <v>1 : 5</v>
      </c>
      <c r="AQ50" s="115" t="str">
        <v>1 : 1</v>
      </c>
      <c r="AR50" s="267" t="str">
        <v/>
      </c>
    </row>
    <row r="51" spans="2:44" ht="13.5" thickTop="1" x14ac:dyDescent="0.2">
      <c r="B51" s="258"/>
      <c r="C51" s="257"/>
      <c r="D51" s="257"/>
      <c r="E51" s="257"/>
      <c r="G51" s="133">
        <v>46</v>
      </c>
      <c r="H51" s="134" t="s">
        <v>143</v>
      </c>
      <c r="I51" s="134" t="s">
        <v>147</v>
      </c>
      <c r="J51" s="137" t="str">
        <f t="shared" si="2"/>
        <v>Team B3</v>
      </c>
      <c r="K51" s="120" t="s">
        <v>0</v>
      </c>
      <c r="L51" s="138" t="str">
        <f t="shared" si="3"/>
        <v>Team B4</v>
      </c>
      <c r="M51" s="143">
        <v>1</v>
      </c>
      <c r="N51" s="146" t="s">
        <v>110</v>
      </c>
      <c r="O51" s="144">
        <v>6</v>
      </c>
      <c r="Q51" s="258"/>
      <c r="R51" s="257"/>
      <c r="S51" s="258"/>
      <c r="T51" s="258"/>
      <c r="U51" s="258"/>
      <c r="V51" s="258"/>
      <c r="W51" s="258"/>
      <c r="X51" s="258"/>
      <c r="Y51" s="258"/>
      <c r="Z51" s="258"/>
      <c r="AA51" s="259"/>
      <c r="AB51" s="259"/>
      <c r="AC51" s="259"/>
      <c r="AD51" s="259"/>
      <c r="AE51" s="259"/>
      <c r="AF51" s="259"/>
    </row>
    <row r="52" spans="2:44" x14ac:dyDescent="0.2">
      <c r="B52" s="258"/>
      <c r="C52" s="257"/>
      <c r="D52" s="257"/>
      <c r="E52" s="257"/>
      <c r="G52" s="133">
        <v>47</v>
      </c>
      <c r="H52" s="134" t="s">
        <v>151</v>
      </c>
      <c r="I52" s="134" t="s">
        <v>152</v>
      </c>
      <c r="J52" s="137" t="str">
        <f t="shared" si="2"/>
        <v>Team C3</v>
      </c>
      <c r="K52" s="120" t="s">
        <v>0</v>
      </c>
      <c r="L52" s="138" t="str">
        <f t="shared" si="3"/>
        <v>Team C4</v>
      </c>
      <c r="M52" s="143">
        <v>2</v>
      </c>
      <c r="N52" s="146" t="s">
        <v>110</v>
      </c>
      <c r="O52" s="144">
        <v>5</v>
      </c>
      <c r="Q52" s="258"/>
      <c r="R52" s="257"/>
      <c r="S52" s="258"/>
      <c r="T52" s="258"/>
      <c r="U52" s="258"/>
      <c r="V52" s="258"/>
      <c r="W52" s="258"/>
      <c r="X52" s="258"/>
      <c r="Y52" s="258"/>
      <c r="Z52" s="258"/>
      <c r="AA52" s="259"/>
      <c r="AB52" s="259"/>
      <c r="AC52" s="259"/>
      <c r="AD52" s="259"/>
      <c r="AE52" s="259"/>
      <c r="AF52" s="259"/>
    </row>
    <row r="53" spans="2:44" x14ac:dyDescent="0.2">
      <c r="B53" s="258"/>
      <c r="C53" s="257"/>
      <c r="D53" s="257"/>
      <c r="E53" s="257"/>
      <c r="G53" s="133">
        <v>48</v>
      </c>
      <c r="H53" s="134" t="s">
        <v>162</v>
      </c>
      <c r="I53" s="134" t="s">
        <v>161</v>
      </c>
      <c r="J53" s="137" t="str">
        <f t="shared" si="2"/>
        <v>Team D3</v>
      </c>
      <c r="K53" s="120" t="s">
        <v>0</v>
      </c>
      <c r="L53" s="138" t="str">
        <f t="shared" si="3"/>
        <v>Team D4</v>
      </c>
      <c r="M53" s="143">
        <v>2</v>
      </c>
      <c r="N53" s="146" t="s">
        <v>110</v>
      </c>
      <c r="O53" s="144">
        <v>4</v>
      </c>
      <c r="Q53" s="258"/>
      <c r="R53" s="257"/>
      <c r="S53" s="258"/>
      <c r="T53" s="258"/>
      <c r="U53" s="258"/>
      <c r="V53" s="258"/>
      <c r="W53" s="258"/>
      <c r="X53" s="258"/>
      <c r="Y53" s="258"/>
      <c r="Z53" s="258"/>
      <c r="AA53" s="259"/>
      <c r="AB53" s="259"/>
      <c r="AC53" s="259"/>
      <c r="AD53" s="259"/>
      <c r="AE53" s="259"/>
      <c r="AF53" s="259"/>
    </row>
    <row r="54" spans="2:44" x14ac:dyDescent="0.2">
      <c r="B54" s="258"/>
      <c r="C54" s="257"/>
      <c r="D54" s="257"/>
      <c r="E54" s="257"/>
      <c r="G54" s="133">
        <v>49</v>
      </c>
      <c r="H54" s="134" t="s">
        <v>403</v>
      </c>
      <c r="I54" s="134" t="s">
        <v>140</v>
      </c>
      <c r="J54" s="137" t="str">
        <f t="shared" si="2"/>
        <v>Team A7</v>
      </c>
      <c r="K54" s="120" t="s">
        <v>0</v>
      </c>
      <c r="L54" s="138" t="str">
        <f t="shared" si="3"/>
        <v>1. FC Riedwald</v>
      </c>
      <c r="M54" s="143">
        <v>0</v>
      </c>
      <c r="N54" s="146" t="s">
        <v>110</v>
      </c>
      <c r="O54" s="144">
        <v>3</v>
      </c>
      <c r="Q54" s="258"/>
      <c r="R54" s="257"/>
      <c r="S54" s="258"/>
      <c r="T54" s="258"/>
      <c r="U54" s="258"/>
      <c r="V54" s="258"/>
      <c r="W54" s="258"/>
      <c r="X54" s="258"/>
      <c r="Y54" s="258"/>
      <c r="Z54" s="258"/>
      <c r="AA54" s="259"/>
      <c r="AB54" s="259"/>
      <c r="AC54" s="259"/>
      <c r="AD54" s="259"/>
      <c r="AE54" s="259"/>
      <c r="AF54" s="259"/>
    </row>
    <row r="55" spans="2:44" x14ac:dyDescent="0.2">
      <c r="B55" s="258"/>
      <c r="C55" s="257"/>
      <c r="D55" s="257"/>
      <c r="E55" s="257"/>
      <c r="G55" s="133">
        <v>50</v>
      </c>
      <c r="H55" s="134" t="s">
        <v>409</v>
      </c>
      <c r="I55" s="134" t="s">
        <v>141</v>
      </c>
      <c r="J55" s="137" t="str">
        <f t="shared" si="2"/>
        <v>Team B7</v>
      </c>
      <c r="K55" s="120" t="s">
        <v>0</v>
      </c>
      <c r="L55" s="138" t="str">
        <f t="shared" si="3"/>
        <v>Team B1</v>
      </c>
      <c r="M55" s="143">
        <v>1</v>
      </c>
      <c r="N55" s="146" t="s">
        <v>110</v>
      </c>
      <c r="O55" s="144">
        <v>5</v>
      </c>
      <c r="Q55" s="258"/>
      <c r="R55" s="257"/>
      <c r="S55" s="258"/>
      <c r="T55" s="258"/>
      <c r="U55" s="258"/>
      <c r="V55" s="258"/>
      <c r="W55" s="258"/>
      <c r="X55" s="258"/>
      <c r="Y55" s="258"/>
      <c r="Z55" s="258"/>
      <c r="AA55" s="259"/>
      <c r="AB55" s="259"/>
      <c r="AC55" s="259"/>
      <c r="AD55" s="259"/>
      <c r="AE55" s="259"/>
      <c r="AF55" s="259"/>
    </row>
    <row r="56" spans="2:44" x14ac:dyDescent="0.2">
      <c r="B56" s="258"/>
      <c r="C56" s="257"/>
      <c r="D56" s="257"/>
      <c r="E56" s="257"/>
      <c r="G56" s="133">
        <v>51</v>
      </c>
      <c r="H56" s="134" t="s">
        <v>412</v>
      </c>
      <c r="I56" s="134" t="s">
        <v>149</v>
      </c>
      <c r="J56" s="137" t="str">
        <f t="shared" si="2"/>
        <v>Team C7</v>
      </c>
      <c r="K56" s="120" t="s">
        <v>0</v>
      </c>
      <c r="L56" s="138" t="str">
        <f t="shared" si="3"/>
        <v>Team C1</v>
      </c>
      <c r="M56" s="143">
        <v>3</v>
      </c>
      <c r="N56" s="146" t="s">
        <v>110</v>
      </c>
      <c r="O56" s="144">
        <v>0</v>
      </c>
      <c r="Q56" s="258"/>
      <c r="R56" s="257"/>
      <c r="S56" s="258"/>
      <c r="T56" s="258"/>
      <c r="U56" s="258"/>
      <c r="V56" s="258"/>
      <c r="W56" s="258"/>
      <c r="X56" s="258"/>
      <c r="Y56" s="258"/>
      <c r="Z56" s="258"/>
      <c r="AA56" s="259"/>
      <c r="AB56" s="259"/>
      <c r="AC56" s="259"/>
      <c r="AD56" s="259"/>
      <c r="AE56" s="259"/>
      <c r="AF56" s="259"/>
    </row>
    <row r="57" spans="2:44" x14ac:dyDescent="0.2">
      <c r="G57" s="133">
        <v>52</v>
      </c>
      <c r="H57" s="134" t="s">
        <v>415</v>
      </c>
      <c r="I57" s="134" t="s">
        <v>160</v>
      </c>
      <c r="J57" s="137" t="str">
        <f t="shared" si="2"/>
        <v>Team D7</v>
      </c>
      <c r="K57" s="120" t="s">
        <v>0</v>
      </c>
      <c r="L57" s="138" t="str">
        <f t="shared" si="3"/>
        <v>Team D1</v>
      </c>
      <c r="M57" s="143">
        <v>2</v>
      </c>
      <c r="N57" s="146" t="s">
        <v>110</v>
      </c>
      <c r="O57" s="144">
        <v>1</v>
      </c>
      <c r="Q57" s="260"/>
      <c r="R57" s="260"/>
      <c r="S57" s="260"/>
      <c r="T57" s="260"/>
      <c r="U57" s="260"/>
      <c r="V57" s="260"/>
      <c r="W57" s="260"/>
      <c r="X57" s="260"/>
      <c r="Y57" s="260"/>
      <c r="Z57" s="260"/>
      <c r="AA57" s="260"/>
      <c r="AB57" s="260"/>
      <c r="AC57" s="260"/>
      <c r="AD57" s="260"/>
      <c r="AE57" s="260"/>
      <c r="AF57" s="260"/>
    </row>
    <row r="58" spans="2:44" x14ac:dyDescent="0.2">
      <c r="G58" s="133">
        <v>53</v>
      </c>
      <c r="H58" s="134" t="s">
        <v>172</v>
      </c>
      <c r="I58" s="134" t="s">
        <v>404</v>
      </c>
      <c r="J58" s="137" t="str">
        <f t="shared" si="2"/>
        <v>FV Schlappe Lunge</v>
      </c>
      <c r="K58" s="120" t="s">
        <v>0</v>
      </c>
      <c r="L58" s="138" t="str">
        <f t="shared" si="3"/>
        <v>Team A8</v>
      </c>
      <c r="M58" s="143">
        <v>2</v>
      </c>
      <c r="N58" s="146" t="s">
        <v>110</v>
      </c>
      <c r="O58" s="144">
        <v>2</v>
      </c>
      <c r="Q58" s="260"/>
      <c r="R58" s="260"/>
      <c r="S58" s="260"/>
      <c r="T58" s="260"/>
      <c r="U58" s="260"/>
      <c r="V58" s="260"/>
      <c r="W58" s="260"/>
      <c r="X58" s="260"/>
      <c r="Y58" s="260"/>
      <c r="Z58" s="260"/>
      <c r="AA58" s="260"/>
      <c r="AB58" s="260"/>
      <c r="AC58" s="260"/>
      <c r="AD58" s="260"/>
      <c r="AE58" s="260"/>
      <c r="AF58" s="260"/>
    </row>
    <row r="59" spans="2:44" x14ac:dyDescent="0.2">
      <c r="G59" s="133">
        <v>54</v>
      </c>
      <c r="H59" s="134" t="s">
        <v>175</v>
      </c>
      <c r="I59" s="134" t="s">
        <v>410</v>
      </c>
      <c r="J59" s="137" t="str">
        <f t="shared" si="2"/>
        <v>Team B6</v>
      </c>
      <c r="K59" s="120" t="s">
        <v>0</v>
      </c>
      <c r="L59" s="138" t="str">
        <f t="shared" si="3"/>
        <v>Team B8</v>
      </c>
      <c r="M59" s="143">
        <v>3</v>
      </c>
      <c r="N59" s="146" t="s">
        <v>110</v>
      </c>
      <c r="O59" s="144">
        <v>4</v>
      </c>
      <c r="Q59" s="260"/>
      <c r="R59" s="260"/>
      <c r="S59" s="260"/>
      <c r="T59" s="260"/>
      <c r="U59" s="260"/>
      <c r="V59" s="260"/>
      <c r="W59" s="260"/>
      <c r="X59" s="260"/>
      <c r="Y59" s="260"/>
      <c r="Z59" s="260"/>
      <c r="AA59" s="260"/>
      <c r="AB59" s="260"/>
      <c r="AC59" s="260"/>
      <c r="AD59" s="260"/>
      <c r="AE59" s="260"/>
      <c r="AF59" s="260"/>
    </row>
    <row r="60" spans="2:44" x14ac:dyDescent="0.2">
      <c r="G60" s="133">
        <v>55</v>
      </c>
      <c r="H60" s="134" t="s">
        <v>177</v>
      </c>
      <c r="I60" s="134" t="s">
        <v>413</v>
      </c>
      <c r="J60" s="137" t="str">
        <f t="shared" si="2"/>
        <v>Team C6</v>
      </c>
      <c r="K60" s="120" t="s">
        <v>0</v>
      </c>
      <c r="L60" s="138" t="str">
        <f t="shared" si="3"/>
        <v>Team C8</v>
      </c>
      <c r="M60" s="143">
        <v>3</v>
      </c>
      <c r="N60" s="146" t="s">
        <v>110</v>
      </c>
      <c r="O60" s="144">
        <v>3</v>
      </c>
      <c r="Q60" s="260"/>
      <c r="R60" s="260"/>
      <c r="S60" s="260"/>
      <c r="T60" s="260"/>
      <c r="U60" s="260"/>
      <c r="V60" s="260"/>
      <c r="W60" s="260"/>
      <c r="X60" s="260"/>
      <c r="Y60" s="260"/>
      <c r="Z60" s="260"/>
      <c r="AA60" s="260"/>
      <c r="AB60" s="260"/>
      <c r="AC60" s="260"/>
      <c r="AD60" s="260"/>
      <c r="AE60" s="260"/>
      <c r="AF60" s="260"/>
    </row>
    <row r="61" spans="2:44" x14ac:dyDescent="0.2">
      <c r="G61" s="133">
        <v>56</v>
      </c>
      <c r="H61" s="134" t="s">
        <v>179</v>
      </c>
      <c r="I61" s="134" t="s">
        <v>416</v>
      </c>
      <c r="J61" s="137" t="str">
        <f t="shared" si="2"/>
        <v>Team D6</v>
      </c>
      <c r="K61" s="120" t="s">
        <v>0</v>
      </c>
      <c r="L61" s="138" t="str">
        <f t="shared" si="3"/>
        <v>Team D8</v>
      </c>
      <c r="M61" s="143">
        <v>3</v>
      </c>
      <c r="N61" s="146" t="s">
        <v>110</v>
      </c>
      <c r="O61" s="144">
        <v>1</v>
      </c>
      <c r="Q61" s="260"/>
      <c r="R61" s="260"/>
      <c r="S61" s="260"/>
      <c r="T61" s="260"/>
      <c r="U61" s="260"/>
      <c r="V61" s="260"/>
      <c r="W61" s="260"/>
      <c r="X61" s="260"/>
      <c r="Y61" s="260"/>
      <c r="Z61" s="260"/>
      <c r="AA61" s="260"/>
      <c r="AB61" s="260"/>
      <c r="AC61" s="260"/>
      <c r="AD61" s="260"/>
      <c r="AE61" s="260"/>
      <c r="AF61" s="260"/>
    </row>
    <row r="62" spans="2:44" x14ac:dyDescent="0.2">
      <c r="G62" s="133">
        <v>57</v>
      </c>
      <c r="H62" s="134" t="s">
        <v>405</v>
      </c>
      <c r="I62" s="134" t="s">
        <v>171</v>
      </c>
      <c r="J62" s="137" t="str">
        <f t="shared" si="2"/>
        <v>Team A9</v>
      </c>
      <c r="K62" s="120" t="s">
        <v>0</v>
      </c>
      <c r="L62" s="138" t="str">
        <f t="shared" si="3"/>
        <v>Beinbruch SC</v>
      </c>
      <c r="M62" s="143">
        <v>3</v>
      </c>
      <c r="N62" s="146" t="s">
        <v>110</v>
      </c>
      <c r="O62" s="144">
        <v>3</v>
      </c>
      <c r="Q62" s="260"/>
      <c r="R62" s="260"/>
      <c r="S62" s="260"/>
      <c r="T62" s="260"/>
      <c r="U62" s="260"/>
      <c r="V62" s="260"/>
      <c r="W62" s="260"/>
      <c r="X62" s="260"/>
      <c r="Y62" s="260"/>
      <c r="Z62" s="260"/>
      <c r="AA62" s="260"/>
      <c r="AB62" s="260"/>
      <c r="AC62" s="260"/>
      <c r="AD62" s="260"/>
      <c r="AE62" s="260"/>
      <c r="AF62" s="260"/>
    </row>
    <row r="63" spans="2:44" x14ac:dyDescent="0.2">
      <c r="G63" s="133">
        <v>58</v>
      </c>
      <c r="H63" s="134" t="s">
        <v>411</v>
      </c>
      <c r="I63" s="134" t="s">
        <v>174</v>
      </c>
      <c r="J63" s="137" t="str">
        <f t="shared" si="2"/>
        <v>Team B9</v>
      </c>
      <c r="K63" s="120" t="s">
        <v>0</v>
      </c>
      <c r="L63" s="138" t="str">
        <f t="shared" si="3"/>
        <v>Team B5</v>
      </c>
      <c r="M63" s="143">
        <v>5</v>
      </c>
      <c r="N63" s="146" t="s">
        <v>110</v>
      </c>
      <c r="O63" s="144">
        <v>1</v>
      </c>
      <c r="Q63" s="260"/>
      <c r="R63" s="260"/>
      <c r="S63" s="260"/>
      <c r="T63" s="260"/>
      <c r="U63" s="260"/>
      <c r="V63" s="260"/>
      <c r="W63" s="260"/>
      <c r="X63" s="260"/>
      <c r="Y63" s="260"/>
      <c r="Z63" s="260"/>
      <c r="AA63" s="260"/>
      <c r="AB63" s="260"/>
      <c r="AC63" s="260"/>
      <c r="AD63" s="260"/>
      <c r="AE63" s="260"/>
      <c r="AF63" s="260"/>
    </row>
    <row r="64" spans="2:44" x14ac:dyDescent="0.2">
      <c r="G64" s="133">
        <v>59</v>
      </c>
      <c r="H64" s="134" t="s">
        <v>414</v>
      </c>
      <c r="I64" s="134" t="s">
        <v>176</v>
      </c>
      <c r="J64" s="137" t="str">
        <f t="shared" si="2"/>
        <v>Team C9</v>
      </c>
      <c r="K64" s="120" t="s">
        <v>0</v>
      </c>
      <c r="L64" s="138" t="str">
        <f t="shared" si="3"/>
        <v>Team C5</v>
      </c>
      <c r="M64" s="143">
        <v>6</v>
      </c>
      <c r="N64" s="146" t="s">
        <v>110</v>
      </c>
      <c r="O64" s="144">
        <v>1</v>
      </c>
      <c r="Q64" s="260"/>
      <c r="R64" s="260"/>
      <c r="S64" s="260"/>
      <c r="T64" s="260"/>
      <c r="U64" s="260"/>
      <c r="V64" s="260"/>
      <c r="W64" s="260"/>
      <c r="X64" s="260"/>
      <c r="Y64" s="260"/>
      <c r="Z64" s="260"/>
      <c r="AA64" s="260"/>
      <c r="AB64" s="260"/>
      <c r="AC64" s="260"/>
      <c r="AD64" s="260"/>
      <c r="AE64" s="260"/>
      <c r="AF64" s="260"/>
    </row>
    <row r="65" spans="7:32" x14ac:dyDescent="0.2">
      <c r="G65" s="133">
        <v>60</v>
      </c>
      <c r="H65" s="134" t="s">
        <v>417</v>
      </c>
      <c r="I65" s="134" t="s">
        <v>178</v>
      </c>
      <c r="J65" s="137" t="str">
        <f t="shared" si="2"/>
        <v>Team D9</v>
      </c>
      <c r="K65" s="120" t="s">
        <v>0</v>
      </c>
      <c r="L65" s="138" t="str">
        <f t="shared" si="3"/>
        <v>Team D5</v>
      </c>
      <c r="M65" s="143">
        <v>5</v>
      </c>
      <c r="N65" s="146" t="s">
        <v>110</v>
      </c>
      <c r="O65" s="144">
        <v>2</v>
      </c>
      <c r="Q65" s="260"/>
      <c r="R65" s="260"/>
      <c r="S65" s="260"/>
      <c r="T65" s="260"/>
      <c r="U65" s="260"/>
      <c r="V65" s="260"/>
      <c r="W65" s="260"/>
      <c r="X65" s="260"/>
      <c r="Y65" s="260"/>
      <c r="Z65" s="260"/>
      <c r="AA65" s="260"/>
      <c r="AB65" s="260"/>
      <c r="AC65" s="260"/>
      <c r="AD65" s="260"/>
      <c r="AE65" s="260"/>
      <c r="AF65" s="260"/>
    </row>
    <row r="66" spans="7:32" x14ac:dyDescent="0.2">
      <c r="G66" s="133">
        <v>61</v>
      </c>
      <c r="H66" s="134" t="s">
        <v>144</v>
      </c>
      <c r="I66" s="134" t="s">
        <v>142</v>
      </c>
      <c r="J66" s="137" t="str">
        <f t="shared" si="2"/>
        <v>Eintracht Frankfurt</v>
      </c>
      <c r="K66" s="120" t="s">
        <v>0</v>
      </c>
      <c r="L66" s="138" t="str">
        <f t="shared" si="3"/>
        <v>FC Barcelona</v>
      </c>
      <c r="M66" s="143">
        <v>4</v>
      </c>
      <c r="N66" s="146" t="s">
        <v>110</v>
      </c>
      <c r="O66" s="144">
        <v>2</v>
      </c>
      <c r="Q66" s="260"/>
      <c r="R66" s="260"/>
      <c r="S66" s="260"/>
      <c r="T66" s="260"/>
      <c r="U66" s="260"/>
      <c r="V66" s="260"/>
      <c r="W66" s="260"/>
      <c r="X66" s="260"/>
      <c r="Y66" s="260"/>
      <c r="Z66" s="260"/>
      <c r="AA66" s="260"/>
      <c r="AB66" s="260"/>
      <c r="AC66" s="260"/>
      <c r="AD66" s="260"/>
      <c r="AE66" s="260"/>
      <c r="AF66" s="260"/>
    </row>
    <row r="67" spans="7:32" x14ac:dyDescent="0.2">
      <c r="G67" s="133">
        <v>62</v>
      </c>
      <c r="H67" s="134" t="s">
        <v>145</v>
      </c>
      <c r="I67" s="134" t="s">
        <v>143</v>
      </c>
      <c r="J67" s="137" t="str">
        <f t="shared" si="2"/>
        <v>Team B2</v>
      </c>
      <c r="K67" s="120" t="s">
        <v>0</v>
      </c>
      <c r="L67" s="138" t="str">
        <f t="shared" si="3"/>
        <v>Team B3</v>
      </c>
      <c r="M67" s="143">
        <v>3</v>
      </c>
      <c r="N67" s="146" t="s">
        <v>110</v>
      </c>
      <c r="O67" s="144">
        <v>0</v>
      </c>
      <c r="Q67" s="260"/>
      <c r="R67" s="260"/>
      <c r="S67" s="260"/>
      <c r="T67" s="260"/>
      <c r="U67" s="260"/>
      <c r="V67" s="260"/>
      <c r="W67" s="260"/>
      <c r="X67" s="260"/>
      <c r="Y67" s="260"/>
      <c r="Z67" s="260"/>
      <c r="AA67" s="260"/>
      <c r="AB67" s="260"/>
      <c r="AC67" s="260"/>
      <c r="AD67" s="260"/>
      <c r="AE67" s="260"/>
      <c r="AF67" s="260"/>
    </row>
    <row r="68" spans="7:32" x14ac:dyDescent="0.2">
      <c r="G68" s="133">
        <v>63</v>
      </c>
      <c r="H68" s="134" t="s">
        <v>150</v>
      </c>
      <c r="I68" s="134" t="s">
        <v>151</v>
      </c>
      <c r="J68" s="137" t="str">
        <f t="shared" si="2"/>
        <v>Team C2</v>
      </c>
      <c r="K68" s="120" t="s">
        <v>0</v>
      </c>
      <c r="L68" s="138" t="str">
        <f t="shared" si="3"/>
        <v>Team C3</v>
      </c>
      <c r="M68" s="143">
        <v>5</v>
      </c>
      <c r="N68" s="146" t="s">
        <v>110</v>
      </c>
      <c r="O68" s="144">
        <v>1</v>
      </c>
      <c r="Q68" s="260"/>
      <c r="R68" s="260"/>
      <c r="S68" s="260"/>
      <c r="T68" s="260"/>
      <c r="U68" s="260"/>
      <c r="V68" s="260"/>
      <c r="W68" s="260"/>
      <c r="X68" s="260"/>
      <c r="Y68" s="260"/>
      <c r="Z68" s="260"/>
      <c r="AA68" s="260"/>
      <c r="AB68" s="260"/>
      <c r="AC68" s="260"/>
      <c r="AD68" s="260"/>
      <c r="AE68" s="260"/>
      <c r="AF68" s="260"/>
    </row>
    <row r="69" spans="7:32" x14ac:dyDescent="0.2">
      <c r="G69" s="133">
        <v>64</v>
      </c>
      <c r="H69" s="134" t="s">
        <v>163</v>
      </c>
      <c r="I69" s="134" t="s">
        <v>162</v>
      </c>
      <c r="J69" s="137" t="str">
        <f t="shared" si="2"/>
        <v>Team D2</v>
      </c>
      <c r="K69" s="120" t="s">
        <v>0</v>
      </c>
      <c r="L69" s="138" t="str">
        <f t="shared" si="3"/>
        <v>Team D3</v>
      </c>
      <c r="M69" s="143">
        <v>0</v>
      </c>
      <c r="N69" s="146" t="s">
        <v>110</v>
      </c>
      <c r="O69" s="144">
        <v>3</v>
      </c>
      <c r="Q69" s="260"/>
      <c r="R69" s="260"/>
      <c r="S69" s="260"/>
      <c r="T69" s="260"/>
      <c r="U69" s="260"/>
      <c r="V69" s="260"/>
      <c r="W69" s="260"/>
      <c r="X69" s="260"/>
      <c r="Y69" s="260"/>
      <c r="Z69" s="260"/>
      <c r="AA69" s="260"/>
      <c r="AB69" s="260"/>
      <c r="AC69" s="260"/>
      <c r="AD69" s="260"/>
      <c r="AE69" s="260"/>
      <c r="AF69" s="260"/>
    </row>
    <row r="70" spans="7:32" x14ac:dyDescent="0.2">
      <c r="G70" s="133">
        <v>65</v>
      </c>
      <c r="H70" s="134" t="s">
        <v>140</v>
      </c>
      <c r="I70" s="134" t="s">
        <v>172</v>
      </c>
      <c r="J70" s="137" t="str">
        <f t="shared" ref="J70:J133" si="4">IFERROR(VLOOKUP($H70,$B$6:$C$56,2,0),"")</f>
        <v>1. FC Riedwald</v>
      </c>
      <c r="K70" s="120" t="s">
        <v>0</v>
      </c>
      <c r="L70" s="138" t="str">
        <f t="shared" ref="L70:L133" si="5">IFERROR(VLOOKUP($I70,$B$6:$C$56,2,0),"")</f>
        <v>FV Schlappe Lunge</v>
      </c>
      <c r="M70" s="143">
        <v>1</v>
      </c>
      <c r="N70" s="146" t="s">
        <v>110</v>
      </c>
      <c r="O70" s="144">
        <v>2</v>
      </c>
      <c r="Q70" s="260"/>
      <c r="R70" s="260"/>
      <c r="S70" s="260"/>
      <c r="T70" s="260"/>
      <c r="U70" s="260"/>
      <c r="V70" s="260"/>
      <c r="W70" s="260"/>
      <c r="X70" s="260"/>
      <c r="Y70" s="260"/>
      <c r="Z70" s="260"/>
      <c r="AA70" s="260"/>
      <c r="AB70" s="260"/>
      <c r="AC70" s="260"/>
      <c r="AD70" s="260"/>
      <c r="AE70" s="260"/>
      <c r="AF70" s="260"/>
    </row>
    <row r="71" spans="7:32" x14ac:dyDescent="0.2">
      <c r="G71" s="133">
        <v>66</v>
      </c>
      <c r="H71" s="134" t="s">
        <v>141</v>
      </c>
      <c r="I71" s="134" t="s">
        <v>175</v>
      </c>
      <c r="J71" s="137" t="str">
        <f t="shared" si="4"/>
        <v>Team B1</v>
      </c>
      <c r="K71" s="120" t="s">
        <v>0</v>
      </c>
      <c r="L71" s="138" t="str">
        <f t="shared" si="5"/>
        <v>Team B6</v>
      </c>
      <c r="M71" s="143">
        <v>2</v>
      </c>
      <c r="N71" s="146" t="s">
        <v>110</v>
      </c>
      <c r="O71" s="144">
        <v>2</v>
      </c>
      <c r="Q71" s="260"/>
      <c r="R71" s="260"/>
      <c r="S71" s="260"/>
      <c r="T71" s="260"/>
      <c r="U71" s="260"/>
      <c r="V71" s="260"/>
      <c r="W71" s="260"/>
      <c r="X71" s="260"/>
      <c r="Y71" s="260"/>
      <c r="Z71" s="260"/>
      <c r="AA71" s="260"/>
      <c r="AB71" s="260"/>
      <c r="AC71" s="260"/>
      <c r="AD71" s="260"/>
      <c r="AE71" s="260"/>
      <c r="AF71" s="260"/>
    </row>
    <row r="72" spans="7:32" x14ac:dyDescent="0.2">
      <c r="G72" s="133">
        <v>67</v>
      </c>
      <c r="H72" s="134" t="s">
        <v>149</v>
      </c>
      <c r="I72" s="134" t="s">
        <v>177</v>
      </c>
      <c r="J72" s="137" t="str">
        <f t="shared" si="4"/>
        <v>Team C1</v>
      </c>
      <c r="K72" s="120" t="s">
        <v>0</v>
      </c>
      <c r="L72" s="138" t="str">
        <f t="shared" si="5"/>
        <v>Team C6</v>
      </c>
      <c r="M72" s="143">
        <v>4</v>
      </c>
      <c r="N72" s="146" t="s">
        <v>110</v>
      </c>
      <c r="O72" s="144">
        <v>3</v>
      </c>
      <c r="Q72" s="260"/>
      <c r="R72" s="260"/>
      <c r="S72" s="260"/>
      <c r="T72" s="260"/>
      <c r="U72" s="260"/>
      <c r="V72" s="260"/>
      <c r="W72" s="260"/>
      <c r="X72" s="260"/>
      <c r="Y72" s="260"/>
      <c r="Z72" s="260"/>
      <c r="AA72" s="260"/>
      <c r="AB72" s="260"/>
      <c r="AC72" s="260"/>
      <c r="AD72" s="260"/>
      <c r="AE72" s="260"/>
      <c r="AF72" s="260"/>
    </row>
    <row r="73" spans="7:32" x14ac:dyDescent="0.2">
      <c r="G73" s="133">
        <v>68</v>
      </c>
      <c r="H73" s="134" t="s">
        <v>160</v>
      </c>
      <c r="I73" s="134" t="s">
        <v>179</v>
      </c>
      <c r="J73" s="137" t="str">
        <f t="shared" si="4"/>
        <v>Team D1</v>
      </c>
      <c r="K73" s="120" t="s">
        <v>0</v>
      </c>
      <c r="L73" s="138" t="str">
        <f t="shared" si="5"/>
        <v>Team D6</v>
      </c>
      <c r="M73" s="143">
        <v>3</v>
      </c>
      <c r="N73" s="146" t="s">
        <v>110</v>
      </c>
      <c r="O73" s="144">
        <v>3</v>
      </c>
      <c r="Q73" s="260"/>
      <c r="R73" s="260"/>
      <c r="S73" s="260"/>
      <c r="T73" s="260"/>
      <c r="U73" s="260"/>
      <c r="V73" s="260"/>
      <c r="W73" s="260"/>
      <c r="X73" s="260"/>
      <c r="Y73" s="260"/>
      <c r="Z73" s="260"/>
      <c r="AA73" s="260"/>
      <c r="AB73" s="260"/>
      <c r="AC73" s="260"/>
      <c r="AD73" s="260"/>
      <c r="AE73" s="260"/>
      <c r="AF73" s="260"/>
    </row>
    <row r="74" spans="7:32" x14ac:dyDescent="0.2">
      <c r="G74" s="133">
        <v>69</v>
      </c>
      <c r="H74" s="134" t="s">
        <v>171</v>
      </c>
      <c r="I74" s="134" t="s">
        <v>403</v>
      </c>
      <c r="J74" s="137" t="str">
        <f t="shared" si="4"/>
        <v>Beinbruch SC</v>
      </c>
      <c r="K74" s="120" t="s">
        <v>0</v>
      </c>
      <c r="L74" s="138" t="str">
        <f t="shared" si="5"/>
        <v>Team A7</v>
      </c>
      <c r="M74" s="143">
        <v>1</v>
      </c>
      <c r="N74" s="146" t="s">
        <v>110</v>
      </c>
      <c r="O74" s="144">
        <v>3</v>
      </c>
      <c r="Q74" s="260"/>
      <c r="R74" s="260"/>
      <c r="S74" s="260"/>
      <c r="T74" s="260"/>
      <c r="U74" s="260"/>
      <c r="V74" s="260"/>
      <c r="W74" s="260"/>
      <c r="X74" s="260"/>
      <c r="Y74" s="260"/>
      <c r="Z74" s="260"/>
      <c r="AA74" s="260"/>
      <c r="AB74" s="260"/>
      <c r="AC74" s="260"/>
      <c r="AD74" s="260"/>
      <c r="AE74" s="260"/>
      <c r="AF74" s="260"/>
    </row>
    <row r="75" spans="7:32" x14ac:dyDescent="0.2">
      <c r="G75" s="133">
        <v>70</v>
      </c>
      <c r="H75" s="134" t="s">
        <v>174</v>
      </c>
      <c r="I75" s="134" t="s">
        <v>409</v>
      </c>
      <c r="J75" s="137" t="str">
        <f t="shared" si="4"/>
        <v>Team B5</v>
      </c>
      <c r="K75" s="120" t="s">
        <v>0</v>
      </c>
      <c r="L75" s="138" t="str">
        <f t="shared" si="5"/>
        <v>Team B7</v>
      </c>
      <c r="M75" s="143">
        <v>3</v>
      </c>
      <c r="N75" s="146" t="s">
        <v>110</v>
      </c>
      <c r="O75" s="144">
        <v>3</v>
      </c>
      <c r="Q75" s="260"/>
      <c r="R75" s="260"/>
      <c r="S75" s="260"/>
      <c r="T75" s="260"/>
      <c r="U75" s="260"/>
      <c r="V75" s="260"/>
      <c r="W75" s="260"/>
      <c r="X75" s="260"/>
      <c r="Y75" s="260"/>
      <c r="Z75" s="260"/>
      <c r="AA75" s="260"/>
      <c r="AB75" s="260"/>
      <c r="AC75" s="260"/>
      <c r="AD75" s="260"/>
      <c r="AE75" s="260"/>
      <c r="AF75" s="260"/>
    </row>
    <row r="76" spans="7:32" x14ac:dyDescent="0.2">
      <c r="G76" s="133">
        <v>71</v>
      </c>
      <c r="H76" s="134" t="s">
        <v>176</v>
      </c>
      <c r="I76" s="134" t="s">
        <v>412</v>
      </c>
      <c r="J76" s="137" t="str">
        <f t="shared" si="4"/>
        <v>Team C5</v>
      </c>
      <c r="K76" s="120" t="s">
        <v>0</v>
      </c>
      <c r="L76" s="138" t="str">
        <f t="shared" si="5"/>
        <v>Team C7</v>
      </c>
      <c r="M76" s="143">
        <v>1</v>
      </c>
      <c r="N76" s="146" t="s">
        <v>110</v>
      </c>
      <c r="O76" s="144">
        <v>5</v>
      </c>
      <c r="Q76" s="260"/>
      <c r="R76" s="260"/>
      <c r="S76" s="260"/>
      <c r="T76" s="260"/>
      <c r="U76" s="260"/>
      <c r="V76" s="260"/>
      <c r="W76" s="260"/>
      <c r="X76" s="260"/>
      <c r="Y76" s="260"/>
      <c r="Z76" s="260"/>
      <c r="AA76" s="260"/>
      <c r="AB76" s="260"/>
      <c r="AC76" s="260"/>
      <c r="AD76" s="260"/>
      <c r="AE76" s="260"/>
      <c r="AF76" s="260"/>
    </row>
    <row r="77" spans="7:32" x14ac:dyDescent="0.2">
      <c r="G77" s="133">
        <v>72</v>
      </c>
      <c r="H77" s="134" t="s">
        <v>178</v>
      </c>
      <c r="I77" s="134" t="s">
        <v>415</v>
      </c>
      <c r="J77" s="137" t="str">
        <f t="shared" si="4"/>
        <v>Team D5</v>
      </c>
      <c r="K77" s="120" t="s">
        <v>0</v>
      </c>
      <c r="L77" s="138" t="str">
        <f t="shared" si="5"/>
        <v>Team D7</v>
      </c>
      <c r="M77" s="143">
        <v>1</v>
      </c>
      <c r="N77" s="146" t="s">
        <v>110</v>
      </c>
      <c r="O77" s="144">
        <v>6</v>
      </c>
      <c r="Q77" s="260"/>
      <c r="R77" s="260"/>
      <c r="S77" s="260"/>
      <c r="T77" s="260"/>
      <c r="U77" s="260"/>
      <c r="V77" s="260"/>
      <c r="W77" s="260"/>
      <c r="X77" s="260"/>
      <c r="Y77" s="260"/>
      <c r="Z77" s="260"/>
      <c r="AA77" s="260"/>
      <c r="AB77" s="260"/>
      <c r="AC77" s="260"/>
      <c r="AD77" s="260"/>
      <c r="AE77" s="260"/>
      <c r="AF77" s="260"/>
    </row>
    <row r="78" spans="7:32" x14ac:dyDescent="0.2">
      <c r="G78" s="133">
        <v>73</v>
      </c>
      <c r="H78" s="134" t="s">
        <v>404</v>
      </c>
      <c r="I78" s="134" t="s">
        <v>146</v>
      </c>
      <c r="J78" s="137" t="str">
        <f t="shared" si="4"/>
        <v>Team A8</v>
      </c>
      <c r="K78" s="120" t="s">
        <v>0</v>
      </c>
      <c r="L78" s="138" t="str">
        <f t="shared" si="5"/>
        <v>Maibach 1822 eV</v>
      </c>
      <c r="M78" s="143">
        <v>2</v>
      </c>
      <c r="N78" s="146" t="s">
        <v>110</v>
      </c>
      <c r="O78" s="144">
        <v>5</v>
      </c>
      <c r="Q78" s="260"/>
      <c r="R78" s="260"/>
      <c r="S78" s="260"/>
      <c r="T78" s="260"/>
      <c r="U78" s="260"/>
      <c r="V78" s="260"/>
      <c r="W78" s="260"/>
      <c r="X78" s="260"/>
      <c r="Y78" s="260"/>
      <c r="Z78" s="260"/>
      <c r="AA78" s="260"/>
      <c r="AB78" s="260"/>
      <c r="AC78" s="260"/>
      <c r="AD78" s="260"/>
      <c r="AE78" s="260"/>
      <c r="AF78" s="260"/>
    </row>
    <row r="79" spans="7:32" x14ac:dyDescent="0.2">
      <c r="G79" s="133">
        <v>74</v>
      </c>
      <c r="H79" s="134" t="s">
        <v>410</v>
      </c>
      <c r="I79" s="134" t="s">
        <v>147</v>
      </c>
      <c r="J79" s="137" t="str">
        <f t="shared" si="4"/>
        <v>Team B8</v>
      </c>
      <c r="K79" s="120" t="s">
        <v>0</v>
      </c>
      <c r="L79" s="138" t="str">
        <f t="shared" si="5"/>
        <v>Team B4</v>
      </c>
      <c r="M79" s="143">
        <v>2</v>
      </c>
      <c r="N79" s="146" t="s">
        <v>110</v>
      </c>
      <c r="O79" s="144">
        <v>4</v>
      </c>
      <c r="Q79" s="260"/>
      <c r="R79" s="260"/>
      <c r="S79" s="260"/>
      <c r="T79" s="260"/>
      <c r="U79" s="260"/>
      <c r="V79" s="260"/>
      <c r="W79" s="260"/>
      <c r="X79" s="260"/>
      <c r="Y79" s="260"/>
      <c r="Z79" s="260"/>
      <c r="AA79" s="260"/>
      <c r="AB79" s="260"/>
      <c r="AC79" s="260"/>
      <c r="AD79" s="260"/>
      <c r="AE79" s="260"/>
      <c r="AF79" s="260"/>
    </row>
    <row r="80" spans="7:32" x14ac:dyDescent="0.2">
      <c r="G80" s="133">
        <v>75</v>
      </c>
      <c r="H80" s="134" t="s">
        <v>413</v>
      </c>
      <c r="I80" s="134" t="s">
        <v>152</v>
      </c>
      <c r="J80" s="137" t="str">
        <f t="shared" si="4"/>
        <v>Team C8</v>
      </c>
      <c r="K80" s="120" t="s">
        <v>0</v>
      </c>
      <c r="L80" s="138" t="str">
        <f t="shared" si="5"/>
        <v>Team C4</v>
      </c>
      <c r="M80" s="143">
        <v>0</v>
      </c>
      <c r="N80" s="146" t="s">
        <v>110</v>
      </c>
      <c r="O80" s="144">
        <v>3</v>
      </c>
      <c r="Q80" s="260"/>
      <c r="R80" s="260"/>
      <c r="S80" s="260"/>
      <c r="T80" s="260"/>
      <c r="U80" s="260"/>
      <c r="V80" s="260"/>
      <c r="W80" s="260"/>
      <c r="X80" s="260"/>
      <c r="Y80" s="260"/>
      <c r="Z80" s="260"/>
      <c r="AA80" s="260"/>
      <c r="AB80" s="260"/>
      <c r="AC80" s="260"/>
      <c r="AD80" s="260"/>
      <c r="AE80" s="260"/>
      <c r="AF80" s="260"/>
    </row>
    <row r="81" spans="7:32" x14ac:dyDescent="0.2">
      <c r="G81" s="133">
        <v>76</v>
      </c>
      <c r="H81" s="134" t="s">
        <v>416</v>
      </c>
      <c r="I81" s="134" t="s">
        <v>161</v>
      </c>
      <c r="J81" s="137" t="str">
        <f t="shared" si="4"/>
        <v>Team D8</v>
      </c>
      <c r="K81" s="120" t="s">
        <v>0</v>
      </c>
      <c r="L81" s="138" t="str">
        <f t="shared" si="5"/>
        <v>Team D4</v>
      </c>
      <c r="M81" s="143">
        <v>1</v>
      </c>
      <c r="N81" s="146" t="s">
        <v>110</v>
      </c>
      <c r="O81" s="144">
        <v>5</v>
      </c>
      <c r="Q81" s="260"/>
      <c r="R81" s="260"/>
      <c r="S81" s="260"/>
      <c r="T81" s="260"/>
      <c r="U81" s="260"/>
      <c r="V81" s="260"/>
      <c r="W81" s="260"/>
      <c r="X81" s="260"/>
      <c r="Y81" s="260"/>
      <c r="Z81" s="260"/>
      <c r="AA81" s="260"/>
      <c r="AB81" s="260"/>
      <c r="AC81" s="260"/>
      <c r="AD81" s="260"/>
      <c r="AE81" s="260"/>
      <c r="AF81" s="260"/>
    </row>
    <row r="82" spans="7:32" x14ac:dyDescent="0.2">
      <c r="G82" s="133">
        <v>77</v>
      </c>
      <c r="H82" s="134" t="s">
        <v>142</v>
      </c>
      <c r="I82" s="134" t="s">
        <v>405</v>
      </c>
      <c r="J82" s="137" t="str">
        <f t="shared" si="4"/>
        <v>FC Barcelona</v>
      </c>
      <c r="K82" s="120" t="s">
        <v>0</v>
      </c>
      <c r="L82" s="138" t="str">
        <f t="shared" si="5"/>
        <v>Team A9</v>
      </c>
      <c r="M82" s="143">
        <v>3</v>
      </c>
      <c r="N82" s="146" t="s">
        <v>110</v>
      </c>
      <c r="O82" s="144">
        <v>0</v>
      </c>
      <c r="Q82" s="260"/>
      <c r="R82" s="260"/>
      <c r="S82" s="260"/>
      <c r="T82" s="260"/>
      <c r="U82" s="260"/>
      <c r="V82" s="260"/>
      <c r="W82" s="260"/>
      <c r="X82" s="260"/>
      <c r="Y82" s="260"/>
      <c r="Z82" s="260"/>
      <c r="AA82" s="260"/>
      <c r="AB82" s="260"/>
      <c r="AC82" s="260"/>
      <c r="AD82" s="260"/>
      <c r="AE82" s="260"/>
      <c r="AF82" s="260"/>
    </row>
    <row r="83" spans="7:32" x14ac:dyDescent="0.2">
      <c r="G83" s="133">
        <v>78</v>
      </c>
      <c r="H83" s="134" t="s">
        <v>143</v>
      </c>
      <c r="I83" s="134" t="s">
        <v>411</v>
      </c>
      <c r="J83" s="137" t="str">
        <f t="shared" si="4"/>
        <v>Team B3</v>
      </c>
      <c r="K83" s="120" t="s">
        <v>0</v>
      </c>
      <c r="L83" s="138" t="str">
        <f t="shared" si="5"/>
        <v>Team B9</v>
      </c>
      <c r="M83" s="143">
        <v>2</v>
      </c>
      <c r="N83" s="146" t="s">
        <v>110</v>
      </c>
      <c r="O83" s="144">
        <v>1</v>
      </c>
      <c r="Q83" s="260"/>
      <c r="R83" s="260"/>
      <c r="S83" s="260"/>
      <c r="T83" s="260"/>
      <c r="U83" s="260"/>
      <c r="V83" s="260"/>
      <c r="W83" s="260"/>
      <c r="X83" s="260"/>
      <c r="Y83" s="260"/>
      <c r="Z83" s="260"/>
      <c r="AA83" s="260"/>
      <c r="AB83" s="260"/>
      <c r="AC83" s="260"/>
      <c r="AD83" s="260"/>
      <c r="AE83" s="260"/>
      <c r="AF83" s="260"/>
    </row>
    <row r="84" spans="7:32" x14ac:dyDescent="0.2">
      <c r="G84" s="133">
        <v>79</v>
      </c>
      <c r="H84" s="134" t="s">
        <v>151</v>
      </c>
      <c r="I84" s="134" t="s">
        <v>414</v>
      </c>
      <c r="J84" s="137" t="str">
        <f t="shared" si="4"/>
        <v>Team C3</v>
      </c>
      <c r="K84" s="120" t="s">
        <v>0</v>
      </c>
      <c r="L84" s="138" t="str">
        <f t="shared" si="5"/>
        <v>Team C9</v>
      </c>
      <c r="M84" s="143">
        <v>2</v>
      </c>
      <c r="N84" s="146" t="s">
        <v>110</v>
      </c>
      <c r="O84" s="144">
        <v>2</v>
      </c>
      <c r="Q84" s="260"/>
      <c r="R84" s="260"/>
      <c r="S84" s="260"/>
      <c r="T84" s="260"/>
      <c r="U84" s="260"/>
      <c r="V84" s="260"/>
      <c r="W84" s="260"/>
      <c r="X84" s="260"/>
      <c r="Y84" s="260"/>
      <c r="Z84" s="260"/>
      <c r="AA84" s="260"/>
      <c r="AB84" s="260"/>
      <c r="AC84" s="260"/>
      <c r="AD84" s="260"/>
      <c r="AE84" s="260"/>
      <c r="AF84" s="260"/>
    </row>
    <row r="85" spans="7:32" x14ac:dyDescent="0.2">
      <c r="G85" s="133">
        <v>80</v>
      </c>
      <c r="H85" s="134" t="s">
        <v>162</v>
      </c>
      <c r="I85" s="134" t="s">
        <v>417</v>
      </c>
      <c r="J85" s="137" t="str">
        <f t="shared" si="4"/>
        <v>Team D3</v>
      </c>
      <c r="K85" s="120" t="s">
        <v>0</v>
      </c>
      <c r="L85" s="138" t="str">
        <f t="shared" si="5"/>
        <v>Team D9</v>
      </c>
      <c r="M85" s="143">
        <v>3</v>
      </c>
      <c r="N85" s="146" t="s">
        <v>110</v>
      </c>
      <c r="O85" s="144">
        <v>4</v>
      </c>
      <c r="Q85" s="260"/>
      <c r="R85" s="260"/>
      <c r="S85" s="260"/>
      <c r="T85" s="260"/>
      <c r="U85" s="260"/>
      <c r="V85" s="260"/>
      <c r="W85" s="260"/>
      <c r="X85" s="260"/>
      <c r="Y85" s="260"/>
      <c r="Z85" s="260"/>
      <c r="AA85" s="260"/>
      <c r="AB85" s="260"/>
      <c r="AC85" s="260"/>
      <c r="AD85" s="260"/>
      <c r="AE85" s="260"/>
      <c r="AF85" s="260"/>
    </row>
    <row r="86" spans="7:32" x14ac:dyDescent="0.2">
      <c r="G86" s="133">
        <v>81</v>
      </c>
      <c r="H86" s="134" t="s">
        <v>171</v>
      </c>
      <c r="I86" s="134" t="s">
        <v>140</v>
      </c>
      <c r="J86" s="137" t="str">
        <f t="shared" si="4"/>
        <v>Beinbruch SC</v>
      </c>
      <c r="K86" s="120" t="s">
        <v>0</v>
      </c>
      <c r="L86" s="138" t="str">
        <f t="shared" si="5"/>
        <v>1. FC Riedwald</v>
      </c>
      <c r="M86" s="143">
        <v>3</v>
      </c>
      <c r="N86" s="146" t="s">
        <v>110</v>
      </c>
      <c r="O86" s="144">
        <v>3</v>
      </c>
      <c r="Q86" s="260"/>
      <c r="R86" s="260"/>
      <c r="S86" s="260"/>
      <c r="T86" s="260"/>
      <c r="U86" s="260"/>
      <c r="V86" s="260"/>
      <c r="W86" s="260"/>
      <c r="X86" s="260"/>
      <c r="Y86" s="260"/>
      <c r="Z86" s="260"/>
      <c r="AA86" s="260"/>
      <c r="AB86" s="260"/>
      <c r="AC86" s="260"/>
      <c r="AD86" s="260"/>
      <c r="AE86" s="260"/>
      <c r="AF86" s="260"/>
    </row>
    <row r="87" spans="7:32" x14ac:dyDescent="0.2">
      <c r="G87" s="133">
        <v>82</v>
      </c>
      <c r="H87" s="134" t="s">
        <v>174</v>
      </c>
      <c r="I87" s="134" t="s">
        <v>141</v>
      </c>
      <c r="J87" s="137" t="str">
        <f t="shared" si="4"/>
        <v>Team B5</v>
      </c>
      <c r="K87" s="120" t="s">
        <v>0</v>
      </c>
      <c r="L87" s="138" t="str">
        <f t="shared" si="5"/>
        <v>Team B1</v>
      </c>
      <c r="M87" s="143">
        <v>3</v>
      </c>
      <c r="N87" s="146" t="s">
        <v>110</v>
      </c>
      <c r="O87" s="144">
        <v>1</v>
      </c>
      <c r="Q87" s="260"/>
      <c r="R87" s="260"/>
      <c r="S87" s="260"/>
      <c r="T87" s="260"/>
      <c r="U87" s="260"/>
      <c r="V87" s="260"/>
      <c r="W87" s="260"/>
      <c r="X87" s="260"/>
      <c r="Y87" s="260"/>
      <c r="Z87" s="260"/>
      <c r="AA87" s="260"/>
      <c r="AB87" s="260"/>
      <c r="AC87" s="260"/>
      <c r="AD87" s="260"/>
      <c r="AE87" s="260"/>
      <c r="AF87" s="260"/>
    </row>
    <row r="88" spans="7:32" x14ac:dyDescent="0.2">
      <c r="G88" s="133">
        <v>83</v>
      </c>
      <c r="H88" s="134" t="s">
        <v>176</v>
      </c>
      <c r="I88" s="134" t="s">
        <v>149</v>
      </c>
      <c r="J88" s="137" t="str">
        <f t="shared" si="4"/>
        <v>Team C5</v>
      </c>
      <c r="K88" s="120" t="s">
        <v>0</v>
      </c>
      <c r="L88" s="138" t="str">
        <f t="shared" si="5"/>
        <v>Team C1</v>
      </c>
      <c r="M88" s="143">
        <v>3</v>
      </c>
      <c r="N88" s="146" t="s">
        <v>110</v>
      </c>
      <c r="O88" s="144">
        <v>3</v>
      </c>
      <c r="Q88" s="260"/>
      <c r="R88" s="260"/>
      <c r="S88" s="260"/>
      <c r="T88" s="260"/>
      <c r="U88" s="260"/>
      <c r="V88" s="260"/>
      <c r="W88" s="260"/>
      <c r="X88" s="260"/>
      <c r="Y88" s="260"/>
      <c r="Z88" s="260"/>
      <c r="AA88" s="260"/>
      <c r="AB88" s="260"/>
      <c r="AC88" s="260"/>
      <c r="AD88" s="260"/>
      <c r="AE88" s="260"/>
      <c r="AF88" s="260"/>
    </row>
    <row r="89" spans="7:32" x14ac:dyDescent="0.2">
      <c r="G89" s="133">
        <v>84</v>
      </c>
      <c r="H89" s="134" t="s">
        <v>178</v>
      </c>
      <c r="I89" s="134" t="s">
        <v>160</v>
      </c>
      <c r="J89" s="137" t="str">
        <f t="shared" si="4"/>
        <v>Team D5</v>
      </c>
      <c r="K89" s="120" t="s">
        <v>0</v>
      </c>
      <c r="L89" s="138" t="str">
        <f t="shared" si="5"/>
        <v>Team D1</v>
      </c>
      <c r="M89" s="143">
        <v>5</v>
      </c>
      <c r="N89" s="146" t="s">
        <v>110</v>
      </c>
      <c r="O89" s="144">
        <v>1</v>
      </c>
      <c r="Q89" s="260"/>
      <c r="R89" s="260"/>
      <c r="S89" s="260"/>
      <c r="T89" s="260"/>
      <c r="U89" s="260"/>
      <c r="V89" s="260"/>
      <c r="W89" s="260"/>
      <c r="X89" s="260"/>
      <c r="Y89" s="260"/>
      <c r="Z89" s="260"/>
      <c r="AA89" s="260"/>
      <c r="AB89" s="260"/>
      <c r="AC89" s="260"/>
      <c r="AD89" s="260"/>
      <c r="AE89" s="260"/>
      <c r="AF89" s="260"/>
    </row>
    <row r="90" spans="7:32" x14ac:dyDescent="0.2">
      <c r="G90" s="133">
        <v>85</v>
      </c>
      <c r="H90" s="134" t="s">
        <v>146</v>
      </c>
      <c r="I90" s="134" t="s">
        <v>172</v>
      </c>
      <c r="J90" s="137" t="str">
        <f t="shared" si="4"/>
        <v>Maibach 1822 eV</v>
      </c>
      <c r="K90" s="120" t="s">
        <v>0</v>
      </c>
      <c r="L90" s="138" t="str">
        <f t="shared" si="5"/>
        <v>FV Schlappe Lunge</v>
      </c>
      <c r="M90" s="143">
        <v>6</v>
      </c>
      <c r="N90" s="146" t="s">
        <v>110</v>
      </c>
      <c r="O90" s="144">
        <v>1</v>
      </c>
      <c r="Q90" s="260"/>
      <c r="R90" s="260"/>
      <c r="S90" s="260"/>
      <c r="T90" s="260"/>
      <c r="U90" s="260"/>
      <c r="V90" s="260"/>
      <c r="W90" s="260"/>
      <c r="X90" s="260"/>
      <c r="Y90" s="260"/>
      <c r="Z90" s="260"/>
      <c r="AA90" s="260"/>
      <c r="AB90" s="260"/>
      <c r="AC90" s="260"/>
      <c r="AD90" s="260"/>
      <c r="AE90" s="260"/>
      <c r="AF90" s="260"/>
    </row>
    <row r="91" spans="7:32" x14ac:dyDescent="0.2">
      <c r="G91" s="133">
        <v>86</v>
      </c>
      <c r="H91" s="134" t="s">
        <v>147</v>
      </c>
      <c r="I91" s="134" t="s">
        <v>175</v>
      </c>
      <c r="J91" s="137" t="str">
        <f t="shared" si="4"/>
        <v>Team B4</v>
      </c>
      <c r="K91" s="120" t="s">
        <v>0</v>
      </c>
      <c r="L91" s="138" t="str">
        <f t="shared" si="5"/>
        <v>Team B6</v>
      </c>
      <c r="M91" s="143">
        <v>5</v>
      </c>
      <c r="N91" s="146" t="s">
        <v>110</v>
      </c>
      <c r="O91" s="144">
        <v>2</v>
      </c>
      <c r="Q91" s="260"/>
      <c r="R91" s="260"/>
      <c r="S91" s="260"/>
      <c r="T91" s="260"/>
      <c r="U91" s="260"/>
      <c r="V91" s="260"/>
      <c r="W91" s="260"/>
      <c r="X91" s="260"/>
      <c r="Y91" s="260"/>
      <c r="Z91" s="260"/>
      <c r="AA91" s="260"/>
      <c r="AB91" s="260"/>
      <c r="AC91" s="260"/>
      <c r="AD91" s="260"/>
      <c r="AE91" s="260"/>
      <c r="AF91" s="260"/>
    </row>
    <row r="92" spans="7:32" x14ac:dyDescent="0.2">
      <c r="G92" s="133">
        <v>87</v>
      </c>
      <c r="H92" s="134" t="s">
        <v>152</v>
      </c>
      <c r="I92" s="134" t="s">
        <v>177</v>
      </c>
      <c r="J92" s="137" t="str">
        <f t="shared" si="4"/>
        <v>Team C4</v>
      </c>
      <c r="K92" s="120" t="s">
        <v>0</v>
      </c>
      <c r="L92" s="138" t="str">
        <f t="shared" si="5"/>
        <v>Team C6</v>
      </c>
      <c r="M92" s="143">
        <v>4</v>
      </c>
      <c r="N92" s="146" t="s">
        <v>110</v>
      </c>
      <c r="O92" s="144">
        <v>2</v>
      </c>
      <c r="Q92" s="260"/>
      <c r="R92" s="260"/>
      <c r="S92" s="260"/>
      <c r="T92" s="260"/>
      <c r="U92" s="260"/>
      <c r="V92" s="260"/>
      <c r="W92" s="260"/>
      <c r="X92" s="260"/>
      <c r="Y92" s="260"/>
      <c r="Z92" s="260"/>
      <c r="AA92" s="260"/>
      <c r="AB92" s="260"/>
      <c r="AC92" s="260"/>
      <c r="AD92" s="260"/>
      <c r="AE92" s="260"/>
      <c r="AF92" s="260"/>
    </row>
    <row r="93" spans="7:32" x14ac:dyDescent="0.2">
      <c r="G93" s="133">
        <v>88</v>
      </c>
      <c r="H93" s="134" t="s">
        <v>161</v>
      </c>
      <c r="I93" s="134" t="s">
        <v>179</v>
      </c>
      <c r="J93" s="137" t="str">
        <f t="shared" si="4"/>
        <v>Team D4</v>
      </c>
      <c r="K93" s="120" t="s">
        <v>0</v>
      </c>
      <c r="L93" s="138" t="str">
        <f t="shared" si="5"/>
        <v>Team D6</v>
      </c>
      <c r="M93" s="143">
        <v>3</v>
      </c>
      <c r="N93" s="146" t="s">
        <v>110</v>
      </c>
      <c r="O93" s="144">
        <v>0</v>
      </c>
      <c r="Q93" s="260"/>
      <c r="R93" s="260"/>
      <c r="S93" s="260"/>
      <c r="T93" s="260"/>
      <c r="U93" s="260"/>
      <c r="V93" s="260"/>
      <c r="W93" s="260"/>
      <c r="X93" s="260"/>
      <c r="Y93" s="260"/>
      <c r="Z93" s="260"/>
      <c r="AA93" s="260"/>
      <c r="AB93" s="260"/>
      <c r="AC93" s="260"/>
      <c r="AD93" s="260"/>
      <c r="AE93" s="260"/>
      <c r="AF93" s="260"/>
    </row>
    <row r="94" spans="7:32" x14ac:dyDescent="0.2">
      <c r="G94" s="133">
        <v>89</v>
      </c>
      <c r="H94" s="134" t="s">
        <v>403</v>
      </c>
      <c r="I94" s="134" t="s">
        <v>142</v>
      </c>
      <c r="J94" s="137" t="str">
        <f t="shared" si="4"/>
        <v>Team A7</v>
      </c>
      <c r="K94" s="120" t="s">
        <v>0</v>
      </c>
      <c r="L94" s="138" t="str">
        <f t="shared" si="5"/>
        <v>FC Barcelona</v>
      </c>
      <c r="M94" s="143">
        <v>5</v>
      </c>
      <c r="N94" s="146" t="s">
        <v>110</v>
      </c>
      <c r="O94" s="144">
        <v>1</v>
      </c>
      <c r="Q94" s="260"/>
      <c r="R94" s="260"/>
      <c r="S94" s="260"/>
      <c r="T94" s="260"/>
      <c r="U94" s="260"/>
      <c r="V94" s="260"/>
      <c r="W94" s="260"/>
      <c r="X94" s="260"/>
      <c r="Y94" s="260"/>
      <c r="Z94" s="260"/>
      <c r="AA94" s="260"/>
      <c r="AB94" s="260"/>
      <c r="AC94" s="260"/>
      <c r="AD94" s="260"/>
      <c r="AE94" s="260"/>
      <c r="AF94" s="260"/>
    </row>
    <row r="95" spans="7:32" x14ac:dyDescent="0.2">
      <c r="G95" s="133">
        <v>90</v>
      </c>
      <c r="H95" s="134" t="s">
        <v>409</v>
      </c>
      <c r="I95" s="134" t="s">
        <v>143</v>
      </c>
      <c r="J95" s="137" t="str">
        <f t="shared" si="4"/>
        <v>Team B7</v>
      </c>
      <c r="K95" s="120" t="s">
        <v>0</v>
      </c>
      <c r="L95" s="138" t="str">
        <f t="shared" si="5"/>
        <v>Team B3</v>
      </c>
      <c r="M95" s="143">
        <v>0</v>
      </c>
      <c r="N95" s="146" t="s">
        <v>110</v>
      </c>
      <c r="O95" s="144">
        <v>3</v>
      </c>
      <c r="Q95" s="260"/>
      <c r="R95" s="260"/>
      <c r="S95" s="260"/>
      <c r="T95" s="260"/>
      <c r="U95" s="260"/>
      <c r="V95" s="260"/>
      <c r="W95" s="260"/>
      <c r="X95" s="260"/>
      <c r="Y95" s="260"/>
      <c r="Z95" s="260"/>
      <c r="AA95" s="260"/>
      <c r="AB95" s="260"/>
      <c r="AC95" s="260"/>
      <c r="AD95" s="260"/>
      <c r="AE95" s="260"/>
      <c r="AF95" s="260"/>
    </row>
    <row r="96" spans="7:32" x14ac:dyDescent="0.2">
      <c r="G96" s="133">
        <v>91</v>
      </c>
      <c r="H96" s="134" t="s">
        <v>412</v>
      </c>
      <c r="I96" s="134" t="s">
        <v>151</v>
      </c>
      <c r="J96" s="137" t="str">
        <f t="shared" si="4"/>
        <v>Team C7</v>
      </c>
      <c r="K96" s="120" t="s">
        <v>0</v>
      </c>
      <c r="L96" s="138" t="str">
        <f t="shared" si="5"/>
        <v>Team C3</v>
      </c>
      <c r="M96" s="143">
        <v>1</v>
      </c>
      <c r="N96" s="146" t="s">
        <v>110</v>
      </c>
      <c r="O96" s="144">
        <v>2</v>
      </c>
    </row>
    <row r="97" spans="7:15" x14ac:dyDescent="0.2">
      <c r="G97" s="133">
        <v>92</v>
      </c>
      <c r="H97" s="134" t="s">
        <v>415</v>
      </c>
      <c r="I97" s="134" t="s">
        <v>162</v>
      </c>
      <c r="J97" s="137" t="str">
        <f t="shared" si="4"/>
        <v>Team D7</v>
      </c>
      <c r="K97" s="120" t="s">
        <v>0</v>
      </c>
      <c r="L97" s="138" t="str">
        <f t="shared" si="5"/>
        <v>Team D3</v>
      </c>
      <c r="M97" s="143">
        <v>2</v>
      </c>
      <c r="N97" s="146" t="s">
        <v>110</v>
      </c>
      <c r="O97" s="144">
        <v>2</v>
      </c>
    </row>
    <row r="98" spans="7:15" x14ac:dyDescent="0.2">
      <c r="G98" s="133">
        <v>93</v>
      </c>
      <c r="H98" s="134" t="s">
        <v>144</v>
      </c>
      <c r="I98" s="134" t="s">
        <v>404</v>
      </c>
      <c r="J98" s="137" t="str">
        <f t="shared" si="4"/>
        <v>Eintracht Frankfurt</v>
      </c>
      <c r="K98" s="120" t="s">
        <v>0</v>
      </c>
      <c r="L98" s="138" t="str">
        <f t="shared" si="5"/>
        <v>Team A8</v>
      </c>
      <c r="M98" s="143">
        <v>4</v>
      </c>
      <c r="N98" s="146" t="s">
        <v>110</v>
      </c>
      <c r="O98" s="144">
        <v>3</v>
      </c>
    </row>
    <row r="99" spans="7:15" x14ac:dyDescent="0.2">
      <c r="G99" s="133">
        <v>94</v>
      </c>
      <c r="H99" s="134" t="s">
        <v>145</v>
      </c>
      <c r="I99" s="134" t="s">
        <v>410</v>
      </c>
      <c r="J99" s="137" t="str">
        <f t="shared" si="4"/>
        <v>Team B2</v>
      </c>
      <c r="K99" s="120" t="s">
        <v>0</v>
      </c>
      <c r="L99" s="138" t="str">
        <f t="shared" si="5"/>
        <v>Team B8</v>
      </c>
      <c r="M99" s="143">
        <v>3</v>
      </c>
      <c r="N99" s="146" t="s">
        <v>110</v>
      </c>
      <c r="O99" s="144">
        <v>3</v>
      </c>
    </row>
    <row r="100" spans="7:15" x14ac:dyDescent="0.2">
      <c r="G100" s="133">
        <v>95</v>
      </c>
      <c r="H100" s="134" t="s">
        <v>150</v>
      </c>
      <c r="I100" s="134" t="s">
        <v>413</v>
      </c>
      <c r="J100" s="137" t="str">
        <f t="shared" si="4"/>
        <v>Team C2</v>
      </c>
      <c r="K100" s="120" t="s">
        <v>0</v>
      </c>
      <c r="L100" s="138" t="str">
        <f t="shared" si="5"/>
        <v>Team C8</v>
      </c>
      <c r="M100" s="143">
        <v>1</v>
      </c>
      <c r="N100" s="146" t="s">
        <v>110</v>
      </c>
      <c r="O100" s="144">
        <v>3</v>
      </c>
    </row>
    <row r="101" spans="7:15" x14ac:dyDescent="0.2">
      <c r="G101" s="133">
        <v>96</v>
      </c>
      <c r="H101" s="134" t="s">
        <v>163</v>
      </c>
      <c r="I101" s="134" t="s">
        <v>416</v>
      </c>
      <c r="J101" s="137" t="str">
        <f t="shared" si="4"/>
        <v>Team D2</v>
      </c>
      <c r="K101" s="120" t="s">
        <v>0</v>
      </c>
      <c r="L101" s="138" t="str">
        <f t="shared" si="5"/>
        <v>Team D8</v>
      </c>
      <c r="M101" s="143">
        <v>3</v>
      </c>
      <c r="N101" s="146" t="s">
        <v>110</v>
      </c>
      <c r="O101" s="144">
        <v>3</v>
      </c>
    </row>
    <row r="102" spans="7:15" x14ac:dyDescent="0.2">
      <c r="G102" s="133">
        <v>97</v>
      </c>
      <c r="H102" s="134" t="s">
        <v>140</v>
      </c>
      <c r="I102" s="134" t="s">
        <v>146</v>
      </c>
      <c r="J102" s="137" t="str">
        <f t="shared" si="4"/>
        <v>1. FC Riedwald</v>
      </c>
      <c r="K102" s="120" t="s">
        <v>0</v>
      </c>
      <c r="L102" s="138" t="str">
        <f t="shared" si="5"/>
        <v>Maibach 1822 eV</v>
      </c>
      <c r="M102" s="143">
        <v>1</v>
      </c>
      <c r="N102" s="146" t="s">
        <v>110</v>
      </c>
      <c r="O102" s="144">
        <v>5</v>
      </c>
    </row>
    <row r="103" spans="7:15" x14ac:dyDescent="0.2">
      <c r="G103" s="133">
        <v>98</v>
      </c>
      <c r="H103" s="134" t="s">
        <v>141</v>
      </c>
      <c r="I103" s="134" t="s">
        <v>147</v>
      </c>
      <c r="J103" s="137" t="str">
        <f t="shared" si="4"/>
        <v>Team B1</v>
      </c>
      <c r="K103" s="120" t="s">
        <v>0</v>
      </c>
      <c r="L103" s="138" t="str">
        <f t="shared" si="5"/>
        <v>Team B4</v>
      </c>
      <c r="M103" s="143">
        <v>1</v>
      </c>
      <c r="N103" s="146" t="s">
        <v>110</v>
      </c>
      <c r="O103" s="144">
        <v>6</v>
      </c>
    </row>
    <row r="104" spans="7:15" x14ac:dyDescent="0.2">
      <c r="G104" s="133">
        <v>99</v>
      </c>
      <c r="H104" s="134" t="s">
        <v>149</v>
      </c>
      <c r="I104" s="134" t="s">
        <v>152</v>
      </c>
      <c r="J104" s="137" t="str">
        <f t="shared" si="4"/>
        <v>Team C1</v>
      </c>
      <c r="K104" s="120" t="s">
        <v>0</v>
      </c>
      <c r="L104" s="138" t="str">
        <f t="shared" si="5"/>
        <v>Team C4</v>
      </c>
      <c r="M104" s="143">
        <v>2</v>
      </c>
      <c r="N104" s="146" t="s">
        <v>110</v>
      </c>
      <c r="O104" s="144">
        <v>5</v>
      </c>
    </row>
    <row r="105" spans="7:15" x14ac:dyDescent="0.2">
      <c r="G105" s="133">
        <v>100</v>
      </c>
      <c r="H105" s="134" t="s">
        <v>160</v>
      </c>
      <c r="I105" s="134" t="s">
        <v>161</v>
      </c>
      <c r="J105" s="137" t="str">
        <f t="shared" si="4"/>
        <v>Team D1</v>
      </c>
      <c r="K105" s="120" t="s">
        <v>0</v>
      </c>
      <c r="L105" s="138" t="str">
        <f t="shared" si="5"/>
        <v>Team D4</v>
      </c>
      <c r="M105" s="143">
        <v>2</v>
      </c>
      <c r="N105" s="146" t="s">
        <v>110</v>
      </c>
      <c r="O105" s="144">
        <v>4</v>
      </c>
    </row>
    <row r="106" spans="7:15" x14ac:dyDescent="0.2">
      <c r="G106" s="133">
        <v>101</v>
      </c>
      <c r="H106" s="134" t="s">
        <v>142</v>
      </c>
      <c r="I106" s="134" t="s">
        <v>171</v>
      </c>
      <c r="J106" s="137" t="str">
        <f t="shared" si="4"/>
        <v>FC Barcelona</v>
      </c>
      <c r="K106" s="120" t="s">
        <v>0</v>
      </c>
      <c r="L106" s="138" t="str">
        <f t="shared" si="5"/>
        <v>Beinbruch SC</v>
      </c>
      <c r="M106" s="143">
        <v>0</v>
      </c>
      <c r="N106" s="146" t="s">
        <v>110</v>
      </c>
      <c r="O106" s="144">
        <v>3</v>
      </c>
    </row>
    <row r="107" spans="7:15" x14ac:dyDescent="0.2">
      <c r="G107" s="133">
        <v>102</v>
      </c>
      <c r="H107" s="134" t="s">
        <v>143</v>
      </c>
      <c r="I107" s="134" t="s">
        <v>174</v>
      </c>
      <c r="J107" s="137" t="str">
        <f t="shared" si="4"/>
        <v>Team B3</v>
      </c>
      <c r="K107" s="120" t="s">
        <v>0</v>
      </c>
      <c r="L107" s="138" t="str">
        <f t="shared" si="5"/>
        <v>Team B5</v>
      </c>
      <c r="M107" s="143">
        <v>1</v>
      </c>
      <c r="N107" s="146" t="s">
        <v>110</v>
      </c>
      <c r="O107" s="144">
        <v>5</v>
      </c>
    </row>
    <row r="108" spans="7:15" x14ac:dyDescent="0.2">
      <c r="G108" s="133">
        <v>103</v>
      </c>
      <c r="H108" s="134" t="s">
        <v>151</v>
      </c>
      <c r="I108" s="134" t="s">
        <v>176</v>
      </c>
      <c r="J108" s="137" t="str">
        <f t="shared" si="4"/>
        <v>Team C3</v>
      </c>
      <c r="K108" s="120" t="s">
        <v>0</v>
      </c>
      <c r="L108" s="138" t="str">
        <f t="shared" si="5"/>
        <v>Team C5</v>
      </c>
      <c r="M108" s="143">
        <v>3</v>
      </c>
      <c r="N108" s="146" t="s">
        <v>110</v>
      </c>
      <c r="O108" s="144">
        <v>0</v>
      </c>
    </row>
    <row r="109" spans="7:15" x14ac:dyDescent="0.2">
      <c r="G109" s="133">
        <v>104</v>
      </c>
      <c r="H109" s="134" t="s">
        <v>162</v>
      </c>
      <c r="I109" s="134" t="s">
        <v>178</v>
      </c>
      <c r="J109" s="137" t="str">
        <f t="shared" si="4"/>
        <v>Team D3</v>
      </c>
      <c r="K109" s="120" t="s">
        <v>0</v>
      </c>
      <c r="L109" s="138" t="str">
        <f t="shared" si="5"/>
        <v>Team D5</v>
      </c>
      <c r="M109" s="143">
        <v>2</v>
      </c>
      <c r="N109" s="146" t="s">
        <v>110</v>
      </c>
      <c r="O109" s="144">
        <v>1</v>
      </c>
    </row>
    <row r="110" spans="7:15" x14ac:dyDescent="0.2">
      <c r="G110" s="133">
        <v>105</v>
      </c>
      <c r="H110" s="134" t="s">
        <v>172</v>
      </c>
      <c r="I110" s="134" t="s">
        <v>144</v>
      </c>
      <c r="J110" s="137" t="str">
        <f t="shared" si="4"/>
        <v>FV Schlappe Lunge</v>
      </c>
      <c r="K110" s="120" t="s">
        <v>0</v>
      </c>
      <c r="L110" s="138" t="str">
        <f t="shared" si="5"/>
        <v>Eintracht Frankfurt</v>
      </c>
      <c r="M110" s="143">
        <v>3</v>
      </c>
      <c r="N110" s="146" t="s">
        <v>110</v>
      </c>
      <c r="O110" s="144">
        <v>3</v>
      </c>
    </row>
    <row r="111" spans="7:15" x14ac:dyDescent="0.2">
      <c r="G111" s="133">
        <v>106</v>
      </c>
      <c r="H111" s="134" t="s">
        <v>175</v>
      </c>
      <c r="I111" s="134" t="s">
        <v>145</v>
      </c>
      <c r="J111" s="137" t="str">
        <f t="shared" si="4"/>
        <v>Team B6</v>
      </c>
      <c r="K111" s="120" t="s">
        <v>0</v>
      </c>
      <c r="L111" s="138" t="str">
        <f t="shared" si="5"/>
        <v>Team B2</v>
      </c>
      <c r="M111" s="143">
        <v>3</v>
      </c>
      <c r="N111" s="146" t="s">
        <v>110</v>
      </c>
      <c r="O111" s="144">
        <v>3</v>
      </c>
    </row>
    <row r="112" spans="7:15" x14ac:dyDescent="0.2">
      <c r="G112" s="133">
        <v>107</v>
      </c>
      <c r="H112" s="134" t="s">
        <v>177</v>
      </c>
      <c r="I112" s="134" t="s">
        <v>150</v>
      </c>
      <c r="J112" s="137" t="str">
        <f t="shared" si="4"/>
        <v>Team C6</v>
      </c>
      <c r="K112" s="120" t="s">
        <v>0</v>
      </c>
      <c r="L112" s="138" t="str">
        <f t="shared" si="5"/>
        <v>Team C2</v>
      </c>
      <c r="M112" s="143">
        <v>3</v>
      </c>
      <c r="N112" s="146" t="s">
        <v>110</v>
      </c>
      <c r="O112" s="144">
        <v>3</v>
      </c>
    </row>
    <row r="113" spans="7:15" x14ac:dyDescent="0.2">
      <c r="G113" s="133">
        <v>108</v>
      </c>
      <c r="H113" s="134" t="s">
        <v>179</v>
      </c>
      <c r="I113" s="134" t="s">
        <v>163</v>
      </c>
      <c r="J113" s="137" t="str">
        <f t="shared" si="4"/>
        <v>Team D6</v>
      </c>
      <c r="K113" s="120" t="s">
        <v>0</v>
      </c>
      <c r="L113" s="138" t="str">
        <f t="shared" si="5"/>
        <v>Team D2</v>
      </c>
      <c r="M113" s="143">
        <v>5</v>
      </c>
      <c r="N113" s="146" t="s">
        <v>110</v>
      </c>
      <c r="O113" s="144">
        <v>5</v>
      </c>
    </row>
    <row r="114" spans="7:15" x14ac:dyDescent="0.2">
      <c r="G114" s="133">
        <v>109</v>
      </c>
      <c r="H114" s="134" t="s">
        <v>404</v>
      </c>
      <c r="I114" s="134" t="s">
        <v>405</v>
      </c>
      <c r="J114" s="137" t="str">
        <f t="shared" si="4"/>
        <v>Team A8</v>
      </c>
      <c r="K114" s="120" t="s">
        <v>0</v>
      </c>
      <c r="L114" s="138" t="str">
        <f t="shared" si="5"/>
        <v>Team A9</v>
      </c>
      <c r="M114" s="143">
        <v>6</v>
      </c>
      <c r="N114" s="146" t="s">
        <v>110</v>
      </c>
      <c r="O114" s="144">
        <v>6</v>
      </c>
    </row>
    <row r="115" spans="7:15" x14ac:dyDescent="0.2">
      <c r="G115" s="133">
        <v>110</v>
      </c>
      <c r="H115" s="134" t="s">
        <v>410</v>
      </c>
      <c r="I115" s="134" t="s">
        <v>411</v>
      </c>
      <c r="J115" s="137" t="str">
        <f t="shared" si="4"/>
        <v>Team B8</v>
      </c>
      <c r="K115" s="120" t="s">
        <v>0</v>
      </c>
      <c r="L115" s="138" t="str">
        <f t="shared" si="5"/>
        <v>Team B9</v>
      </c>
      <c r="M115" s="143">
        <v>5</v>
      </c>
      <c r="N115" s="146" t="s">
        <v>110</v>
      </c>
      <c r="O115" s="144">
        <v>5</v>
      </c>
    </row>
    <row r="116" spans="7:15" x14ac:dyDescent="0.2">
      <c r="G116" s="133">
        <v>111</v>
      </c>
      <c r="H116" s="134" t="s">
        <v>413</v>
      </c>
      <c r="I116" s="134" t="s">
        <v>414</v>
      </c>
      <c r="J116" s="137" t="str">
        <f t="shared" si="4"/>
        <v>Team C8</v>
      </c>
      <c r="K116" s="120" t="s">
        <v>0</v>
      </c>
      <c r="L116" s="138" t="str">
        <f t="shared" si="5"/>
        <v>Team C9</v>
      </c>
      <c r="M116" s="143">
        <v>4</v>
      </c>
      <c r="N116" s="146" t="s">
        <v>110</v>
      </c>
      <c r="O116" s="144">
        <v>4</v>
      </c>
    </row>
    <row r="117" spans="7:15" x14ac:dyDescent="0.2">
      <c r="G117" s="133">
        <v>112</v>
      </c>
      <c r="H117" s="134" t="s">
        <v>416</v>
      </c>
      <c r="I117" s="134" t="s">
        <v>417</v>
      </c>
      <c r="J117" s="137" t="str">
        <f t="shared" si="4"/>
        <v>Team D8</v>
      </c>
      <c r="K117" s="120" t="s">
        <v>0</v>
      </c>
      <c r="L117" s="138" t="str">
        <f t="shared" si="5"/>
        <v>Team D9</v>
      </c>
      <c r="M117" s="143">
        <v>3</v>
      </c>
      <c r="N117" s="146" t="s">
        <v>110</v>
      </c>
      <c r="O117" s="144">
        <v>3</v>
      </c>
    </row>
    <row r="118" spans="7:15" x14ac:dyDescent="0.2">
      <c r="G118" s="133">
        <v>113</v>
      </c>
      <c r="H118" s="134" t="s">
        <v>142</v>
      </c>
      <c r="I118" s="134" t="s">
        <v>140</v>
      </c>
      <c r="J118" s="137" t="str">
        <f t="shared" si="4"/>
        <v>FC Barcelona</v>
      </c>
      <c r="K118" s="120" t="s">
        <v>0</v>
      </c>
      <c r="L118" s="138" t="str">
        <f t="shared" si="5"/>
        <v>1. FC Riedwald</v>
      </c>
      <c r="M118" s="143">
        <v>5</v>
      </c>
      <c r="N118" s="146" t="s">
        <v>110</v>
      </c>
      <c r="O118" s="144">
        <v>5</v>
      </c>
    </row>
    <row r="119" spans="7:15" x14ac:dyDescent="0.2">
      <c r="G119" s="133">
        <v>114</v>
      </c>
      <c r="H119" s="134" t="s">
        <v>143</v>
      </c>
      <c r="I119" s="134" t="s">
        <v>141</v>
      </c>
      <c r="J119" s="137" t="str">
        <f t="shared" si="4"/>
        <v>Team B3</v>
      </c>
      <c r="K119" s="120" t="s">
        <v>0</v>
      </c>
      <c r="L119" s="138" t="str">
        <f t="shared" si="5"/>
        <v>Team B1</v>
      </c>
      <c r="M119" s="143">
        <v>0</v>
      </c>
      <c r="N119" s="146" t="s">
        <v>110</v>
      </c>
      <c r="O119" s="144">
        <v>0</v>
      </c>
    </row>
    <row r="120" spans="7:15" x14ac:dyDescent="0.2">
      <c r="G120" s="133">
        <v>115</v>
      </c>
      <c r="H120" s="134" t="s">
        <v>151</v>
      </c>
      <c r="I120" s="134" t="s">
        <v>149</v>
      </c>
      <c r="J120" s="137" t="str">
        <f t="shared" si="4"/>
        <v>Team C3</v>
      </c>
      <c r="K120" s="120" t="s">
        <v>0</v>
      </c>
      <c r="L120" s="138" t="str">
        <f t="shared" si="5"/>
        <v>Team C1</v>
      </c>
      <c r="M120" s="143">
        <v>1</v>
      </c>
      <c r="N120" s="146" t="s">
        <v>110</v>
      </c>
      <c r="O120" s="144">
        <v>1</v>
      </c>
    </row>
    <row r="121" spans="7:15" x14ac:dyDescent="0.2">
      <c r="G121" s="133">
        <v>116</v>
      </c>
      <c r="H121" s="134" t="s">
        <v>162</v>
      </c>
      <c r="I121" s="134" t="s">
        <v>160</v>
      </c>
      <c r="J121" s="137" t="str">
        <f t="shared" si="4"/>
        <v>Team D3</v>
      </c>
      <c r="K121" s="120" t="s">
        <v>0</v>
      </c>
      <c r="L121" s="138" t="str">
        <f t="shared" si="5"/>
        <v>Team D1</v>
      </c>
      <c r="M121" s="143">
        <v>2</v>
      </c>
      <c r="N121" s="146" t="s">
        <v>110</v>
      </c>
      <c r="O121" s="144">
        <v>2</v>
      </c>
    </row>
    <row r="122" spans="7:15" x14ac:dyDescent="0.2">
      <c r="G122" s="133">
        <v>117</v>
      </c>
      <c r="H122" s="134" t="s">
        <v>144</v>
      </c>
      <c r="I122" s="134" t="s">
        <v>146</v>
      </c>
      <c r="J122" s="137" t="str">
        <f t="shared" si="4"/>
        <v>Eintracht Frankfurt</v>
      </c>
      <c r="K122" s="120" t="s">
        <v>0</v>
      </c>
      <c r="L122" s="138" t="str">
        <f t="shared" si="5"/>
        <v>Maibach 1822 eV</v>
      </c>
      <c r="M122" s="143">
        <v>3</v>
      </c>
      <c r="N122" s="146" t="s">
        <v>110</v>
      </c>
      <c r="O122" s="144">
        <v>4</v>
      </c>
    </row>
    <row r="123" spans="7:15" x14ac:dyDescent="0.2">
      <c r="G123" s="133">
        <v>118</v>
      </c>
      <c r="H123" s="134" t="s">
        <v>145</v>
      </c>
      <c r="I123" s="134" t="s">
        <v>147</v>
      </c>
      <c r="J123" s="137" t="str">
        <f t="shared" si="4"/>
        <v>Team B2</v>
      </c>
      <c r="K123" s="120" t="s">
        <v>0</v>
      </c>
      <c r="L123" s="138" t="str">
        <f t="shared" si="5"/>
        <v>Team B4</v>
      </c>
      <c r="M123" s="143">
        <v>3</v>
      </c>
      <c r="N123" s="146" t="s">
        <v>110</v>
      </c>
      <c r="O123" s="144">
        <v>3</v>
      </c>
    </row>
    <row r="124" spans="7:15" x14ac:dyDescent="0.2">
      <c r="G124" s="133">
        <v>119</v>
      </c>
      <c r="H124" s="134" t="s">
        <v>150</v>
      </c>
      <c r="I124" s="134" t="s">
        <v>152</v>
      </c>
      <c r="J124" s="137" t="str">
        <f t="shared" si="4"/>
        <v>Team C2</v>
      </c>
      <c r="K124" s="120" t="s">
        <v>0</v>
      </c>
      <c r="L124" s="138" t="str">
        <f t="shared" si="5"/>
        <v>Team C4</v>
      </c>
      <c r="M124" s="143">
        <v>3</v>
      </c>
      <c r="N124" s="146" t="s">
        <v>110</v>
      </c>
      <c r="O124" s="144">
        <v>1</v>
      </c>
    </row>
    <row r="125" spans="7:15" x14ac:dyDescent="0.2">
      <c r="G125" s="133">
        <v>120</v>
      </c>
      <c r="H125" s="134" t="s">
        <v>163</v>
      </c>
      <c r="I125" s="134" t="s">
        <v>161</v>
      </c>
      <c r="J125" s="137" t="str">
        <f t="shared" si="4"/>
        <v>Team D2</v>
      </c>
      <c r="K125" s="120" t="s">
        <v>0</v>
      </c>
      <c r="L125" s="138" t="str">
        <f t="shared" si="5"/>
        <v>Team D4</v>
      </c>
      <c r="M125" s="143">
        <v>3</v>
      </c>
      <c r="N125" s="146" t="s">
        <v>110</v>
      </c>
      <c r="O125" s="144">
        <v>3</v>
      </c>
    </row>
    <row r="126" spans="7:15" x14ac:dyDescent="0.2">
      <c r="G126" s="133">
        <v>121</v>
      </c>
      <c r="H126" s="134" t="s">
        <v>405</v>
      </c>
      <c r="I126" s="134" t="s">
        <v>172</v>
      </c>
      <c r="J126" s="137" t="str">
        <f t="shared" si="4"/>
        <v>Team A9</v>
      </c>
      <c r="K126" s="120" t="s">
        <v>0</v>
      </c>
      <c r="L126" s="138" t="str">
        <f t="shared" si="5"/>
        <v>FV Schlappe Lunge</v>
      </c>
      <c r="M126" s="143">
        <v>5</v>
      </c>
      <c r="N126" s="146" t="s">
        <v>110</v>
      </c>
      <c r="O126" s="144">
        <v>1</v>
      </c>
    </row>
    <row r="127" spans="7:15" x14ac:dyDescent="0.2">
      <c r="G127" s="133">
        <v>122</v>
      </c>
      <c r="H127" s="134" t="s">
        <v>411</v>
      </c>
      <c r="I127" s="134" t="s">
        <v>175</v>
      </c>
      <c r="J127" s="137" t="str">
        <f t="shared" si="4"/>
        <v>Team B9</v>
      </c>
      <c r="K127" s="120" t="s">
        <v>0</v>
      </c>
      <c r="L127" s="138" t="str">
        <f t="shared" si="5"/>
        <v>Team B6</v>
      </c>
      <c r="M127" s="143">
        <v>6</v>
      </c>
      <c r="N127" s="146" t="s">
        <v>110</v>
      </c>
      <c r="O127" s="144">
        <v>1</v>
      </c>
    </row>
    <row r="128" spans="7:15" x14ac:dyDescent="0.2">
      <c r="G128" s="133">
        <v>123</v>
      </c>
      <c r="H128" s="134" t="s">
        <v>414</v>
      </c>
      <c r="I128" s="134" t="s">
        <v>177</v>
      </c>
      <c r="J128" s="137" t="str">
        <f t="shared" si="4"/>
        <v>Team C9</v>
      </c>
      <c r="K128" s="120" t="s">
        <v>0</v>
      </c>
      <c r="L128" s="138" t="str">
        <f t="shared" si="5"/>
        <v>Team C6</v>
      </c>
      <c r="M128" s="143">
        <v>5</v>
      </c>
      <c r="N128" s="146" t="s">
        <v>110</v>
      </c>
      <c r="O128" s="144">
        <v>2</v>
      </c>
    </row>
    <row r="129" spans="7:15" x14ac:dyDescent="0.2">
      <c r="G129" s="133">
        <v>124</v>
      </c>
      <c r="H129" s="134" t="s">
        <v>417</v>
      </c>
      <c r="I129" s="134" t="s">
        <v>179</v>
      </c>
      <c r="J129" s="137" t="str">
        <f t="shared" si="4"/>
        <v>Team D9</v>
      </c>
      <c r="K129" s="120" t="s">
        <v>0</v>
      </c>
      <c r="L129" s="138" t="str">
        <f t="shared" si="5"/>
        <v>Team D6</v>
      </c>
      <c r="M129" s="143">
        <v>4</v>
      </c>
      <c r="N129" s="146" t="s">
        <v>110</v>
      </c>
      <c r="O129" s="144">
        <v>2</v>
      </c>
    </row>
    <row r="130" spans="7:15" x14ac:dyDescent="0.2">
      <c r="G130" s="133">
        <v>125</v>
      </c>
      <c r="H130" s="134" t="s">
        <v>403</v>
      </c>
      <c r="I130" s="134" t="s">
        <v>404</v>
      </c>
      <c r="J130" s="137" t="str">
        <f t="shared" si="4"/>
        <v>Team A7</v>
      </c>
      <c r="K130" s="120" t="s">
        <v>0</v>
      </c>
      <c r="L130" s="138" t="str">
        <f t="shared" si="5"/>
        <v>Team A8</v>
      </c>
      <c r="M130" s="143">
        <v>3</v>
      </c>
      <c r="N130" s="146" t="s">
        <v>110</v>
      </c>
      <c r="O130" s="144">
        <v>0</v>
      </c>
    </row>
    <row r="131" spans="7:15" x14ac:dyDescent="0.2">
      <c r="G131" s="133">
        <v>126</v>
      </c>
      <c r="H131" s="134" t="s">
        <v>409</v>
      </c>
      <c r="I131" s="134" t="s">
        <v>410</v>
      </c>
      <c r="J131" s="137" t="str">
        <f t="shared" si="4"/>
        <v>Team B7</v>
      </c>
      <c r="K131" s="120" t="s">
        <v>0</v>
      </c>
      <c r="L131" s="138" t="str">
        <f t="shared" si="5"/>
        <v>Team B8</v>
      </c>
      <c r="M131" s="143">
        <v>5</v>
      </c>
      <c r="N131" s="146" t="s">
        <v>110</v>
      </c>
      <c r="O131" s="144">
        <v>1</v>
      </c>
    </row>
    <row r="132" spans="7:15" x14ac:dyDescent="0.2">
      <c r="G132" s="133">
        <v>127</v>
      </c>
      <c r="H132" s="134" t="s">
        <v>412</v>
      </c>
      <c r="I132" s="134" t="s">
        <v>413</v>
      </c>
      <c r="J132" s="137" t="str">
        <f t="shared" si="4"/>
        <v>Team C7</v>
      </c>
      <c r="K132" s="120" t="s">
        <v>0</v>
      </c>
      <c r="L132" s="138" t="str">
        <f t="shared" si="5"/>
        <v>Team C8</v>
      </c>
      <c r="M132" s="143">
        <v>0</v>
      </c>
      <c r="N132" s="146" t="s">
        <v>110</v>
      </c>
      <c r="O132" s="144">
        <v>3</v>
      </c>
    </row>
    <row r="133" spans="7:15" x14ac:dyDescent="0.2">
      <c r="G133" s="133">
        <v>128</v>
      </c>
      <c r="H133" s="134" t="s">
        <v>415</v>
      </c>
      <c r="I133" s="134" t="s">
        <v>416</v>
      </c>
      <c r="J133" s="137" t="str">
        <f t="shared" si="4"/>
        <v>Team D7</v>
      </c>
      <c r="K133" s="120" t="s">
        <v>0</v>
      </c>
      <c r="L133" s="138" t="str">
        <f t="shared" si="5"/>
        <v>Team D8</v>
      </c>
      <c r="M133" s="143">
        <v>1</v>
      </c>
      <c r="N133" s="146" t="s">
        <v>110</v>
      </c>
      <c r="O133" s="144">
        <v>2</v>
      </c>
    </row>
    <row r="134" spans="7:15" x14ac:dyDescent="0.2">
      <c r="G134" s="133">
        <v>129</v>
      </c>
      <c r="H134" s="134" t="s">
        <v>140</v>
      </c>
      <c r="I134" s="134" t="s">
        <v>144</v>
      </c>
      <c r="J134" s="137" t="str">
        <f t="shared" ref="J134:J197" si="6">IFERROR(VLOOKUP($H134,$B$6:$C$56,2,0),"")</f>
        <v>1. FC Riedwald</v>
      </c>
      <c r="K134" s="120" t="s">
        <v>0</v>
      </c>
      <c r="L134" s="138" t="str">
        <f t="shared" ref="L134:L197" si="7">IFERROR(VLOOKUP($I134,$B$6:$C$56,2,0),"")</f>
        <v>Eintracht Frankfurt</v>
      </c>
      <c r="M134" s="143">
        <v>2</v>
      </c>
      <c r="N134" s="146" t="s">
        <v>110</v>
      </c>
      <c r="O134" s="144">
        <v>2</v>
      </c>
    </row>
    <row r="135" spans="7:15" x14ac:dyDescent="0.2">
      <c r="G135" s="133">
        <v>130</v>
      </c>
      <c r="H135" s="134" t="s">
        <v>141</v>
      </c>
      <c r="I135" s="134" t="s">
        <v>145</v>
      </c>
      <c r="J135" s="137" t="str">
        <f t="shared" si="6"/>
        <v>Team B1</v>
      </c>
      <c r="K135" s="120" t="s">
        <v>0</v>
      </c>
      <c r="L135" s="138" t="str">
        <f t="shared" si="7"/>
        <v>Team B2</v>
      </c>
      <c r="M135" s="143">
        <v>4</v>
      </c>
      <c r="N135" s="146" t="s">
        <v>110</v>
      </c>
      <c r="O135" s="144">
        <v>3</v>
      </c>
    </row>
    <row r="136" spans="7:15" x14ac:dyDescent="0.2">
      <c r="G136" s="133">
        <v>131</v>
      </c>
      <c r="H136" s="134" t="s">
        <v>149</v>
      </c>
      <c r="I136" s="134" t="s">
        <v>150</v>
      </c>
      <c r="J136" s="137" t="str">
        <f t="shared" si="6"/>
        <v>Team C1</v>
      </c>
      <c r="K136" s="120" t="s">
        <v>0</v>
      </c>
      <c r="L136" s="138" t="str">
        <f t="shared" si="7"/>
        <v>Team C2</v>
      </c>
      <c r="M136" s="143">
        <v>3</v>
      </c>
      <c r="N136" s="146" t="s">
        <v>110</v>
      </c>
      <c r="O136" s="144">
        <v>3</v>
      </c>
    </row>
    <row r="137" spans="7:15" x14ac:dyDescent="0.2">
      <c r="G137" s="133">
        <v>132</v>
      </c>
      <c r="H137" s="134" t="s">
        <v>160</v>
      </c>
      <c r="I137" s="134" t="s">
        <v>163</v>
      </c>
      <c r="J137" s="137" t="str">
        <f t="shared" si="6"/>
        <v>Team D1</v>
      </c>
      <c r="K137" s="120" t="s">
        <v>0</v>
      </c>
      <c r="L137" s="138" t="str">
        <f t="shared" si="7"/>
        <v>Team D2</v>
      </c>
      <c r="M137" s="143">
        <v>1</v>
      </c>
      <c r="N137" s="146" t="s">
        <v>110</v>
      </c>
      <c r="O137" s="144">
        <v>3</v>
      </c>
    </row>
    <row r="138" spans="7:15" x14ac:dyDescent="0.2">
      <c r="G138" s="133">
        <v>133</v>
      </c>
      <c r="H138" s="134" t="s">
        <v>146</v>
      </c>
      <c r="I138" s="134" t="s">
        <v>405</v>
      </c>
      <c r="J138" s="137" t="str">
        <f t="shared" si="6"/>
        <v>Maibach 1822 eV</v>
      </c>
      <c r="K138" s="120" t="s">
        <v>0</v>
      </c>
      <c r="L138" s="138" t="str">
        <f t="shared" si="7"/>
        <v>Team A9</v>
      </c>
      <c r="M138" s="143">
        <v>3</v>
      </c>
      <c r="N138" s="146" t="s">
        <v>110</v>
      </c>
      <c r="O138" s="144">
        <v>3</v>
      </c>
    </row>
    <row r="139" spans="7:15" x14ac:dyDescent="0.2">
      <c r="G139" s="133">
        <v>134</v>
      </c>
      <c r="H139" s="134" t="s">
        <v>147</v>
      </c>
      <c r="I139" s="134" t="s">
        <v>411</v>
      </c>
      <c r="J139" s="137" t="str">
        <f t="shared" si="6"/>
        <v>Team B4</v>
      </c>
      <c r="K139" s="120" t="s">
        <v>0</v>
      </c>
      <c r="L139" s="138" t="str">
        <f t="shared" si="7"/>
        <v>Team B9</v>
      </c>
      <c r="M139" s="143">
        <v>1</v>
      </c>
      <c r="N139" s="146" t="s">
        <v>110</v>
      </c>
      <c r="O139" s="144">
        <v>5</v>
      </c>
    </row>
    <row r="140" spans="7:15" x14ac:dyDescent="0.2">
      <c r="G140" s="133">
        <v>135</v>
      </c>
      <c r="H140" s="134" t="s">
        <v>152</v>
      </c>
      <c r="I140" s="134" t="s">
        <v>414</v>
      </c>
      <c r="J140" s="137" t="str">
        <f t="shared" si="6"/>
        <v>Team C4</v>
      </c>
      <c r="K140" s="120" t="s">
        <v>0</v>
      </c>
      <c r="L140" s="138" t="str">
        <f t="shared" si="7"/>
        <v>Team C9</v>
      </c>
      <c r="M140" s="143">
        <v>1</v>
      </c>
      <c r="N140" s="146" t="s">
        <v>110</v>
      </c>
      <c r="O140" s="144">
        <v>6</v>
      </c>
    </row>
    <row r="141" spans="7:15" x14ac:dyDescent="0.2">
      <c r="G141" s="133">
        <v>136</v>
      </c>
      <c r="H141" s="134" t="s">
        <v>161</v>
      </c>
      <c r="I141" s="134" t="s">
        <v>417</v>
      </c>
      <c r="J141" s="137" t="str">
        <f t="shared" si="6"/>
        <v>Team D4</v>
      </c>
      <c r="K141" s="120" t="s">
        <v>0</v>
      </c>
      <c r="L141" s="138" t="str">
        <f t="shared" si="7"/>
        <v>Team D9</v>
      </c>
      <c r="M141" s="143">
        <v>2</v>
      </c>
      <c r="N141" s="146" t="s">
        <v>110</v>
      </c>
      <c r="O141" s="144">
        <v>5</v>
      </c>
    </row>
    <row r="142" spans="7:15" x14ac:dyDescent="0.2">
      <c r="G142" s="133">
        <v>137</v>
      </c>
      <c r="H142" s="134" t="s">
        <v>404</v>
      </c>
      <c r="I142" s="134" t="s">
        <v>171</v>
      </c>
      <c r="J142" s="137" t="str">
        <f t="shared" si="6"/>
        <v>Team A8</v>
      </c>
      <c r="K142" s="120" t="s">
        <v>0</v>
      </c>
      <c r="L142" s="138" t="str">
        <f t="shared" si="7"/>
        <v>Beinbruch SC</v>
      </c>
      <c r="M142" s="143">
        <v>2</v>
      </c>
      <c r="N142" s="146" t="s">
        <v>110</v>
      </c>
      <c r="O142" s="144">
        <v>4</v>
      </c>
    </row>
    <row r="143" spans="7:15" x14ac:dyDescent="0.2">
      <c r="G143" s="133">
        <v>138</v>
      </c>
      <c r="H143" s="134" t="s">
        <v>410</v>
      </c>
      <c r="I143" s="134" t="s">
        <v>174</v>
      </c>
      <c r="J143" s="137" t="str">
        <f t="shared" si="6"/>
        <v>Team B8</v>
      </c>
      <c r="K143" s="120" t="s">
        <v>0</v>
      </c>
      <c r="L143" s="138" t="str">
        <f t="shared" si="7"/>
        <v>Team B5</v>
      </c>
      <c r="M143" s="143">
        <v>0</v>
      </c>
      <c r="N143" s="146" t="s">
        <v>110</v>
      </c>
      <c r="O143" s="144">
        <v>3</v>
      </c>
    </row>
    <row r="144" spans="7:15" x14ac:dyDescent="0.2">
      <c r="G144" s="133">
        <v>139</v>
      </c>
      <c r="H144" s="134" t="s">
        <v>413</v>
      </c>
      <c r="I144" s="134" t="s">
        <v>176</v>
      </c>
      <c r="J144" s="137" t="str">
        <f t="shared" si="6"/>
        <v>Team C8</v>
      </c>
      <c r="K144" s="120" t="s">
        <v>0</v>
      </c>
      <c r="L144" s="138" t="str">
        <f t="shared" si="7"/>
        <v>Team C5</v>
      </c>
      <c r="M144" s="143">
        <v>1</v>
      </c>
      <c r="N144" s="146" t="s">
        <v>110</v>
      </c>
      <c r="O144" s="144">
        <v>5</v>
      </c>
    </row>
    <row r="145" spans="7:15" x14ac:dyDescent="0.2">
      <c r="G145" s="133">
        <v>140</v>
      </c>
      <c r="H145" s="134" t="s">
        <v>416</v>
      </c>
      <c r="I145" s="134" t="s">
        <v>178</v>
      </c>
      <c r="J145" s="137" t="str">
        <f t="shared" si="6"/>
        <v>Team D8</v>
      </c>
      <c r="K145" s="120" t="s">
        <v>0</v>
      </c>
      <c r="L145" s="138" t="str">
        <f t="shared" si="7"/>
        <v>Team D5</v>
      </c>
      <c r="M145" s="143">
        <v>3</v>
      </c>
      <c r="N145" s="146" t="s">
        <v>110</v>
      </c>
      <c r="O145" s="144">
        <v>0</v>
      </c>
    </row>
    <row r="146" spans="7:15" x14ac:dyDescent="0.2">
      <c r="G146" s="133">
        <v>141</v>
      </c>
      <c r="H146" s="134" t="s">
        <v>172</v>
      </c>
      <c r="I146" s="134" t="s">
        <v>403</v>
      </c>
      <c r="J146" s="137" t="str">
        <f t="shared" si="6"/>
        <v>FV Schlappe Lunge</v>
      </c>
      <c r="K146" s="120" t="s">
        <v>0</v>
      </c>
      <c r="L146" s="138" t="str">
        <f t="shared" si="7"/>
        <v>Team A7</v>
      </c>
      <c r="M146" s="143">
        <v>2</v>
      </c>
      <c r="N146" s="146" t="s">
        <v>110</v>
      </c>
      <c r="O146" s="144">
        <v>1</v>
      </c>
    </row>
    <row r="147" spans="7:15" x14ac:dyDescent="0.2">
      <c r="G147" s="133">
        <v>142</v>
      </c>
      <c r="H147" s="134" t="s">
        <v>175</v>
      </c>
      <c r="I147" s="134" t="s">
        <v>409</v>
      </c>
      <c r="J147" s="137" t="str">
        <f t="shared" si="6"/>
        <v>Team B6</v>
      </c>
      <c r="K147" s="120" t="s">
        <v>0</v>
      </c>
      <c r="L147" s="138" t="str">
        <f t="shared" si="7"/>
        <v>Team B7</v>
      </c>
      <c r="M147" s="143">
        <v>2</v>
      </c>
      <c r="N147" s="146" t="s">
        <v>110</v>
      </c>
      <c r="O147" s="144">
        <v>2</v>
      </c>
    </row>
    <row r="148" spans="7:15" x14ac:dyDescent="0.2">
      <c r="G148" s="133">
        <v>143</v>
      </c>
      <c r="H148" s="134" t="s">
        <v>177</v>
      </c>
      <c r="I148" s="134" t="s">
        <v>412</v>
      </c>
      <c r="J148" s="137" t="str">
        <f t="shared" si="6"/>
        <v>Team C6</v>
      </c>
      <c r="K148" s="120" t="s">
        <v>0</v>
      </c>
      <c r="L148" s="138" t="str">
        <f t="shared" si="7"/>
        <v>Team C7</v>
      </c>
      <c r="M148" s="143">
        <v>3</v>
      </c>
      <c r="N148" s="146" t="s">
        <v>110</v>
      </c>
      <c r="O148" s="144">
        <v>4</v>
      </c>
    </row>
    <row r="149" spans="7:15" x14ac:dyDescent="0.2">
      <c r="G149" s="133">
        <v>144</v>
      </c>
      <c r="H149" s="134" t="s">
        <v>179</v>
      </c>
      <c r="I149" s="134" t="s">
        <v>415</v>
      </c>
      <c r="J149" s="137" t="str">
        <f t="shared" si="6"/>
        <v>Team D6</v>
      </c>
      <c r="K149" s="120" t="s">
        <v>0</v>
      </c>
      <c r="L149" s="138" t="str">
        <f t="shared" si="7"/>
        <v>Team D7</v>
      </c>
      <c r="M149" s="143">
        <v>3</v>
      </c>
      <c r="N149" s="146" t="s">
        <v>110</v>
      </c>
      <c r="O149" s="144">
        <v>3</v>
      </c>
    </row>
    <row r="150" spans="7:15" x14ac:dyDescent="0.2">
      <c r="G150" s="133">
        <v>145</v>
      </c>
      <c r="H150" s="134" t="s">
        <v>144</v>
      </c>
      <c r="I150" s="134" t="s">
        <v>405</v>
      </c>
      <c r="J150" s="137" t="str">
        <f t="shared" si="6"/>
        <v>Eintracht Frankfurt</v>
      </c>
      <c r="K150" s="120" t="s">
        <v>0</v>
      </c>
      <c r="L150" s="138" t="str">
        <f t="shared" si="7"/>
        <v>Team A9</v>
      </c>
      <c r="M150" s="143">
        <v>3</v>
      </c>
      <c r="N150" s="146" t="s">
        <v>110</v>
      </c>
      <c r="O150" s="144">
        <v>1</v>
      </c>
    </row>
    <row r="151" spans="7:15" x14ac:dyDescent="0.2">
      <c r="G151" s="133">
        <v>146</v>
      </c>
      <c r="H151" s="134" t="s">
        <v>145</v>
      </c>
      <c r="I151" s="134" t="s">
        <v>411</v>
      </c>
      <c r="J151" s="137" t="str">
        <f t="shared" si="6"/>
        <v>Team B2</v>
      </c>
      <c r="K151" s="120" t="s">
        <v>0</v>
      </c>
      <c r="L151" s="138" t="str">
        <f t="shared" si="7"/>
        <v>Team B9</v>
      </c>
      <c r="M151" s="143">
        <v>3</v>
      </c>
      <c r="N151" s="146" t="s">
        <v>110</v>
      </c>
      <c r="O151" s="144">
        <v>3</v>
      </c>
    </row>
    <row r="152" spans="7:15" x14ac:dyDescent="0.2">
      <c r="G152" s="133">
        <v>147</v>
      </c>
      <c r="H152" s="134" t="s">
        <v>150</v>
      </c>
      <c r="I152" s="134" t="s">
        <v>414</v>
      </c>
      <c r="J152" s="137" t="str">
        <f t="shared" si="6"/>
        <v>Team C2</v>
      </c>
      <c r="K152" s="120" t="s">
        <v>0</v>
      </c>
      <c r="L152" s="138" t="str">
        <f t="shared" si="7"/>
        <v>Team C9</v>
      </c>
      <c r="M152" s="143">
        <v>5</v>
      </c>
      <c r="N152" s="146" t="s">
        <v>110</v>
      </c>
      <c r="O152" s="144">
        <v>1</v>
      </c>
    </row>
    <row r="153" spans="7:15" x14ac:dyDescent="0.2">
      <c r="G153" s="133">
        <v>148</v>
      </c>
      <c r="H153" s="134" t="s">
        <v>163</v>
      </c>
      <c r="I153" s="134" t="s">
        <v>417</v>
      </c>
      <c r="J153" s="137" t="str">
        <f t="shared" si="6"/>
        <v>Team D2</v>
      </c>
      <c r="K153" s="120" t="s">
        <v>0</v>
      </c>
      <c r="L153" s="138" t="str">
        <f t="shared" si="7"/>
        <v>Team D9</v>
      </c>
      <c r="M153" s="143">
        <v>6</v>
      </c>
      <c r="N153" s="146" t="s">
        <v>110</v>
      </c>
      <c r="O153" s="144">
        <v>1</v>
      </c>
    </row>
    <row r="154" spans="7:15" x14ac:dyDescent="0.2">
      <c r="G154" s="133">
        <v>149</v>
      </c>
      <c r="H154" s="134" t="s">
        <v>404</v>
      </c>
      <c r="I154" s="134" t="s">
        <v>142</v>
      </c>
      <c r="J154" s="137" t="str">
        <f t="shared" si="6"/>
        <v>Team A8</v>
      </c>
      <c r="K154" s="120" t="s">
        <v>0</v>
      </c>
      <c r="L154" s="138" t="str">
        <f t="shared" si="7"/>
        <v>FC Barcelona</v>
      </c>
      <c r="M154" s="143">
        <v>5</v>
      </c>
      <c r="N154" s="146" t="s">
        <v>110</v>
      </c>
      <c r="O154" s="144">
        <v>2</v>
      </c>
    </row>
    <row r="155" spans="7:15" x14ac:dyDescent="0.2">
      <c r="G155" s="133">
        <v>150</v>
      </c>
      <c r="H155" s="134" t="s">
        <v>410</v>
      </c>
      <c r="I155" s="134" t="s">
        <v>143</v>
      </c>
      <c r="J155" s="137" t="str">
        <f t="shared" si="6"/>
        <v>Team B8</v>
      </c>
      <c r="K155" s="120" t="s">
        <v>0</v>
      </c>
      <c r="L155" s="138" t="str">
        <f t="shared" si="7"/>
        <v>Team B3</v>
      </c>
      <c r="M155" s="143">
        <v>4</v>
      </c>
      <c r="N155" s="146" t="s">
        <v>110</v>
      </c>
      <c r="O155" s="144">
        <v>2</v>
      </c>
    </row>
    <row r="156" spans="7:15" x14ac:dyDescent="0.2">
      <c r="G156" s="133">
        <v>151</v>
      </c>
      <c r="H156" s="134" t="s">
        <v>413</v>
      </c>
      <c r="I156" s="134" t="s">
        <v>151</v>
      </c>
      <c r="J156" s="137" t="str">
        <f t="shared" si="6"/>
        <v>Team C8</v>
      </c>
      <c r="K156" s="120" t="s">
        <v>0</v>
      </c>
      <c r="L156" s="138" t="str">
        <f t="shared" si="7"/>
        <v>Team C3</v>
      </c>
      <c r="M156" s="143">
        <v>3</v>
      </c>
      <c r="N156" s="146" t="s">
        <v>110</v>
      </c>
      <c r="O156" s="144">
        <v>0</v>
      </c>
    </row>
    <row r="157" spans="7:15" x14ac:dyDescent="0.2">
      <c r="G157" s="133">
        <v>152</v>
      </c>
      <c r="H157" s="134" t="s">
        <v>416</v>
      </c>
      <c r="I157" s="134" t="s">
        <v>162</v>
      </c>
      <c r="J157" s="137" t="str">
        <f t="shared" si="6"/>
        <v>Team D8</v>
      </c>
      <c r="K157" s="120" t="s">
        <v>0</v>
      </c>
      <c r="L157" s="138" t="str">
        <f t="shared" si="7"/>
        <v>Team D3</v>
      </c>
      <c r="M157" s="143">
        <v>5</v>
      </c>
      <c r="N157" s="146" t="s">
        <v>110</v>
      </c>
      <c r="O157" s="144">
        <v>1</v>
      </c>
    </row>
    <row r="158" spans="7:15" x14ac:dyDescent="0.2">
      <c r="G158" s="133">
        <v>153</v>
      </c>
      <c r="H158" s="134" t="s">
        <v>146</v>
      </c>
      <c r="I158" s="134" t="s">
        <v>403</v>
      </c>
      <c r="J158" s="137" t="str">
        <f t="shared" si="6"/>
        <v>Maibach 1822 eV</v>
      </c>
      <c r="K158" s="120" t="s">
        <v>0</v>
      </c>
      <c r="L158" s="138" t="str">
        <f t="shared" si="7"/>
        <v>Team A7</v>
      </c>
      <c r="M158" s="143">
        <v>0</v>
      </c>
      <c r="N158" s="146" t="s">
        <v>110</v>
      </c>
      <c r="O158" s="144">
        <v>3</v>
      </c>
    </row>
    <row r="159" spans="7:15" x14ac:dyDescent="0.2">
      <c r="G159" s="133">
        <v>154</v>
      </c>
      <c r="H159" s="134" t="s">
        <v>147</v>
      </c>
      <c r="I159" s="134" t="s">
        <v>409</v>
      </c>
      <c r="J159" s="137" t="str">
        <f t="shared" si="6"/>
        <v>Team B4</v>
      </c>
      <c r="K159" s="120" t="s">
        <v>0</v>
      </c>
      <c r="L159" s="138" t="str">
        <f t="shared" si="7"/>
        <v>Team B7</v>
      </c>
      <c r="M159" s="143">
        <v>1</v>
      </c>
      <c r="N159" s="146" t="s">
        <v>110</v>
      </c>
      <c r="O159" s="144">
        <v>2</v>
      </c>
    </row>
    <row r="160" spans="7:15" x14ac:dyDescent="0.2">
      <c r="G160" s="133">
        <v>155</v>
      </c>
      <c r="H160" s="134" t="s">
        <v>152</v>
      </c>
      <c r="I160" s="134" t="s">
        <v>412</v>
      </c>
      <c r="J160" s="137" t="str">
        <f t="shared" si="6"/>
        <v>Team C4</v>
      </c>
      <c r="K160" s="120" t="s">
        <v>0</v>
      </c>
      <c r="L160" s="138" t="str">
        <f t="shared" si="7"/>
        <v>Team C7</v>
      </c>
      <c r="M160" s="143">
        <v>2</v>
      </c>
      <c r="N160" s="146" t="s">
        <v>110</v>
      </c>
      <c r="O160" s="144">
        <v>2</v>
      </c>
    </row>
    <row r="161" spans="7:15" x14ac:dyDescent="0.2">
      <c r="G161" s="133">
        <v>156</v>
      </c>
      <c r="H161" s="134" t="s">
        <v>161</v>
      </c>
      <c r="I161" s="134" t="s">
        <v>415</v>
      </c>
      <c r="J161" s="137" t="str">
        <f t="shared" si="6"/>
        <v>Team D4</v>
      </c>
      <c r="K161" s="120" t="s">
        <v>0</v>
      </c>
      <c r="L161" s="138" t="str">
        <f t="shared" si="7"/>
        <v>Team D7</v>
      </c>
      <c r="M161" s="143">
        <v>4</v>
      </c>
      <c r="N161" s="146" t="s">
        <v>110</v>
      </c>
      <c r="O161" s="144">
        <v>3</v>
      </c>
    </row>
    <row r="162" spans="7:15" x14ac:dyDescent="0.2">
      <c r="G162" s="133">
        <v>157</v>
      </c>
      <c r="H162" s="134" t="s">
        <v>172</v>
      </c>
      <c r="I162" s="134" t="s">
        <v>171</v>
      </c>
      <c r="J162" s="137" t="str">
        <f t="shared" si="6"/>
        <v>FV Schlappe Lunge</v>
      </c>
      <c r="K162" s="120" t="s">
        <v>0</v>
      </c>
      <c r="L162" s="138" t="str">
        <f t="shared" si="7"/>
        <v>Beinbruch SC</v>
      </c>
      <c r="M162" s="143">
        <v>3</v>
      </c>
      <c r="N162" s="146" t="s">
        <v>110</v>
      </c>
      <c r="O162" s="144">
        <v>3</v>
      </c>
    </row>
    <row r="163" spans="7:15" x14ac:dyDescent="0.2">
      <c r="G163" s="133">
        <v>158</v>
      </c>
      <c r="H163" s="134" t="s">
        <v>175</v>
      </c>
      <c r="I163" s="134" t="s">
        <v>174</v>
      </c>
      <c r="J163" s="137" t="str">
        <f t="shared" si="6"/>
        <v>Team B6</v>
      </c>
      <c r="K163" s="120" t="s">
        <v>0</v>
      </c>
      <c r="L163" s="138" t="str">
        <f t="shared" si="7"/>
        <v>Team B5</v>
      </c>
      <c r="M163" s="143">
        <v>1</v>
      </c>
      <c r="N163" s="146" t="s">
        <v>110</v>
      </c>
      <c r="O163" s="144">
        <v>3</v>
      </c>
    </row>
    <row r="164" spans="7:15" x14ac:dyDescent="0.2">
      <c r="G164" s="133">
        <v>159</v>
      </c>
      <c r="H164" s="134" t="s">
        <v>177</v>
      </c>
      <c r="I164" s="134" t="s">
        <v>176</v>
      </c>
      <c r="J164" s="137" t="str">
        <f t="shared" si="6"/>
        <v>Team C6</v>
      </c>
      <c r="K164" s="120" t="s">
        <v>0</v>
      </c>
      <c r="L164" s="138" t="str">
        <f t="shared" si="7"/>
        <v>Team C5</v>
      </c>
      <c r="M164" s="143">
        <v>3</v>
      </c>
      <c r="N164" s="146" t="s">
        <v>110</v>
      </c>
      <c r="O164" s="144">
        <v>3</v>
      </c>
    </row>
    <row r="165" spans="7:15" x14ac:dyDescent="0.2">
      <c r="G165" s="133">
        <v>160</v>
      </c>
      <c r="H165" s="134" t="s">
        <v>179</v>
      </c>
      <c r="I165" s="134" t="s">
        <v>178</v>
      </c>
      <c r="J165" s="137" t="str">
        <f t="shared" si="6"/>
        <v>Team D6</v>
      </c>
      <c r="K165" s="120" t="s">
        <v>0</v>
      </c>
      <c r="L165" s="138" t="str">
        <f t="shared" si="7"/>
        <v>Team D5</v>
      </c>
      <c r="M165" s="143">
        <v>1</v>
      </c>
      <c r="N165" s="146" t="s">
        <v>110</v>
      </c>
      <c r="O165" s="144">
        <v>5</v>
      </c>
    </row>
    <row r="166" spans="7:15" x14ac:dyDescent="0.2">
      <c r="G166" s="133">
        <v>161</v>
      </c>
      <c r="H166" s="134" t="s">
        <v>140</v>
      </c>
      <c r="I166" s="134" t="s">
        <v>405</v>
      </c>
      <c r="J166" s="137" t="str">
        <f t="shared" si="6"/>
        <v>1. FC Riedwald</v>
      </c>
      <c r="K166" s="120" t="s">
        <v>0</v>
      </c>
      <c r="L166" s="138" t="str">
        <f t="shared" si="7"/>
        <v>Team A9</v>
      </c>
      <c r="M166" s="143">
        <v>1</v>
      </c>
      <c r="N166" s="146" t="s">
        <v>110</v>
      </c>
      <c r="O166" s="144">
        <v>6</v>
      </c>
    </row>
    <row r="167" spans="7:15" x14ac:dyDescent="0.2">
      <c r="G167" s="133">
        <v>162</v>
      </c>
      <c r="H167" s="134" t="s">
        <v>141</v>
      </c>
      <c r="I167" s="134" t="s">
        <v>411</v>
      </c>
      <c r="J167" s="137" t="str">
        <f t="shared" si="6"/>
        <v>Team B1</v>
      </c>
      <c r="K167" s="120" t="s">
        <v>0</v>
      </c>
      <c r="L167" s="138" t="str">
        <f t="shared" si="7"/>
        <v>Team B9</v>
      </c>
      <c r="M167" s="143">
        <v>2</v>
      </c>
      <c r="N167" s="146" t="s">
        <v>110</v>
      </c>
      <c r="O167" s="144">
        <v>5</v>
      </c>
    </row>
    <row r="168" spans="7:15" x14ac:dyDescent="0.2">
      <c r="G168" s="133">
        <v>163</v>
      </c>
      <c r="H168" s="134" t="s">
        <v>149</v>
      </c>
      <c r="I168" s="134" t="s">
        <v>414</v>
      </c>
      <c r="J168" s="137" t="str">
        <f t="shared" si="6"/>
        <v>Team C1</v>
      </c>
      <c r="K168" s="120" t="s">
        <v>0</v>
      </c>
      <c r="L168" s="138" t="str">
        <f t="shared" si="7"/>
        <v>Team C9</v>
      </c>
      <c r="M168" s="143">
        <v>2</v>
      </c>
      <c r="N168" s="146" t="s">
        <v>110</v>
      </c>
      <c r="O168" s="144">
        <v>4</v>
      </c>
    </row>
    <row r="169" spans="7:15" x14ac:dyDescent="0.2">
      <c r="G169" s="133">
        <v>164</v>
      </c>
      <c r="H169" s="134" t="s">
        <v>160</v>
      </c>
      <c r="I169" s="134" t="s">
        <v>417</v>
      </c>
      <c r="J169" s="137" t="str">
        <f t="shared" si="6"/>
        <v>Team D1</v>
      </c>
      <c r="K169" s="120" t="s">
        <v>0</v>
      </c>
      <c r="L169" s="138" t="str">
        <f t="shared" si="7"/>
        <v>Team D9</v>
      </c>
      <c r="M169" s="143">
        <v>0</v>
      </c>
      <c r="N169" s="146" t="s">
        <v>110</v>
      </c>
      <c r="O169" s="144">
        <v>3</v>
      </c>
    </row>
    <row r="170" spans="7:15" x14ac:dyDescent="0.2">
      <c r="G170" s="133">
        <v>165</v>
      </c>
      <c r="H170" s="134" t="s">
        <v>403</v>
      </c>
      <c r="I170" s="134" t="s">
        <v>144</v>
      </c>
      <c r="J170" s="137" t="str">
        <f t="shared" si="6"/>
        <v>Team A7</v>
      </c>
      <c r="K170" s="120" t="s">
        <v>0</v>
      </c>
      <c r="L170" s="138" t="str">
        <f t="shared" si="7"/>
        <v>Eintracht Frankfurt</v>
      </c>
      <c r="M170" s="143">
        <v>1</v>
      </c>
      <c r="N170" s="146" t="s">
        <v>110</v>
      </c>
      <c r="O170" s="144">
        <v>5</v>
      </c>
    </row>
    <row r="171" spans="7:15" x14ac:dyDescent="0.2">
      <c r="G171" s="133">
        <v>166</v>
      </c>
      <c r="H171" s="134" t="s">
        <v>409</v>
      </c>
      <c r="I171" s="134" t="s">
        <v>145</v>
      </c>
      <c r="J171" s="137" t="str">
        <f t="shared" si="6"/>
        <v>Team B7</v>
      </c>
      <c r="K171" s="120" t="s">
        <v>0</v>
      </c>
      <c r="L171" s="138" t="str">
        <f t="shared" si="7"/>
        <v>Team B2</v>
      </c>
      <c r="M171" s="143">
        <v>3</v>
      </c>
      <c r="N171" s="146" t="s">
        <v>110</v>
      </c>
      <c r="O171" s="144">
        <v>0</v>
      </c>
    </row>
    <row r="172" spans="7:15" x14ac:dyDescent="0.2">
      <c r="G172" s="133">
        <v>167</v>
      </c>
      <c r="H172" s="134" t="s">
        <v>412</v>
      </c>
      <c r="I172" s="134" t="s">
        <v>150</v>
      </c>
      <c r="J172" s="137" t="str">
        <f t="shared" si="6"/>
        <v>Team C7</v>
      </c>
      <c r="K172" s="120" t="s">
        <v>0</v>
      </c>
      <c r="L172" s="138" t="str">
        <f t="shared" si="7"/>
        <v>Team C2</v>
      </c>
      <c r="M172" s="143">
        <v>2</v>
      </c>
      <c r="N172" s="146" t="s">
        <v>110</v>
      </c>
      <c r="O172" s="144">
        <v>1</v>
      </c>
    </row>
    <row r="173" spans="7:15" x14ac:dyDescent="0.2">
      <c r="G173" s="133">
        <v>168</v>
      </c>
      <c r="H173" s="134" t="s">
        <v>415</v>
      </c>
      <c r="I173" s="134" t="s">
        <v>163</v>
      </c>
      <c r="J173" s="137" t="str">
        <f t="shared" si="6"/>
        <v>Team D7</v>
      </c>
      <c r="K173" s="120" t="s">
        <v>0</v>
      </c>
      <c r="L173" s="138" t="str">
        <f t="shared" si="7"/>
        <v>Team D2</v>
      </c>
      <c r="M173" s="143">
        <v>2</v>
      </c>
      <c r="N173" s="146" t="s">
        <v>110</v>
      </c>
      <c r="O173" s="144">
        <v>2</v>
      </c>
    </row>
    <row r="174" spans="7:15" x14ac:dyDescent="0.2">
      <c r="G174" s="133">
        <v>169</v>
      </c>
      <c r="H174" s="134" t="s">
        <v>142</v>
      </c>
      <c r="I174" s="134" t="s">
        <v>172</v>
      </c>
      <c r="J174" s="137" t="str">
        <f t="shared" si="6"/>
        <v>FC Barcelona</v>
      </c>
      <c r="K174" s="120" t="s">
        <v>0</v>
      </c>
      <c r="L174" s="138" t="str">
        <f t="shared" si="7"/>
        <v>FV Schlappe Lunge</v>
      </c>
      <c r="M174" s="143">
        <v>3</v>
      </c>
      <c r="N174" s="146" t="s">
        <v>110</v>
      </c>
      <c r="O174" s="144">
        <v>4</v>
      </c>
    </row>
    <row r="175" spans="7:15" x14ac:dyDescent="0.2">
      <c r="G175" s="133">
        <v>170</v>
      </c>
      <c r="H175" s="134" t="s">
        <v>143</v>
      </c>
      <c r="I175" s="134" t="s">
        <v>175</v>
      </c>
      <c r="J175" s="137" t="str">
        <f t="shared" si="6"/>
        <v>Team B3</v>
      </c>
      <c r="K175" s="120" t="s">
        <v>0</v>
      </c>
      <c r="L175" s="138" t="str">
        <f t="shared" si="7"/>
        <v>Team B6</v>
      </c>
      <c r="M175" s="143">
        <v>3</v>
      </c>
      <c r="N175" s="146" t="s">
        <v>110</v>
      </c>
      <c r="O175" s="144">
        <v>3</v>
      </c>
    </row>
    <row r="176" spans="7:15" x14ac:dyDescent="0.2">
      <c r="G176" s="133">
        <v>171</v>
      </c>
      <c r="H176" s="134" t="s">
        <v>151</v>
      </c>
      <c r="I176" s="134" t="s">
        <v>177</v>
      </c>
      <c r="J176" s="137" t="str">
        <f t="shared" si="6"/>
        <v>Team C3</v>
      </c>
      <c r="K176" s="120" t="s">
        <v>0</v>
      </c>
      <c r="L176" s="138" t="str">
        <f t="shared" si="7"/>
        <v>Team C6</v>
      </c>
      <c r="M176" s="143">
        <v>3</v>
      </c>
      <c r="N176" s="146" t="s">
        <v>110</v>
      </c>
      <c r="O176" s="144">
        <v>1</v>
      </c>
    </row>
    <row r="177" spans="7:15" x14ac:dyDescent="0.2">
      <c r="G177" s="133">
        <v>172</v>
      </c>
      <c r="H177" s="134" t="s">
        <v>162</v>
      </c>
      <c r="I177" s="134" t="s">
        <v>179</v>
      </c>
      <c r="J177" s="137" t="str">
        <f t="shared" si="6"/>
        <v>Team D3</v>
      </c>
      <c r="K177" s="120" t="s">
        <v>0</v>
      </c>
      <c r="L177" s="138" t="str">
        <f t="shared" si="7"/>
        <v>Team D6</v>
      </c>
      <c r="M177" s="143">
        <v>3</v>
      </c>
      <c r="N177" s="146" t="s">
        <v>110</v>
      </c>
      <c r="O177" s="144">
        <v>3</v>
      </c>
    </row>
    <row r="178" spans="7:15" x14ac:dyDescent="0.2">
      <c r="G178" s="133">
        <v>173</v>
      </c>
      <c r="H178" s="134" t="s">
        <v>171</v>
      </c>
      <c r="I178" s="134" t="s">
        <v>146</v>
      </c>
      <c r="J178" s="137" t="str">
        <f t="shared" si="6"/>
        <v>Beinbruch SC</v>
      </c>
      <c r="K178" s="120" t="s">
        <v>0</v>
      </c>
      <c r="L178" s="138" t="str">
        <f t="shared" si="7"/>
        <v>Maibach 1822 eV</v>
      </c>
      <c r="M178" s="143">
        <v>5</v>
      </c>
      <c r="N178" s="146" t="s">
        <v>110</v>
      </c>
      <c r="O178" s="144">
        <v>1</v>
      </c>
    </row>
    <row r="179" spans="7:15" x14ac:dyDescent="0.2">
      <c r="G179" s="133">
        <v>174</v>
      </c>
      <c r="H179" s="134" t="s">
        <v>174</v>
      </c>
      <c r="I179" s="134" t="s">
        <v>147</v>
      </c>
      <c r="J179" s="137" t="str">
        <f t="shared" si="6"/>
        <v>Team B5</v>
      </c>
      <c r="K179" s="120" t="s">
        <v>0</v>
      </c>
      <c r="L179" s="138" t="str">
        <f t="shared" si="7"/>
        <v>Team B4</v>
      </c>
      <c r="M179" s="143">
        <v>6</v>
      </c>
      <c r="N179" s="146" t="s">
        <v>110</v>
      </c>
      <c r="O179" s="144">
        <v>1</v>
      </c>
    </row>
    <row r="180" spans="7:15" x14ac:dyDescent="0.2">
      <c r="G180" s="133">
        <v>175</v>
      </c>
      <c r="H180" s="134" t="s">
        <v>176</v>
      </c>
      <c r="I180" s="134" t="s">
        <v>152</v>
      </c>
      <c r="J180" s="137" t="str">
        <f t="shared" si="6"/>
        <v>Team C5</v>
      </c>
      <c r="K180" s="120" t="s">
        <v>0</v>
      </c>
      <c r="L180" s="138" t="str">
        <f t="shared" si="7"/>
        <v>Team C4</v>
      </c>
      <c r="M180" s="143">
        <v>5</v>
      </c>
      <c r="N180" s="146" t="s">
        <v>110</v>
      </c>
      <c r="O180" s="144">
        <v>2</v>
      </c>
    </row>
    <row r="181" spans="7:15" x14ac:dyDescent="0.2">
      <c r="G181" s="133">
        <v>176</v>
      </c>
      <c r="H181" s="134" t="s">
        <v>178</v>
      </c>
      <c r="I181" s="134" t="s">
        <v>161</v>
      </c>
      <c r="J181" s="137" t="str">
        <f t="shared" si="6"/>
        <v>Team D5</v>
      </c>
      <c r="K181" s="120" t="s">
        <v>0</v>
      </c>
      <c r="L181" s="138" t="str">
        <f t="shared" si="7"/>
        <v>Team D4</v>
      </c>
      <c r="M181" s="143">
        <v>4</v>
      </c>
      <c r="N181" s="146" t="s">
        <v>110</v>
      </c>
      <c r="O181" s="144">
        <v>2</v>
      </c>
    </row>
    <row r="182" spans="7:15" x14ac:dyDescent="0.2">
      <c r="G182" s="133">
        <v>177</v>
      </c>
      <c r="H182" s="134" t="s">
        <v>404</v>
      </c>
      <c r="I182" s="134" t="s">
        <v>140</v>
      </c>
      <c r="J182" s="137" t="str">
        <f t="shared" si="6"/>
        <v>Team A8</v>
      </c>
      <c r="K182" s="120" t="s">
        <v>0</v>
      </c>
      <c r="L182" s="138" t="str">
        <f t="shared" si="7"/>
        <v>1. FC Riedwald</v>
      </c>
      <c r="M182" s="143">
        <v>3</v>
      </c>
      <c r="N182" s="146" t="s">
        <v>110</v>
      </c>
      <c r="O182" s="144">
        <v>0</v>
      </c>
    </row>
    <row r="183" spans="7:15" x14ac:dyDescent="0.2">
      <c r="G183" s="133">
        <v>178</v>
      </c>
      <c r="H183" s="134" t="s">
        <v>410</v>
      </c>
      <c r="I183" s="134" t="s">
        <v>141</v>
      </c>
      <c r="J183" s="137" t="str">
        <f t="shared" si="6"/>
        <v>Team B8</v>
      </c>
      <c r="K183" s="120" t="s">
        <v>0</v>
      </c>
      <c r="L183" s="138" t="str">
        <f t="shared" si="7"/>
        <v>Team B1</v>
      </c>
      <c r="M183" s="143">
        <v>5</v>
      </c>
      <c r="N183" s="146" t="s">
        <v>110</v>
      </c>
      <c r="O183" s="144">
        <v>1</v>
      </c>
    </row>
    <row r="184" spans="7:15" x14ac:dyDescent="0.2">
      <c r="G184" s="133">
        <v>179</v>
      </c>
      <c r="H184" s="134" t="s">
        <v>413</v>
      </c>
      <c r="I184" s="134" t="s">
        <v>149</v>
      </c>
      <c r="J184" s="137" t="str">
        <f t="shared" si="6"/>
        <v>Team C8</v>
      </c>
      <c r="K184" s="120" t="s">
        <v>0</v>
      </c>
      <c r="L184" s="138" t="str">
        <f t="shared" si="7"/>
        <v>Team C1</v>
      </c>
      <c r="M184" s="143">
        <v>0</v>
      </c>
      <c r="N184" s="146" t="s">
        <v>110</v>
      </c>
      <c r="O184" s="144">
        <v>3</v>
      </c>
    </row>
    <row r="185" spans="7:15" x14ac:dyDescent="0.2">
      <c r="G185" s="133">
        <v>180</v>
      </c>
      <c r="H185" s="134" t="s">
        <v>416</v>
      </c>
      <c r="I185" s="134" t="s">
        <v>160</v>
      </c>
      <c r="J185" s="137" t="str">
        <f t="shared" si="6"/>
        <v>Team D8</v>
      </c>
      <c r="K185" s="120" t="s">
        <v>0</v>
      </c>
      <c r="L185" s="138" t="str">
        <f t="shared" si="7"/>
        <v>Team D1</v>
      </c>
      <c r="M185" s="143">
        <v>1</v>
      </c>
      <c r="N185" s="146" t="s">
        <v>110</v>
      </c>
      <c r="O185" s="144">
        <v>2</v>
      </c>
    </row>
    <row r="186" spans="7:15" x14ac:dyDescent="0.2">
      <c r="G186" s="133">
        <v>181</v>
      </c>
      <c r="H186" s="134" t="s">
        <v>405</v>
      </c>
      <c r="I186" s="134" t="s">
        <v>403</v>
      </c>
      <c r="J186" s="137" t="str">
        <f t="shared" si="6"/>
        <v>Team A9</v>
      </c>
      <c r="K186" s="120" t="s">
        <v>0</v>
      </c>
      <c r="L186" s="138" t="str">
        <f t="shared" si="7"/>
        <v>Team A7</v>
      </c>
      <c r="M186" s="143">
        <v>2</v>
      </c>
      <c r="N186" s="146" t="s">
        <v>110</v>
      </c>
      <c r="O186" s="144">
        <v>2</v>
      </c>
    </row>
    <row r="187" spans="7:15" x14ac:dyDescent="0.2">
      <c r="G187" s="133">
        <v>182</v>
      </c>
      <c r="H187" s="134" t="s">
        <v>411</v>
      </c>
      <c r="I187" s="134" t="s">
        <v>409</v>
      </c>
      <c r="J187" s="137" t="str">
        <f t="shared" si="6"/>
        <v>Team B9</v>
      </c>
      <c r="K187" s="120" t="s">
        <v>0</v>
      </c>
      <c r="L187" s="138" t="str">
        <f t="shared" si="7"/>
        <v>Team B7</v>
      </c>
      <c r="M187" s="143">
        <v>4</v>
      </c>
      <c r="N187" s="146" t="s">
        <v>110</v>
      </c>
      <c r="O187" s="144">
        <v>3</v>
      </c>
    </row>
    <row r="188" spans="7:15" x14ac:dyDescent="0.2">
      <c r="G188" s="133">
        <v>183</v>
      </c>
      <c r="H188" s="134" t="s">
        <v>414</v>
      </c>
      <c r="I188" s="134" t="s">
        <v>412</v>
      </c>
      <c r="J188" s="137" t="str">
        <f t="shared" si="6"/>
        <v>Team C9</v>
      </c>
      <c r="K188" s="120" t="s">
        <v>0</v>
      </c>
      <c r="L188" s="138" t="str">
        <f t="shared" si="7"/>
        <v>Team C7</v>
      </c>
      <c r="M188" s="143">
        <v>3</v>
      </c>
      <c r="N188" s="146" t="s">
        <v>110</v>
      </c>
      <c r="O188" s="144">
        <v>3</v>
      </c>
    </row>
    <row r="189" spans="7:15" x14ac:dyDescent="0.2">
      <c r="G189" s="133">
        <v>184</v>
      </c>
      <c r="H189" s="134" t="s">
        <v>417</v>
      </c>
      <c r="I189" s="134" t="s">
        <v>415</v>
      </c>
      <c r="J189" s="137" t="str">
        <f t="shared" si="6"/>
        <v>Team D9</v>
      </c>
      <c r="K189" s="120" t="s">
        <v>0</v>
      </c>
      <c r="L189" s="138" t="str">
        <f t="shared" si="7"/>
        <v>Team D7</v>
      </c>
      <c r="M189" s="143">
        <v>1</v>
      </c>
      <c r="N189" s="146" t="s">
        <v>110</v>
      </c>
      <c r="O189" s="144">
        <v>3</v>
      </c>
    </row>
    <row r="190" spans="7:15" x14ac:dyDescent="0.2">
      <c r="G190" s="133">
        <v>185</v>
      </c>
      <c r="H190" s="134" t="s">
        <v>144</v>
      </c>
      <c r="I190" s="134" t="s">
        <v>171</v>
      </c>
      <c r="J190" s="137" t="str">
        <f t="shared" si="6"/>
        <v>Eintracht Frankfurt</v>
      </c>
      <c r="K190" s="120" t="s">
        <v>0</v>
      </c>
      <c r="L190" s="138" t="str">
        <f t="shared" si="7"/>
        <v>Beinbruch SC</v>
      </c>
      <c r="M190" s="143">
        <v>3</v>
      </c>
      <c r="N190" s="146" t="s">
        <v>110</v>
      </c>
      <c r="O190" s="144">
        <v>3</v>
      </c>
    </row>
    <row r="191" spans="7:15" x14ac:dyDescent="0.2">
      <c r="G191" s="133">
        <v>186</v>
      </c>
      <c r="H191" s="134" t="s">
        <v>145</v>
      </c>
      <c r="I191" s="134" t="s">
        <v>174</v>
      </c>
      <c r="J191" s="137" t="str">
        <f t="shared" si="6"/>
        <v>Team B2</v>
      </c>
      <c r="K191" s="120" t="s">
        <v>0</v>
      </c>
      <c r="L191" s="138" t="str">
        <f t="shared" si="7"/>
        <v>Team B5</v>
      </c>
      <c r="M191" s="143">
        <v>1</v>
      </c>
      <c r="N191" s="146" t="s">
        <v>110</v>
      </c>
      <c r="O191" s="144">
        <v>5</v>
      </c>
    </row>
    <row r="192" spans="7:15" x14ac:dyDescent="0.2">
      <c r="G192" s="133">
        <v>187</v>
      </c>
      <c r="H192" s="134" t="s">
        <v>150</v>
      </c>
      <c r="I192" s="134" t="s">
        <v>176</v>
      </c>
      <c r="J192" s="137" t="str">
        <f t="shared" si="6"/>
        <v>Team C2</v>
      </c>
      <c r="K192" s="120" t="s">
        <v>0</v>
      </c>
      <c r="L192" s="138" t="str">
        <f t="shared" si="7"/>
        <v>Team C5</v>
      </c>
      <c r="M192" s="143">
        <v>1</v>
      </c>
      <c r="N192" s="146" t="s">
        <v>110</v>
      </c>
      <c r="O192" s="144">
        <v>6</v>
      </c>
    </row>
    <row r="193" spans="7:15" x14ac:dyDescent="0.2">
      <c r="G193" s="133">
        <v>188</v>
      </c>
      <c r="H193" s="134" t="s">
        <v>163</v>
      </c>
      <c r="I193" s="134" t="s">
        <v>178</v>
      </c>
      <c r="J193" s="137" t="str">
        <f t="shared" si="6"/>
        <v>Team D2</v>
      </c>
      <c r="K193" s="120" t="s">
        <v>0</v>
      </c>
      <c r="L193" s="138" t="str">
        <f t="shared" si="7"/>
        <v>Team D5</v>
      </c>
      <c r="M193" s="143">
        <v>2</v>
      </c>
      <c r="N193" s="146" t="s">
        <v>110</v>
      </c>
      <c r="O193" s="144">
        <v>5</v>
      </c>
    </row>
    <row r="194" spans="7:15" x14ac:dyDescent="0.2">
      <c r="G194" s="133">
        <v>189</v>
      </c>
      <c r="H194" s="134" t="s">
        <v>146</v>
      </c>
      <c r="I194" s="134" t="s">
        <v>142</v>
      </c>
      <c r="J194" s="137" t="str">
        <f t="shared" si="6"/>
        <v>Maibach 1822 eV</v>
      </c>
      <c r="K194" s="120" t="s">
        <v>0</v>
      </c>
      <c r="L194" s="138" t="str">
        <f t="shared" si="7"/>
        <v>FC Barcelona</v>
      </c>
      <c r="M194" s="143">
        <v>2</v>
      </c>
      <c r="N194" s="146" t="s">
        <v>110</v>
      </c>
      <c r="O194" s="144">
        <v>4</v>
      </c>
    </row>
    <row r="195" spans="7:15" x14ac:dyDescent="0.2">
      <c r="G195" s="133">
        <v>190</v>
      </c>
      <c r="H195" s="134" t="s">
        <v>147</v>
      </c>
      <c r="I195" s="134" t="s">
        <v>143</v>
      </c>
      <c r="J195" s="137" t="str">
        <f t="shared" si="6"/>
        <v>Team B4</v>
      </c>
      <c r="K195" s="120" t="s">
        <v>0</v>
      </c>
      <c r="L195" s="138" t="str">
        <f t="shared" si="7"/>
        <v>Team B3</v>
      </c>
      <c r="M195" s="143">
        <v>0</v>
      </c>
      <c r="N195" s="146" t="s">
        <v>110</v>
      </c>
      <c r="O195" s="144">
        <v>3</v>
      </c>
    </row>
    <row r="196" spans="7:15" x14ac:dyDescent="0.2">
      <c r="G196" s="133">
        <v>191</v>
      </c>
      <c r="H196" s="134" t="s">
        <v>152</v>
      </c>
      <c r="I196" s="134" t="s">
        <v>151</v>
      </c>
      <c r="J196" s="137" t="str">
        <f t="shared" si="6"/>
        <v>Team C4</v>
      </c>
      <c r="K196" s="120" t="s">
        <v>0</v>
      </c>
      <c r="L196" s="138" t="str">
        <f t="shared" si="7"/>
        <v>Team C3</v>
      </c>
      <c r="M196" s="143">
        <v>1</v>
      </c>
      <c r="N196" s="146" t="s">
        <v>110</v>
      </c>
      <c r="O196" s="144">
        <v>5</v>
      </c>
    </row>
    <row r="197" spans="7:15" x14ac:dyDescent="0.2">
      <c r="G197" s="133">
        <v>192</v>
      </c>
      <c r="H197" s="134" t="s">
        <v>161</v>
      </c>
      <c r="I197" s="134" t="s">
        <v>162</v>
      </c>
      <c r="J197" s="137" t="str">
        <f t="shared" si="6"/>
        <v>Team D4</v>
      </c>
      <c r="K197" s="120" t="s">
        <v>0</v>
      </c>
      <c r="L197" s="138" t="str">
        <f t="shared" si="7"/>
        <v>Team D3</v>
      </c>
      <c r="M197" s="143">
        <v>3</v>
      </c>
      <c r="N197" s="146" t="s">
        <v>110</v>
      </c>
      <c r="O197" s="144">
        <v>0</v>
      </c>
    </row>
    <row r="198" spans="7:15" x14ac:dyDescent="0.2">
      <c r="G198" s="133">
        <v>193</v>
      </c>
      <c r="H198" s="134" t="s">
        <v>140</v>
      </c>
      <c r="I198" s="134" t="s">
        <v>403</v>
      </c>
      <c r="J198" s="137" t="str">
        <f t="shared" ref="J198:J261" si="8">IFERROR(VLOOKUP($H198,$B$6:$C$56,2,0),"")</f>
        <v>1. FC Riedwald</v>
      </c>
      <c r="K198" s="120" t="s">
        <v>0</v>
      </c>
      <c r="L198" s="138" t="str">
        <f t="shared" ref="L198:L261" si="9">IFERROR(VLOOKUP($I198,$B$6:$C$56,2,0),"")</f>
        <v>Team A7</v>
      </c>
      <c r="M198" s="143">
        <v>2</v>
      </c>
      <c r="N198" s="146" t="s">
        <v>110</v>
      </c>
      <c r="O198" s="144">
        <v>1</v>
      </c>
    </row>
    <row r="199" spans="7:15" x14ac:dyDescent="0.2">
      <c r="G199" s="133">
        <v>194</v>
      </c>
      <c r="H199" s="134" t="s">
        <v>141</v>
      </c>
      <c r="I199" s="134" t="s">
        <v>409</v>
      </c>
      <c r="J199" s="137" t="str">
        <f t="shared" si="8"/>
        <v>Team B1</v>
      </c>
      <c r="K199" s="120" t="s">
        <v>0</v>
      </c>
      <c r="L199" s="138" t="str">
        <f t="shared" si="9"/>
        <v>Team B7</v>
      </c>
      <c r="M199" s="143">
        <v>2</v>
      </c>
      <c r="N199" s="146" t="s">
        <v>110</v>
      </c>
      <c r="O199" s="144">
        <v>2</v>
      </c>
    </row>
    <row r="200" spans="7:15" x14ac:dyDescent="0.2">
      <c r="G200" s="133">
        <v>195</v>
      </c>
      <c r="H200" s="134" t="s">
        <v>149</v>
      </c>
      <c r="I200" s="134" t="s">
        <v>412</v>
      </c>
      <c r="J200" s="137" t="str">
        <f t="shared" si="8"/>
        <v>Team C1</v>
      </c>
      <c r="K200" s="120" t="s">
        <v>0</v>
      </c>
      <c r="L200" s="138" t="str">
        <f t="shared" si="9"/>
        <v>Team C7</v>
      </c>
      <c r="M200" s="143">
        <v>3</v>
      </c>
      <c r="N200" s="146" t="s">
        <v>110</v>
      </c>
      <c r="O200" s="144">
        <v>4</v>
      </c>
    </row>
    <row r="201" spans="7:15" x14ac:dyDescent="0.2">
      <c r="G201" s="133">
        <v>196</v>
      </c>
      <c r="H201" s="134" t="s">
        <v>160</v>
      </c>
      <c r="I201" s="134" t="s">
        <v>415</v>
      </c>
      <c r="J201" s="137" t="str">
        <f t="shared" si="8"/>
        <v>Team D1</v>
      </c>
      <c r="K201" s="120" t="s">
        <v>0</v>
      </c>
      <c r="L201" s="138" t="str">
        <f t="shared" si="9"/>
        <v>Team D7</v>
      </c>
      <c r="M201" s="143">
        <v>3</v>
      </c>
      <c r="N201" s="146" t="s">
        <v>110</v>
      </c>
      <c r="O201" s="144">
        <v>3</v>
      </c>
    </row>
    <row r="202" spans="7:15" x14ac:dyDescent="0.2">
      <c r="G202" s="133">
        <v>197</v>
      </c>
      <c r="H202" s="134" t="s">
        <v>404</v>
      </c>
      <c r="I202" s="134" t="s">
        <v>172</v>
      </c>
      <c r="J202" s="137" t="str">
        <f t="shared" si="8"/>
        <v>Team A8</v>
      </c>
      <c r="K202" s="120" t="s">
        <v>0</v>
      </c>
      <c r="L202" s="138" t="str">
        <f t="shared" si="9"/>
        <v>FV Schlappe Lunge</v>
      </c>
      <c r="M202" s="143">
        <v>3</v>
      </c>
      <c r="N202" s="146" t="s">
        <v>110</v>
      </c>
      <c r="O202" s="144">
        <v>1</v>
      </c>
    </row>
    <row r="203" spans="7:15" x14ac:dyDescent="0.2">
      <c r="G203" s="133">
        <v>198</v>
      </c>
      <c r="H203" s="134" t="s">
        <v>410</v>
      </c>
      <c r="I203" s="134" t="s">
        <v>175</v>
      </c>
      <c r="J203" s="137" t="str">
        <f t="shared" si="8"/>
        <v>Team B8</v>
      </c>
      <c r="K203" s="120" t="s">
        <v>0</v>
      </c>
      <c r="L203" s="138" t="str">
        <f t="shared" si="9"/>
        <v>Team B6</v>
      </c>
      <c r="M203" s="143">
        <v>3</v>
      </c>
      <c r="N203" s="146" t="s">
        <v>110</v>
      </c>
      <c r="O203" s="144">
        <v>3</v>
      </c>
    </row>
    <row r="204" spans="7:15" x14ac:dyDescent="0.2">
      <c r="G204" s="133">
        <v>199</v>
      </c>
      <c r="H204" s="134" t="s">
        <v>413</v>
      </c>
      <c r="I204" s="134" t="s">
        <v>177</v>
      </c>
      <c r="J204" s="137" t="str">
        <f t="shared" si="8"/>
        <v>Team C8</v>
      </c>
      <c r="K204" s="120" t="s">
        <v>0</v>
      </c>
      <c r="L204" s="138" t="str">
        <f t="shared" si="9"/>
        <v>Team C6</v>
      </c>
      <c r="M204" s="143">
        <v>5</v>
      </c>
      <c r="N204" s="146" t="s">
        <v>110</v>
      </c>
      <c r="O204" s="144">
        <v>1</v>
      </c>
    </row>
    <row r="205" spans="7:15" x14ac:dyDescent="0.2">
      <c r="G205" s="133">
        <v>200</v>
      </c>
      <c r="H205" s="134" t="s">
        <v>416</v>
      </c>
      <c r="I205" s="134" t="s">
        <v>179</v>
      </c>
      <c r="J205" s="137" t="str">
        <f t="shared" si="8"/>
        <v>Team D8</v>
      </c>
      <c r="K205" s="120" t="s">
        <v>0</v>
      </c>
      <c r="L205" s="138" t="str">
        <f t="shared" si="9"/>
        <v>Team D6</v>
      </c>
      <c r="M205" s="143">
        <v>6</v>
      </c>
      <c r="N205" s="146" t="s">
        <v>110</v>
      </c>
      <c r="O205" s="144">
        <v>1</v>
      </c>
    </row>
    <row r="206" spans="7:15" x14ac:dyDescent="0.2">
      <c r="G206" s="133">
        <v>201</v>
      </c>
      <c r="H206" s="134" t="s">
        <v>171</v>
      </c>
      <c r="I206" s="134" t="s">
        <v>405</v>
      </c>
      <c r="J206" s="137" t="str">
        <f t="shared" si="8"/>
        <v>Beinbruch SC</v>
      </c>
      <c r="K206" s="120" t="s">
        <v>0</v>
      </c>
      <c r="L206" s="138" t="str">
        <f t="shared" si="9"/>
        <v>Team A9</v>
      </c>
      <c r="M206" s="143">
        <v>5</v>
      </c>
      <c r="N206" s="146" t="s">
        <v>110</v>
      </c>
      <c r="O206" s="144">
        <v>2</v>
      </c>
    </row>
    <row r="207" spans="7:15" x14ac:dyDescent="0.2">
      <c r="G207" s="133">
        <v>202</v>
      </c>
      <c r="H207" s="134" t="s">
        <v>174</v>
      </c>
      <c r="I207" s="134" t="s">
        <v>411</v>
      </c>
      <c r="J207" s="137" t="str">
        <f t="shared" si="8"/>
        <v>Team B5</v>
      </c>
      <c r="K207" s="120" t="s">
        <v>0</v>
      </c>
      <c r="L207" s="138" t="str">
        <f t="shared" si="9"/>
        <v>Team B9</v>
      </c>
      <c r="M207" s="143">
        <v>4</v>
      </c>
      <c r="N207" s="146" t="s">
        <v>110</v>
      </c>
      <c r="O207" s="144">
        <v>2</v>
      </c>
    </row>
    <row r="208" spans="7:15" x14ac:dyDescent="0.2">
      <c r="G208" s="133">
        <v>203</v>
      </c>
      <c r="H208" s="134" t="s">
        <v>176</v>
      </c>
      <c r="I208" s="134" t="s">
        <v>414</v>
      </c>
      <c r="J208" s="137" t="str">
        <f t="shared" si="8"/>
        <v>Team C5</v>
      </c>
      <c r="K208" s="120" t="s">
        <v>0</v>
      </c>
      <c r="L208" s="138" t="str">
        <f t="shared" si="9"/>
        <v>Team C9</v>
      </c>
      <c r="M208" s="143">
        <v>3</v>
      </c>
      <c r="N208" s="146" t="s">
        <v>110</v>
      </c>
      <c r="O208" s="144">
        <v>0</v>
      </c>
    </row>
    <row r="209" spans="7:15" x14ac:dyDescent="0.2">
      <c r="G209" s="133">
        <v>204</v>
      </c>
      <c r="H209" s="134" t="s">
        <v>178</v>
      </c>
      <c r="I209" s="134" t="s">
        <v>417</v>
      </c>
      <c r="J209" s="137" t="str">
        <f t="shared" si="8"/>
        <v>Team D5</v>
      </c>
      <c r="K209" s="120" t="s">
        <v>0</v>
      </c>
      <c r="L209" s="138" t="str">
        <f t="shared" si="9"/>
        <v>Team D9</v>
      </c>
      <c r="M209" s="143">
        <v>5</v>
      </c>
      <c r="N209" s="146" t="s">
        <v>110</v>
      </c>
      <c r="O209" s="144">
        <v>1</v>
      </c>
    </row>
    <row r="210" spans="7:15" x14ac:dyDescent="0.2">
      <c r="G210" s="133">
        <v>205</v>
      </c>
      <c r="H210" s="134" t="s">
        <v>142</v>
      </c>
      <c r="I210" s="134" t="s">
        <v>144</v>
      </c>
      <c r="J210" s="137" t="str">
        <f t="shared" si="8"/>
        <v>FC Barcelona</v>
      </c>
      <c r="K210" s="120" t="s">
        <v>0</v>
      </c>
      <c r="L210" s="138" t="str">
        <f t="shared" si="9"/>
        <v>Eintracht Frankfurt</v>
      </c>
      <c r="M210" s="143">
        <v>0</v>
      </c>
      <c r="N210" s="146" t="s">
        <v>110</v>
      </c>
      <c r="O210" s="144">
        <v>3</v>
      </c>
    </row>
    <row r="211" spans="7:15" x14ac:dyDescent="0.2">
      <c r="G211" s="133">
        <v>206</v>
      </c>
      <c r="H211" s="134" t="s">
        <v>143</v>
      </c>
      <c r="I211" s="134" t="s">
        <v>145</v>
      </c>
      <c r="J211" s="137" t="str">
        <f t="shared" si="8"/>
        <v>Team B3</v>
      </c>
      <c r="K211" s="120" t="s">
        <v>0</v>
      </c>
      <c r="L211" s="138" t="str">
        <f t="shared" si="9"/>
        <v>Team B2</v>
      </c>
      <c r="M211" s="143">
        <v>1</v>
      </c>
      <c r="N211" s="146" t="s">
        <v>110</v>
      </c>
      <c r="O211" s="144">
        <v>2</v>
      </c>
    </row>
    <row r="212" spans="7:15" x14ac:dyDescent="0.2">
      <c r="G212" s="133">
        <v>207</v>
      </c>
      <c r="H212" s="134" t="s">
        <v>151</v>
      </c>
      <c r="I212" s="134" t="s">
        <v>150</v>
      </c>
      <c r="J212" s="137" t="str">
        <f t="shared" si="8"/>
        <v>Team C3</v>
      </c>
      <c r="K212" s="120" t="s">
        <v>0</v>
      </c>
      <c r="L212" s="138" t="str">
        <f t="shared" si="9"/>
        <v>Team C2</v>
      </c>
      <c r="M212" s="143">
        <v>2</v>
      </c>
      <c r="N212" s="146" t="s">
        <v>110</v>
      </c>
      <c r="O212" s="144">
        <v>2</v>
      </c>
    </row>
    <row r="213" spans="7:15" x14ac:dyDescent="0.2">
      <c r="G213" s="133">
        <v>208</v>
      </c>
      <c r="H213" s="134" t="s">
        <v>162</v>
      </c>
      <c r="I213" s="134" t="s">
        <v>163</v>
      </c>
      <c r="J213" s="137" t="str">
        <f t="shared" si="8"/>
        <v>Team D3</v>
      </c>
      <c r="K213" s="120" t="s">
        <v>0</v>
      </c>
      <c r="L213" s="138" t="str">
        <f t="shared" si="9"/>
        <v>Team D2</v>
      </c>
      <c r="M213" s="143">
        <v>4</v>
      </c>
      <c r="N213" s="146" t="s">
        <v>110</v>
      </c>
      <c r="O213" s="144">
        <v>3</v>
      </c>
    </row>
    <row r="214" spans="7:15" x14ac:dyDescent="0.2">
      <c r="G214" s="133">
        <v>209</v>
      </c>
      <c r="H214" s="134" t="s">
        <v>172</v>
      </c>
      <c r="I214" s="134" t="s">
        <v>140</v>
      </c>
      <c r="J214" s="137" t="str">
        <f t="shared" si="8"/>
        <v>FV Schlappe Lunge</v>
      </c>
      <c r="K214" s="120" t="s">
        <v>0</v>
      </c>
      <c r="L214" s="138" t="str">
        <f t="shared" si="9"/>
        <v>1. FC Riedwald</v>
      </c>
      <c r="M214" s="143">
        <v>3</v>
      </c>
      <c r="N214" s="146" t="s">
        <v>110</v>
      </c>
      <c r="O214" s="144">
        <v>3</v>
      </c>
    </row>
    <row r="215" spans="7:15" x14ac:dyDescent="0.2">
      <c r="G215" s="133">
        <v>210</v>
      </c>
      <c r="H215" s="134" t="s">
        <v>175</v>
      </c>
      <c r="I215" s="134" t="s">
        <v>141</v>
      </c>
      <c r="J215" s="137" t="str">
        <f t="shared" si="8"/>
        <v>Team B6</v>
      </c>
      <c r="K215" s="120" t="s">
        <v>0</v>
      </c>
      <c r="L215" s="138" t="str">
        <f t="shared" si="9"/>
        <v>Team B1</v>
      </c>
      <c r="M215" s="143">
        <v>1</v>
      </c>
      <c r="N215" s="146" t="s">
        <v>110</v>
      </c>
      <c r="O215" s="144">
        <v>3</v>
      </c>
    </row>
    <row r="216" spans="7:15" x14ac:dyDescent="0.2">
      <c r="G216" s="133">
        <v>211</v>
      </c>
      <c r="H216" s="134" t="s">
        <v>177</v>
      </c>
      <c r="I216" s="134" t="s">
        <v>149</v>
      </c>
      <c r="J216" s="137" t="str">
        <f t="shared" si="8"/>
        <v>Team C6</v>
      </c>
      <c r="K216" s="120" t="s">
        <v>0</v>
      </c>
      <c r="L216" s="138" t="str">
        <f t="shared" si="9"/>
        <v>Team C1</v>
      </c>
      <c r="M216" s="143">
        <v>3</v>
      </c>
      <c r="N216" s="146" t="s">
        <v>110</v>
      </c>
      <c r="O216" s="144">
        <v>3</v>
      </c>
    </row>
    <row r="217" spans="7:15" x14ac:dyDescent="0.2">
      <c r="G217" s="133">
        <v>212</v>
      </c>
      <c r="H217" s="134" t="s">
        <v>179</v>
      </c>
      <c r="I217" s="134" t="s">
        <v>160</v>
      </c>
      <c r="J217" s="137" t="str">
        <f t="shared" si="8"/>
        <v>Team D6</v>
      </c>
      <c r="K217" s="120" t="s">
        <v>0</v>
      </c>
      <c r="L217" s="138" t="str">
        <f t="shared" si="9"/>
        <v>Team D1</v>
      </c>
      <c r="M217" s="143">
        <v>1</v>
      </c>
      <c r="N217" s="146" t="s">
        <v>110</v>
      </c>
      <c r="O217" s="144">
        <v>5</v>
      </c>
    </row>
    <row r="218" spans="7:15" x14ac:dyDescent="0.2">
      <c r="G218" s="133">
        <v>213</v>
      </c>
      <c r="H218" s="134" t="s">
        <v>403</v>
      </c>
      <c r="I218" s="134" t="s">
        <v>171</v>
      </c>
      <c r="J218" s="137" t="str">
        <f t="shared" si="8"/>
        <v>Team A7</v>
      </c>
      <c r="K218" s="120" t="s">
        <v>0</v>
      </c>
      <c r="L218" s="138" t="str">
        <f t="shared" si="9"/>
        <v>Beinbruch SC</v>
      </c>
      <c r="M218" s="143">
        <v>1</v>
      </c>
      <c r="N218" s="146" t="s">
        <v>110</v>
      </c>
      <c r="O218" s="144">
        <v>6</v>
      </c>
    </row>
    <row r="219" spans="7:15" x14ac:dyDescent="0.2">
      <c r="G219" s="133">
        <v>214</v>
      </c>
      <c r="H219" s="134" t="s">
        <v>409</v>
      </c>
      <c r="I219" s="134" t="s">
        <v>174</v>
      </c>
      <c r="J219" s="137" t="str">
        <f t="shared" si="8"/>
        <v>Team B7</v>
      </c>
      <c r="K219" s="120" t="s">
        <v>0</v>
      </c>
      <c r="L219" s="138" t="str">
        <f t="shared" si="9"/>
        <v>Team B5</v>
      </c>
      <c r="M219" s="143">
        <v>2</v>
      </c>
      <c r="N219" s="146" t="s">
        <v>110</v>
      </c>
      <c r="O219" s="144">
        <v>5</v>
      </c>
    </row>
    <row r="220" spans="7:15" x14ac:dyDescent="0.2">
      <c r="G220" s="133">
        <v>215</v>
      </c>
      <c r="H220" s="134" t="s">
        <v>412</v>
      </c>
      <c r="I220" s="134" t="s">
        <v>176</v>
      </c>
      <c r="J220" s="137" t="str">
        <f t="shared" si="8"/>
        <v>Team C7</v>
      </c>
      <c r="K220" s="120" t="s">
        <v>0</v>
      </c>
      <c r="L220" s="138" t="str">
        <f t="shared" si="9"/>
        <v>Team C5</v>
      </c>
      <c r="M220" s="143">
        <v>2</v>
      </c>
      <c r="N220" s="146" t="s">
        <v>110</v>
      </c>
      <c r="O220" s="144">
        <v>4</v>
      </c>
    </row>
    <row r="221" spans="7:15" x14ac:dyDescent="0.2">
      <c r="G221" s="133">
        <v>216</v>
      </c>
      <c r="H221" s="134" t="s">
        <v>415</v>
      </c>
      <c r="I221" s="134" t="s">
        <v>178</v>
      </c>
      <c r="J221" s="137" t="str">
        <f t="shared" si="8"/>
        <v>Team D7</v>
      </c>
      <c r="K221" s="120" t="s">
        <v>0</v>
      </c>
      <c r="L221" s="138" t="str">
        <f t="shared" si="9"/>
        <v>Team D5</v>
      </c>
      <c r="M221" s="143">
        <v>0</v>
      </c>
      <c r="N221" s="146" t="s">
        <v>110</v>
      </c>
      <c r="O221" s="144">
        <v>3</v>
      </c>
    </row>
    <row r="222" spans="7:15" x14ac:dyDescent="0.2">
      <c r="G222" s="133">
        <v>217</v>
      </c>
      <c r="H222" s="134" t="s">
        <v>146</v>
      </c>
      <c r="I222" s="134" t="s">
        <v>404</v>
      </c>
      <c r="J222" s="137" t="str">
        <f t="shared" si="8"/>
        <v>Maibach 1822 eV</v>
      </c>
      <c r="K222" s="120" t="s">
        <v>0</v>
      </c>
      <c r="L222" s="138" t="str">
        <f t="shared" si="9"/>
        <v>Team A8</v>
      </c>
      <c r="M222" s="143">
        <v>1</v>
      </c>
      <c r="N222" s="146" t="s">
        <v>110</v>
      </c>
      <c r="O222" s="144">
        <v>5</v>
      </c>
    </row>
    <row r="223" spans="7:15" x14ac:dyDescent="0.2">
      <c r="G223" s="133">
        <v>218</v>
      </c>
      <c r="H223" s="134" t="s">
        <v>147</v>
      </c>
      <c r="I223" s="134" t="s">
        <v>410</v>
      </c>
      <c r="J223" s="137" t="str">
        <f t="shared" si="8"/>
        <v>Team B4</v>
      </c>
      <c r="K223" s="120" t="s">
        <v>0</v>
      </c>
      <c r="L223" s="138" t="str">
        <f t="shared" si="9"/>
        <v>Team B8</v>
      </c>
      <c r="M223" s="143">
        <v>3</v>
      </c>
      <c r="N223" s="146" t="s">
        <v>110</v>
      </c>
      <c r="O223" s="144">
        <v>0</v>
      </c>
    </row>
    <row r="224" spans="7:15" x14ac:dyDescent="0.2">
      <c r="G224" s="133">
        <v>219</v>
      </c>
      <c r="H224" s="134" t="s">
        <v>152</v>
      </c>
      <c r="I224" s="134" t="s">
        <v>413</v>
      </c>
      <c r="J224" s="137" t="str">
        <f t="shared" si="8"/>
        <v>Team C4</v>
      </c>
      <c r="K224" s="120" t="s">
        <v>0</v>
      </c>
      <c r="L224" s="138" t="str">
        <f t="shared" si="9"/>
        <v>Team C8</v>
      </c>
      <c r="M224" s="143">
        <v>2</v>
      </c>
      <c r="N224" s="146" t="s">
        <v>110</v>
      </c>
      <c r="O224" s="144">
        <v>1</v>
      </c>
    </row>
    <row r="225" spans="7:15" x14ac:dyDescent="0.2">
      <c r="G225" s="133">
        <v>220</v>
      </c>
      <c r="H225" s="134" t="s">
        <v>161</v>
      </c>
      <c r="I225" s="134" t="s">
        <v>416</v>
      </c>
      <c r="J225" s="137" t="str">
        <f t="shared" si="8"/>
        <v>Team D4</v>
      </c>
      <c r="K225" s="120" t="s">
        <v>0</v>
      </c>
      <c r="L225" s="138" t="str">
        <f t="shared" si="9"/>
        <v>Team D8</v>
      </c>
      <c r="M225" s="143">
        <v>3</v>
      </c>
      <c r="N225" s="146" t="s">
        <v>110</v>
      </c>
      <c r="O225" s="144">
        <v>3</v>
      </c>
    </row>
    <row r="226" spans="7:15" x14ac:dyDescent="0.2">
      <c r="G226" s="133">
        <v>221</v>
      </c>
      <c r="H226" s="134" t="s">
        <v>405</v>
      </c>
      <c r="I226" s="134" t="s">
        <v>142</v>
      </c>
      <c r="J226" s="137" t="str">
        <f t="shared" si="8"/>
        <v>Team A9</v>
      </c>
      <c r="K226" s="120" t="s">
        <v>0</v>
      </c>
      <c r="L226" s="138" t="str">
        <f t="shared" si="9"/>
        <v>FC Barcelona</v>
      </c>
      <c r="M226" s="143">
        <v>3</v>
      </c>
      <c r="N226" s="146" t="s">
        <v>110</v>
      </c>
      <c r="O226" s="144">
        <v>3</v>
      </c>
    </row>
    <row r="227" spans="7:15" x14ac:dyDescent="0.2">
      <c r="G227" s="133">
        <v>222</v>
      </c>
      <c r="H227" s="134" t="s">
        <v>411</v>
      </c>
      <c r="I227" s="134" t="s">
        <v>143</v>
      </c>
      <c r="J227" s="137" t="str">
        <f t="shared" si="8"/>
        <v>Team B9</v>
      </c>
      <c r="K227" s="120" t="s">
        <v>0</v>
      </c>
      <c r="L227" s="138" t="str">
        <f t="shared" si="9"/>
        <v>Team B3</v>
      </c>
      <c r="M227" s="143">
        <v>3</v>
      </c>
      <c r="N227" s="146" t="s">
        <v>110</v>
      </c>
      <c r="O227" s="144">
        <v>3</v>
      </c>
    </row>
    <row r="228" spans="7:15" x14ac:dyDescent="0.2">
      <c r="G228" s="133">
        <v>223</v>
      </c>
      <c r="H228" s="134" t="s">
        <v>414</v>
      </c>
      <c r="I228" s="134" t="s">
        <v>151</v>
      </c>
      <c r="J228" s="137" t="str">
        <f t="shared" si="8"/>
        <v>Team C9</v>
      </c>
      <c r="K228" s="120" t="s">
        <v>0</v>
      </c>
      <c r="L228" s="138" t="str">
        <f t="shared" si="9"/>
        <v>Team C3</v>
      </c>
      <c r="M228" s="143">
        <v>5</v>
      </c>
      <c r="N228" s="146" t="s">
        <v>110</v>
      </c>
      <c r="O228" s="144">
        <v>5</v>
      </c>
    </row>
    <row r="229" spans="7:15" x14ac:dyDescent="0.2">
      <c r="G229" s="133">
        <v>224</v>
      </c>
      <c r="H229" s="134" t="s">
        <v>417</v>
      </c>
      <c r="I229" s="134" t="s">
        <v>162</v>
      </c>
      <c r="J229" s="137" t="str">
        <f t="shared" si="8"/>
        <v>Team D9</v>
      </c>
      <c r="K229" s="120" t="s">
        <v>0</v>
      </c>
      <c r="L229" s="138" t="str">
        <f t="shared" si="9"/>
        <v>Team D3</v>
      </c>
      <c r="M229" s="143">
        <v>6</v>
      </c>
      <c r="N229" s="146" t="s">
        <v>110</v>
      </c>
      <c r="O229" s="144">
        <v>6</v>
      </c>
    </row>
    <row r="230" spans="7:15" x14ac:dyDescent="0.2">
      <c r="G230" s="133">
        <v>225</v>
      </c>
      <c r="H230" s="134" t="s">
        <v>140</v>
      </c>
      <c r="I230" s="134" t="s">
        <v>171</v>
      </c>
      <c r="J230" s="137" t="str">
        <f t="shared" si="8"/>
        <v>1. FC Riedwald</v>
      </c>
      <c r="K230" s="120" t="s">
        <v>0</v>
      </c>
      <c r="L230" s="138" t="str">
        <f t="shared" si="9"/>
        <v>Beinbruch SC</v>
      </c>
      <c r="M230" s="143">
        <v>5</v>
      </c>
      <c r="N230" s="146" t="s">
        <v>110</v>
      </c>
      <c r="O230" s="144">
        <v>5</v>
      </c>
    </row>
    <row r="231" spans="7:15" x14ac:dyDescent="0.2">
      <c r="G231" s="133">
        <v>226</v>
      </c>
      <c r="H231" s="134" t="s">
        <v>141</v>
      </c>
      <c r="I231" s="134" t="s">
        <v>174</v>
      </c>
      <c r="J231" s="137" t="str">
        <f t="shared" si="8"/>
        <v>Team B1</v>
      </c>
      <c r="K231" s="120" t="s">
        <v>0</v>
      </c>
      <c r="L231" s="138" t="str">
        <f t="shared" si="9"/>
        <v>Team B5</v>
      </c>
      <c r="M231" s="143">
        <v>4</v>
      </c>
      <c r="N231" s="146" t="s">
        <v>110</v>
      </c>
      <c r="O231" s="144">
        <v>4</v>
      </c>
    </row>
    <row r="232" spans="7:15" x14ac:dyDescent="0.2">
      <c r="G232" s="133">
        <v>227</v>
      </c>
      <c r="H232" s="134" t="s">
        <v>149</v>
      </c>
      <c r="I232" s="134" t="s">
        <v>176</v>
      </c>
      <c r="J232" s="137" t="str">
        <f t="shared" si="8"/>
        <v>Team C1</v>
      </c>
      <c r="K232" s="120" t="s">
        <v>0</v>
      </c>
      <c r="L232" s="138" t="str">
        <f t="shared" si="9"/>
        <v>Team C5</v>
      </c>
      <c r="M232" s="143">
        <v>3</v>
      </c>
      <c r="N232" s="146" t="s">
        <v>110</v>
      </c>
      <c r="O232" s="144">
        <v>3</v>
      </c>
    </row>
    <row r="233" spans="7:15" x14ac:dyDescent="0.2">
      <c r="G233" s="133">
        <v>228</v>
      </c>
      <c r="H233" s="134" t="s">
        <v>160</v>
      </c>
      <c r="I233" s="134" t="s">
        <v>178</v>
      </c>
      <c r="J233" s="137" t="str">
        <f t="shared" si="8"/>
        <v>Team D1</v>
      </c>
      <c r="K233" s="120" t="s">
        <v>0</v>
      </c>
      <c r="L233" s="138" t="str">
        <f t="shared" si="9"/>
        <v>Team D5</v>
      </c>
      <c r="M233" s="143">
        <v>5</v>
      </c>
      <c r="N233" s="146" t="s">
        <v>110</v>
      </c>
      <c r="O233" s="144">
        <v>5</v>
      </c>
    </row>
    <row r="234" spans="7:15" x14ac:dyDescent="0.2">
      <c r="G234" s="133">
        <v>229</v>
      </c>
      <c r="H234" s="134" t="s">
        <v>172</v>
      </c>
      <c r="I234" s="134" t="s">
        <v>146</v>
      </c>
      <c r="J234" s="137" t="str">
        <f t="shared" si="8"/>
        <v>FV Schlappe Lunge</v>
      </c>
      <c r="K234" s="120" t="s">
        <v>0</v>
      </c>
      <c r="L234" s="138" t="str">
        <f t="shared" si="9"/>
        <v>Maibach 1822 eV</v>
      </c>
      <c r="M234" s="143">
        <v>0</v>
      </c>
      <c r="N234" s="146" t="s">
        <v>110</v>
      </c>
      <c r="O234" s="144">
        <v>0</v>
      </c>
    </row>
    <row r="235" spans="7:15" x14ac:dyDescent="0.2">
      <c r="G235" s="133">
        <v>230</v>
      </c>
      <c r="H235" s="134" t="s">
        <v>175</v>
      </c>
      <c r="I235" s="134" t="s">
        <v>147</v>
      </c>
      <c r="J235" s="137" t="str">
        <f t="shared" si="8"/>
        <v>Team B6</v>
      </c>
      <c r="K235" s="120" t="s">
        <v>0</v>
      </c>
      <c r="L235" s="138" t="str">
        <f t="shared" si="9"/>
        <v>Team B4</v>
      </c>
      <c r="M235" s="143">
        <v>1</v>
      </c>
      <c r="N235" s="146" t="s">
        <v>110</v>
      </c>
      <c r="O235" s="144">
        <v>1</v>
      </c>
    </row>
    <row r="236" spans="7:15" x14ac:dyDescent="0.2">
      <c r="G236" s="133">
        <v>231</v>
      </c>
      <c r="H236" s="134" t="s">
        <v>177</v>
      </c>
      <c r="I236" s="134" t="s">
        <v>152</v>
      </c>
      <c r="J236" s="137" t="str">
        <f t="shared" si="8"/>
        <v>Team C6</v>
      </c>
      <c r="K236" s="120" t="s">
        <v>0</v>
      </c>
      <c r="L236" s="138" t="str">
        <f t="shared" si="9"/>
        <v>Team C4</v>
      </c>
      <c r="M236" s="143">
        <v>3</v>
      </c>
      <c r="N236" s="146" t="s">
        <v>110</v>
      </c>
      <c r="O236" s="144">
        <v>3</v>
      </c>
    </row>
    <row r="237" spans="7:15" x14ac:dyDescent="0.2">
      <c r="G237" s="133">
        <v>232</v>
      </c>
      <c r="H237" s="134" t="s">
        <v>179</v>
      </c>
      <c r="I237" s="134" t="s">
        <v>161</v>
      </c>
      <c r="J237" s="137" t="str">
        <f t="shared" si="8"/>
        <v>Team D6</v>
      </c>
      <c r="K237" s="120" t="s">
        <v>0</v>
      </c>
      <c r="L237" s="138" t="str">
        <f t="shared" si="9"/>
        <v>Team D4</v>
      </c>
      <c r="M237" s="143">
        <v>1</v>
      </c>
      <c r="N237" s="146" t="s">
        <v>110</v>
      </c>
      <c r="O237" s="144">
        <v>3</v>
      </c>
    </row>
    <row r="238" spans="7:15" x14ac:dyDescent="0.2">
      <c r="G238" s="133">
        <v>233</v>
      </c>
      <c r="H238" s="134" t="s">
        <v>142</v>
      </c>
      <c r="I238" s="134" t="s">
        <v>403</v>
      </c>
      <c r="J238" s="137" t="str">
        <f t="shared" si="8"/>
        <v>FC Barcelona</v>
      </c>
      <c r="K238" s="120" t="s">
        <v>0</v>
      </c>
      <c r="L238" s="138" t="str">
        <f t="shared" si="9"/>
        <v>Team A7</v>
      </c>
      <c r="M238" s="143">
        <v>3</v>
      </c>
      <c r="N238" s="146" t="s">
        <v>110</v>
      </c>
      <c r="O238" s="144">
        <v>3</v>
      </c>
    </row>
    <row r="239" spans="7:15" x14ac:dyDescent="0.2">
      <c r="G239" s="133">
        <v>234</v>
      </c>
      <c r="H239" s="134" t="s">
        <v>143</v>
      </c>
      <c r="I239" s="134" t="s">
        <v>409</v>
      </c>
      <c r="J239" s="137" t="str">
        <f t="shared" si="8"/>
        <v>Team B3</v>
      </c>
      <c r="K239" s="120" t="s">
        <v>0</v>
      </c>
      <c r="L239" s="138" t="str">
        <f t="shared" si="9"/>
        <v>Team B7</v>
      </c>
      <c r="M239" s="143">
        <v>1</v>
      </c>
      <c r="N239" s="146" t="s">
        <v>110</v>
      </c>
      <c r="O239" s="144">
        <v>5</v>
      </c>
    </row>
    <row r="240" spans="7:15" x14ac:dyDescent="0.2">
      <c r="G240" s="133">
        <v>235</v>
      </c>
      <c r="H240" s="134" t="s">
        <v>151</v>
      </c>
      <c r="I240" s="134" t="s">
        <v>412</v>
      </c>
      <c r="J240" s="137" t="str">
        <f t="shared" si="8"/>
        <v>Team C3</v>
      </c>
      <c r="K240" s="120" t="s">
        <v>0</v>
      </c>
      <c r="L240" s="138" t="str">
        <f t="shared" si="9"/>
        <v>Team C7</v>
      </c>
      <c r="M240" s="143">
        <v>1</v>
      </c>
      <c r="N240" s="146" t="s">
        <v>110</v>
      </c>
      <c r="O240" s="144">
        <v>6</v>
      </c>
    </row>
    <row r="241" spans="7:15" x14ac:dyDescent="0.2">
      <c r="G241" s="133">
        <v>236</v>
      </c>
      <c r="H241" s="134" t="s">
        <v>162</v>
      </c>
      <c r="I241" s="134" t="s">
        <v>415</v>
      </c>
      <c r="J241" s="137" t="str">
        <f t="shared" si="8"/>
        <v>Team D3</v>
      </c>
      <c r="K241" s="120" t="s">
        <v>0</v>
      </c>
      <c r="L241" s="138" t="str">
        <f t="shared" si="9"/>
        <v>Team D7</v>
      </c>
      <c r="M241" s="143">
        <v>2</v>
      </c>
      <c r="N241" s="146" t="s">
        <v>110</v>
      </c>
      <c r="O241" s="144">
        <v>5</v>
      </c>
    </row>
    <row r="242" spans="7:15" x14ac:dyDescent="0.2">
      <c r="G242" s="133">
        <v>237</v>
      </c>
      <c r="H242" s="134" t="s">
        <v>404</v>
      </c>
      <c r="I242" s="134" t="s">
        <v>144</v>
      </c>
      <c r="J242" s="137" t="str">
        <f t="shared" si="8"/>
        <v>Team A8</v>
      </c>
      <c r="K242" s="120" t="s">
        <v>0</v>
      </c>
      <c r="L242" s="138" t="str">
        <f t="shared" si="9"/>
        <v>Eintracht Frankfurt</v>
      </c>
      <c r="M242" s="143">
        <v>2</v>
      </c>
      <c r="N242" s="146" t="s">
        <v>110</v>
      </c>
      <c r="O242" s="144">
        <v>4</v>
      </c>
    </row>
    <row r="243" spans="7:15" x14ac:dyDescent="0.2">
      <c r="G243" s="133">
        <v>238</v>
      </c>
      <c r="H243" s="134" t="s">
        <v>410</v>
      </c>
      <c r="I243" s="134" t="s">
        <v>145</v>
      </c>
      <c r="J243" s="137" t="str">
        <f t="shared" si="8"/>
        <v>Team B8</v>
      </c>
      <c r="K243" s="120" t="s">
        <v>0</v>
      </c>
      <c r="L243" s="138" t="str">
        <f t="shared" si="9"/>
        <v>Team B2</v>
      </c>
      <c r="M243" s="143">
        <v>0</v>
      </c>
      <c r="N243" s="146" t="s">
        <v>110</v>
      </c>
      <c r="O243" s="144">
        <v>3</v>
      </c>
    </row>
    <row r="244" spans="7:15" x14ac:dyDescent="0.2">
      <c r="G244" s="133">
        <v>239</v>
      </c>
      <c r="H244" s="134" t="s">
        <v>413</v>
      </c>
      <c r="I244" s="134" t="s">
        <v>150</v>
      </c>
      <c r="J244" s="137" t="str">
        <f t="shared" si="8"/>
        <v>Team C8</v>
      </c>
      <c r="K244" s="120" t="s">
        <v>0</v>
      </c>
      <c r="L244" s="138" t="str">
        <f t="shared" si="9"/>
        <v>Team C2</v>
      </c>
      <c r="M244" s="143">
        <v>1</v>
      </c>
      <c r="N244" s="146" t="s">
        <v>110</v>
      </c>
      <c r="O244" s="144">
        <v>5</v>
      </c>
    </row>
    <row r="245" spans="7:15" x14ac:dyDescent="0.2">
      <c r="G245" s="133">
        <v>240</v>
      </c>
      <c r="H245" s="134" t="s">
        <v>416</v>
      </c>
      <c r="I245" s="134" t="s">
        <v>163</v>
      </c>
      <c r="J245" s="137" t="str">
        <f t="shared" si="8"/>
        <v>Team D8</v>
      </c>
      <c r="K245" s="120" t="s">
        <v>0</v>
      </c>
      <c r="L245" s="138" t="str">
        <f t="shared" si="9"/>
        <v>Team D2</v>
      </c>
      <c r="M245" s="143">
        <v>3</v>
      </c>
      <c r="N245" s="146" t="s">
        <v>110</v>
      </c>
      <c r="O245" s="144">
        <v>0</v>
      </c>
    </row>
    <row r="246" spans="7:15" x14ac:dyDescent="0.2">
      <c r="G246" s="133">
        <v>241</v>
      </c>
      <c r="H246" s="134" t="s">
        <v>146</v>
      </c>
      <c r="I246" s="134" t="s">
        <v>140</v>
      </c>
      <c r="J246" s="137" t="str">
        <f t="shared" si="8"/>
        <v>Maibach 1822 eV</v>
      </c>
      <c r="K246" s="120" t="s">
        <v>0</v>
      </c>
      <c r="L246" s="138" t="str">
        <f t="shared" si="9"/>
        <v>1. FC Riedwald</v>
      </c>
      <c r="M246" s="143">
        <v>2</v>
      </c>
      <c r="N246" s="146" t="s">
        <v>110</v>
      </c>
      <c r="O246" s="144">
        <v>1</v>
      </c>
    </row>
    <row r="247" spans="7:15" x14ac:dyDescent="0.2">
      <c r="G247" s="133">
        <v>242</v>
      </c>
      <c r="H247" s="134" t="s">
        <v>147</v>
      </c>
      <c r="I247" s="134" t="s">
        <v>141</v>
      </c>
      <c r="J247" s="137" t="str">
        <f t="shared" si="8"/>
        <v>Team B4</v>
      </c>
      <c r="K247" s="120" t="s">
        <v>0</v>
      </c>
      <c r="L247" s="138" t="str">
        <f t="shared" si="9"/>
        <v>Team B1</v>
      </c>
      <c r="M247" s="143">
        <v>3</v>
      </c>
      <c r="N247" s="146" t="s">
        <v>110</v>
      </c>
      <c r="O247" s="144">
        <v>3</v>
      </c>
    </row>
    <row r="248" spans="7:15" x14ac:dyDescent="0.2">
      <c r="G248" s="133">
        <v>243</v>
      </c>
      <c r="H248" s="134" t="s">
        <v>152</v>
      </c>
      <c r="I248" s="134" t="s">
        <v>149</v>
      </c>
      <c r="J248" s="137" t="str">
        <f t="shared" si="8"/>
        <v>Team C4</v>
      </c>
      <c r="K248" s="120" t="s">
        <v>0</v>
      </c>
      <c r="L248" s="138" t="str">
        <f t="shared" si="9"/>
        <v>Team C1</v>
      </c>
      <c r="M248" s="143">
        <v>3</v>
      </c>
      <c r="N248" s="146" t="s">
        <v>110</v>
      </c>
      <c r="O248" s="144">
        <v>3</v>
      </c>
    </row>
    <row r="249" spans="7:15" x14ac:dyDescent="0.2">
      <c r="G249" s="133">
        <v>244</v>
      </c>
      <c r="H249" s="134" t="s">
        <v>161</v>
      </c>
      <c r="I249" s="134" t="s">
        <v>160</v>
      </c>
      <c r="J249" s="137" t="str">
        <f t="shared" si="8"/>
        <v>Team D4</v>
      </c>
      <c r="K249" s="120" t="s">
        <v>0</v>
      </c>
      <c r="L249" s="138" t="str">
        <f t="shared" si="9"/>
        <v>Team D1</v>
      </c>
      <c r="M249" s="143">
        <v>3</v>
      </c>
      <c r="N249" s="146" t="s">
        <v>110</v>
      </c>
      <c r="O249" s="144">
        <v>3</v>
      </c>
    </row>
    <row r="250" spans="7:15" x14ac:dyDescent="0.2">
      <c r="G250" s="133">
        <v>245</v>
      </c>
      <c r="H250" s="134" t="s">
        <v>171</v>
      </c>
      <c r="I250" s="134" t="s">
        <v>142</v>
      </c>
      <c r="J250" s="137" t="str">
        <f t="shared" si="8"/>
        <v>Beinbruch SC</v>
      </c>
      <c r="K250" s="120" t="s">
        <v>0</v>
      </c>
      <c r="L250" s="138" t="str">
        <f t="shared" si="9"/>
        <v>FC Barcelona</v>
      </c>
      <c r="M250" s="143">
        <v>5</v>
      </c>
      <c r="N250" s="146" t="s">
        <v>110</v>
      </c>
      <c r="O250" s="144">
        <v>5</v>
      </c>
    </row>
    <row r="251" spans="7:15" x14ac:dyDescent="0.2">
      <c r="G251" s="133">
        <v>246</v>
      </c>
      <c r="H251" s="134" t="s">
        <v>174</v>
      </c>
      <c r="I251" s="134" t="s">
        <v>143</v>
      </c>
      <c r="J251" s="137" t="str">
        <f t="shared" si="8"/>
        <v>Team B5</v>
      </c>
      <c r="K251" s="120" t="s">
        <v>0</v>
      </c>
      <c r="L251" s="138" t="str">
        <f t="shared" si="9"/>
        <v>Team B3</v>
      </c>
      <c r="M251" s="143">
        <v>6</v>
      </c>
      <c r="N251" s="146" t="s">
        <v>110</v>
      </c>
      <c r="O251" s="144">
        <v>6</v>
      </c>
    </row>
    <row r="252" spans="7:15" x14ac:dyDescent="0.2">
      <c r="G252" s="133">
        <v>247</v>
      </c>
      <c r="H252" s="134" t="s">
        <v>176</v>
      </c>
      <c r="I252" s="134" t="s">
        <v>151</v>
      </c>
      <c r="J252" s="137" t="str">
        <f t="shared" si="8"/>
        <v>Team C5</v>
      </c>
      <c r="K252" s="120" t="s">
        <v>0</v>
      </c>
      <c r="L252" s="138" t="str">
        <f t="shared" si="9"/>
        <v>Team C3</v>
      </c>
      <c r="M252" s="143">
        <v>5</v>
      </c>
      <c r="N252" s="146" t="s">
        <v>110</v>
      </c>
      <c r="O252" s="144">
        <v>5</v>
      </c>
    </row>
    <row r="253" spans="7:15" x14ac:dyDescent="0.2">
      <c r="G253" s="133">
        <v>248</v>
      </c>
      <c r="H253" s="134" t="s">
        <v>178</v>
      </c>
      <c r="I253" s="134" t="s">
        <v>162</v>
      </c>
      <c r="J253" s="137" t="str">
        <f t="shared" si="8"/>
        <v>Team D5</v>
      </c>
      <c r="K253" s="120" t="s">
        <v>0</v>
      </c>
      <c r="L253" s="138" t="str">
        <f t="shared" si="9"/>
        <v>Team D3</v>
      </c>
      <c r="M253" s="143">
        <v>4</v>
      </c>
      <c r="N253" s="146" t="s">
        <v>110</v>
      </c>
      <c r="O253" s="144">
        <v>4</v>
      </c>
    </row>
    <row r="254" spans="7:15" x14ac:dyDescent="0.2">
      <c r="G254" s="133">
        <v>249</v>
      </c>
      <c r="H254" s="134" t="s">
        <v>144</v>
      </c>
      <c r="I254" s="134" t="s">
        <v>172</v>
      </c>
      <c r="J254" s="137" t="str">
        <f t="shared" si="8"/>
        <v>Eintracht Frankfurt</v>
      </c>
      <c r="K254" s="120" t="s">
        <v>0</v>
      </c>
      <c r="L254" s="138" t="str">
        <f t="shared" si="9"/>
        <v>FV Schlappe Lunge</v>
      </c>
      <c r="M254" s="143">
        <v>3</v>
      </c>
      <c r="N254" s="146" t="s">
        <v>110</v>
      </c>
      <c r="O254" s="144">
        <v>3</v>
      </c>
    </row>
    <row r="255" spans="7:15" x14ac:dyDescent="0.2">
      <c r="G255" s="133">
        <v>250</v>
      </c>
      <c r="H255" s="134" t="s">
        <v>145</v>
      </c>
      <c r="I255" s="134" t="s">
        <v>175</v>
      </c>
      <c r="J255" s="137" t="str">
        <f t="shared" si="8"/>
        <v>Team B2</v>
      </c>
      <c r="K255" s="120" t="s">
        <v>0</v>
      </c>
      <c r="L255" s="138" t="str">
        <f t="shared" si="9"/>
        <v>Team B6</v>
      </c>
      <c r="M255" s="143">
        <v>5</v>
      </c>
      <c r="N255" s="146" t="s">
        <v>110</v>
      </c>
      <c r="O255" s="144">
        <v>5</v>
      </c>
    </row>
    <row r="256" spans="7:15" x14ac:dyDescent="0.2">
      <c r="G256" s="133">
        <v>251</v>
      </c>
      <c r="H256" s="134" t="s">
        <v>150</v>
      </c>
      <c r="I256" s="134" t="s">
        <v>177</v>
      </c>
      <c r="J256" s="137" t="str">
        <f t="shared" si="8"/>
        <v>Team C2</v>
      </c>
      <c r="K256" s="120" t="s">
        <v>0</v>
      </c>
      <c r="L256" s="138" t="str">
        <f t="shared" si="9"/>
        <v>Team C6</v>
      </c>
      <c r="M256" s="143">
        <v>0</v>
      </c>
      <c r="N256" s="146" t="s">
        <v>110</v>
      </c>
      <c r="O256" s="144">
        <v>0</v>
      </c>
    </row>
    <row r="257" spans="7:15" x14ac:dyDescent="0.2">
      <c r="G257" s="133">
        <v>252</v>
      </c>
      <c r="H257" s="134" t="s">
        <v>163</v>
      </c>
      <c r="I257" s="134" t="s">
        <v>179</v>
      </c>
      <c r="J257" s="137" t="str">
        <f t="shared" si="8"/>
        <v>Team D2</v>
      </c>
      <c r="K257" s="120" t="s">
        <v>0</v>
      </c>
      <c r="L257" s="138" t="str">
        <f t="shared" si="9"/>
        <v>Team D6</v>
      </c>
      <c r="M257" s="143">
        <v>1</v>
      </c>
      <c r="N257" s="146" t="s">
        <v>110</v>
      </c>
      <c r="O257" s="144">
        <v>1</v>
      </c>
    </row>
    <row r="258" spans="7:15" x14ac:dyDescent="0.2">
      <c r="G258" s="133">
        <v>253</v>
      </c>
      <c r="H258" s="134" t="s">
        <v>405</v>
      </c>
      <c r="I258" s="134" t="s">
        <v>404</v>
      </c>
      <c r="J258" s="137" t="str">
        <f t="shared" si="8"/>
        <v>Team A9</v>
      </c>
      <c r="K258" s="120" t="s">
        <v>0</v>
      </c>
      <c r="L258" s="138" t="str">
        <f t="shared" si="9"/>
        <v>Team A8</v>
      </c>
      <c r="M258" s="143">
        <v>3</v>
      </c>
      <c r="N258" s="146" t="s">
        <v>110</v>
      </c>
      <c r="O258" s="144">
        <v>3</v>
      </c>
    </row>
    <row r="259" spans="7:15" x14ac:dyDescent="0.2">
      <c r="G259" s="133">
        <v>254</v>
      </c>
      <c r="H259" s="134" t="s">
        <v>411</v>
      </c>
      <c r="I259" s="134" t="s">
        <v>410</v>
      </c>
      <c r="J259" s="137" t="str">
        <f t="shared" si="8"/>
        <v>Team B9</v>
      </c>
      <c r="K259" s="120" t="s">
        <v>0</v>
      </c>
      <c r="L259" s="138" t="str">
        <f t="shared" si="9"/>
        <v>Team B8</v>
      </c>
      <c r="M259" s="143">
        <v>1</v>
      </c>
      <c r="N259" s="146" t="s">
        <v>110</v>
      </c>
      <c r="O259" s="144">
        <v>3</v>
      </c>
    </row>
    <row r="260" spans="7:15" x14ac:dyDescent="0.2">
      <c r="G260" s="133">
        <v>255</v>
      </c>
      <c r="H260" s="134" t="s">
        <v>414</v>
      </c>
      <c r="I260" s="134" t="s">
        <v>413</v>
      </c>
      <c r="J260" s="137" t="str">
        <f t="shared" si="8"/>
        <v>Team C9</v>
      </c>
      <c r="K260" s="120" t="s">
        <v>0</v>
      </c>
      <c r="L260" s="138" t="str">
        <f t="shared" si="9"/>
        <v>Team C8</v>
      </c>
      <c r="M260" s="143">
        <v>3</v>
      </c>
      <c r="N260" s="146" t="s">
        <v>110</v>
      </c>
      <c r="O260" s="144">
        <v>3</v>
      </c>
    </row>
    <row r="261" spans="7:15" x14ac:dyDescent="0.2">
      <c r="G261" s="133">
        <v>256</v>
      </c>
      <c r="H261" s="134" t="s">
        <v>417</v>
      </c>
      <c r="I261" s="134" t="s">
        <v>416</v>
      </c>
      <c r="J261" s="137" t="str">
        <f t="shared" si="8"/>
        <v>Team D9</v>
      </c>
      <c r="K261" s="120" t="s">
        <v>0</v>
      </c>
      <c r="L261" s="138" t="str">
        <f t="shared" si="9"/>
        <v>Team D8</v>
      </c>
      <c r="M261" s="143">
        <v>1</v>
      </c>
      <c r="N261" s="146" t="s">
        <v>110</v>
      </c>
      <c r="O261" s="144">
        <v>5</v>
      </c>
    </row>
    <row r="262" spans="7:15" x14ac:dyDescent="0.2">
      <c r="G262" s="133">
        <v>257</v>
      </c>
      <c r="H262" s="134" t="s">
        <v>140</v>
      </c>
      <c r="I262" s="134" t="s">
        <v>142</v>
      </c>
      <c r="J262" s="137" t="str">
        <f t="shared" ref="J262:J293" si="10">IFERROR(VLOOKUP($H262,$B$6:$C$56,2,0),"")</f>
        <v>1. FC Riedwald</v>
      </c>
      <c r="K262" s="120" t="s">
        <v>0</v>
      </c>
      <c r="L262" s="138" t="str">
        <f t="shared" ref="L262:L293" si="11">IFERROR(VLOOKUP($I262,$B$6:$C$56,2,0),"")</f>
        <v>FC Barcelona</v>
      </c>
      <c r="M262" s="143">
        <v>1</v>
      </c>
      <c r="N262" s="146" t="s">
        <v>110</v>
      </c>
      <c r="O262" s="144">
        <v>6</v>
      </c>
    </row>
    <row r="263" spans="7:15" x14ac:dyDescent="0.2">
      <c r="G263" s="133">
        <v>258</v>
      </c>
      <c r="H263" s="134" t="s">
        <v>141</v>
      </c>
      <c r="I263" s="134" t="s">
        <v>143</v>
      </c>
      <c r="J263" s="137" t="str">
        <f t="shared" si="10"/>
        <v>Team B1</v>
      </c>
      <c r="K263" s="120" t="s">
        <v>0</v>
      </c>
      <c r="L263" s="138" t="str">
        <f t="shared" si="11"/>
        <v>Team B3</v>
      </c>
      <c r="M263" s="143">
        <v>2</v>
      </c>
      <c r="N263" s="146" t="s">
        <v>110</v>
      </c>
      <c r="O263" s="144">
        <v>5</v>
      </c>
    </row>
    <row r="264" spans="7:15" x14ac:dyDescent="0.2">
      <c r="G264" s="133">
        <v>259</v>
      </c>
      <c r="H264" s="134" t="s">
        <v>149</v>
      </c>
      <c r="I264" s="134" t="s">
        <v>151</v>
      </c>
      <c r="J264" s="137" t="str">
        <f t="shared" si="10"/>
        <v>Team C1</v>
      </c>
      <c r="K264" s="120" t="s">
        <v>0</v>
      </c>
      <c r="L264" s="138" t="str">
        <f t="shared" si="11"/>
        <v>Team C3</v>
      </c>
      <c r="M264" s="143">
        <v>2</v>
      </c>
      <c r="N264" s="146" t="s">
        <v>110</v>
      </c>
      <c r="O264" s="144">
        <v>4</v>
      </c>
    </row>
    <row r="265" spans="7:15" x14ac:dyDescent="0.2">
      <c r="G265" s="133">
        <v>260</v>
      </c>
      <c r="H265" s="134" t="s">
        <v>160</v>
      </c>
      <c r="I265" s="134" t="s">
        <v>162</v>
      </c>
      <c r="J265" s="137" t="str">
        <f t="shared" si="10"/>
        <v>Team D1</v>
      </c>
      <c r="K265" s="120" t="s">
        <v>0</v>
      </c>
      <c r="L265" s="138" t="str">
        <f t="shared" si="11"/>
        <v>Team D3</v>
      </c>
      <c r="M265" s="143">
        <v>0</v>
      </c>
      <c r="N265" s="146" t="s">
        <v>110</v>
      </c>
      <c r="O265" s="144">
        <v>3</v>
      </c>
    </row>
    <row r="266" spans="7:15" x14ac:dyDescent="0.2">
      <c r="G266" s="133">
        <v>261</v>
      </c>
      <c r="H266" s="134" t="s">
        <v>146</v>
      </c>
      <c r="I266" s="134" t="s">
        <v>144</v>
      </c>
      <c r="J266" s="137" t="str">
        <f t="shared" si="10"/>
        <v>Maibach 1822 eV</v>
      </c>
      <c r="K266" s="120" t="s">
        <v>0</v>
      </c>
      <c r="L266" s="138" t="str">
        <f t="shared" si="11"/>
        <v>Eintracht Frankfurt</v>
      </c>
      <c r="M266" s="143">
        <v>1</v>
      </c>
      <c r="N266" s="146" t="s">
        <v>110</v>
      </c>
      <c r="O266" s="144">
        <v>5</v>
      </c>
    </row>
    <row r="267" spans="7:15" x14ac:dyDescent="0.2">
      <c r="G267" s="133">
        <v>262</v>
      </c>
      <c r="H267" s="134" t="s">
        <v>147</v>
      </c>
      <c r="I267" s="134" t="s">
        <v>145</v>
      </c>
      <c r="J267" s="137" t="str">
        <f t="shared" si="10"/>
        <v>Team B4</v>
      </c>
      <c r="K267" s="120" t="s">
        <v>0</v>
      </c>
      <c r="L267" s="138" t="str">
        <f t="shared" si="11"/>
        <v>Team B2</v>
      </c>
      <c r="M267" s="143">
        <v>3</v>
      </c>
      <c r="N267" s="146" t="s">
        <v>110</v>
      </c>
      <c r="O267" s="144">
        <v>0</v>
      </c>
    </row>
    <row r="268" spans="7:15" x14ac:dyDescent="0.2">
      <c r="G268" s="133">
        <v>263</v>
      </c>
      <c r="H268" s="134" t="s">
        <v>152</v>
      </c>
      <c r="I268" s="134" t="s">
        <v>150</v>
      </c>
      <c r="J268" s="137" t="str">
        <f t="shared" si="10"/>
        <v>Team C4</v>
      </c>
      <c r="K268" s="120" t="s">
        <v>0</v>
      </c>
      <c r="L268" s="138" t="str">
        <f t="shared" si="11"/>
        <v>Team C2</v>
      </c>
      <c r="M268" s="143">
        <v>2</v>
      </c>
      <c r="N268" s="146" t="s">
        <v>110</v>
      </c>
      <c r="O268" s="144">
        <v>1</v>
      </c>
    </row>
    <row r="269" spans="7:15" x14ac:dyDescent="0.2">
      <c r="G269" s="133">
        <v>264</v>
      </c>
      <c r="H269" s="134" t="s">
        <v>161</v>
      </c>
      <c r="I269" s="134" t="s">
        <v>163</v>
      </c>
      <c r="J269" s="137" t="str">
        <f t="shared" si="10"/>
        <v>Team D4</v>
      </c>
      <c r="K269" s="120" t="s">
        <v>0</v>
      </c>
      <c r="L269" s="138" t="str">
        <f t="shared" si="11"/>
        <v>Team D2</v>
      </c>
      <c r="M269" s="143">
        <v>3</v>
      </c>
      <c r="N269" s="146" t="s">
        <v>110</v>
      </c>
      <c r="O269" s="144">
        <v>3</v>
      </c>
    </row>
    <row r="270" spans="7:15" x14ac:dyDescent="0.2">
      <c r="G270" s="133">
        <v>265</v>
      </c>
      <c r="H270" s="134" t="s">
        <v>172</v>
      </c>
      <c r="I270" s="134" t="s">
        <v>405</v>
      </c>
      <c r="J270" s="137" t="str">
        <f t="shared" si="10"/>
        <v>FV Schlappe Lunge</v>
      </c>
      <c r="K270" s="120" t="s">
        <v>0</v>
      </c>
      <c r="L270" s="138" t="str">
        <f t="shared" si="11"/>
        <v>Team A9</v>
      </c>
      <c r="M270" s="143">
        <v>3</v>
      </c>
      <c r="N270" s="146" t="s">
        <v>110</v>
      </c>
      <c r="O270" s="144">
        <v>3</v>
      </c>
    </row>
    <row r="271" spans="7:15" x14ac:dyDescent="0.2">
      <c r="G271" s="133">
        <v>266</v>
      </c>
      <c r="H271" s="134" t="s">
        <v>175</v>
      </c>
      <c r="I271" s="134" t="s">
        <v>411</v>
      </c>
      <c r="J271" s="137" t="str">
        <f t="shared" si="10"/>
        <v>Team B6</v>
      </c>
      <c r="K271" s="120" t="s">
        <v>0</v>
      </c>
      <c r="L271" s="138" t="str">
        <f t="shared" si="11"/>
        <v>Team B9</v>
      </c>
      <c r="M271" s="143">
        <v>3</v>
      </c>
      <c r="N271" s="146" t="s">
        <v>110</v>
      </c>
      <c r="O271" s="144">
        <v>3</v>
      </c>
    </row>
    <row r="272" spans="7:15" x14ac:dyDescent="0.2">
      <c r="G272" s="133">
        <v>267</v>
      </c>
      <c r="H272" s="134" t="s">
        <v>177</v>
      </c>
      <c r="I272" s="134" t="s">
        <v>414</v>
      </c>
      <c r="J272" s="137" t="str">
        <f t="shared" si="10"/>
        <v>Team C6</v>
      </c>
      <c r="K272" s="120" t="s">
        <v>0</v>
      </c>
      <c r="L272" s="138" t="str">
        <f t="shared" si="11"/>
        <v>Team C9</v>
      </c>
      <c r="M272" s="143">
        <v>5</v>
      </c>
      <c r="N272" s="146" t="s">
        <v>110</v>
      </c>
      <c r="O272" s="144">
        <v>5</v>
      </c>
    </row>
    <row r="273" spans="7:15" x14ac:dyDescent="0.2">
      <c r="G273" s="133">
        <v>268</v>
      </c>
      <c r="H273" s="134" t="s">
        <v>179</v>
      </c>
      <c r="I273" s="134" t="s">
        <v>417</v>
      </c>
      <c r="J273" s="137" t="str">
        <f t="shared" si="10"/>
        <v>Team D6</v>
      </c>
      <c r="K273" s="120" t="s">
        <v>0</v>
      </c>
      <c r="L273" s="138" t="str">
        <f t="shared" si="11"/>
        <v>Team D9</v>
      </c>
      <c r="M273" s="143">
        <v>6</v>
      </c>
      <c r="N273" s="146" t="s">
        <v>110</v>
      </c>
      <c r="O273" s="144">
        <v>6</v>
      </c>
    </row>
    <row r="274" spans="7:15" x14ac:dyDescent="0.2">
      <c r="G274" s="133">
        <v>269</v>
      </c>
      <c r="H274" s="134" t="s">
        <v>404</v>
      </c>
      <c r="I274" s="134" t="s">
        <v>403</v>
      </c>
      <c r="J274" s="137" t="str">
        <f t="shared" si="10"/>
        <v>Team A8</v>
      </c>
      <c r="K274" s="120" t="s">
        <v>0</v>
      </c>
      <c r="L274" s="138" t="str">
        <f t="shared" si="11"/>
        <v>Team A7</v>
      </c>
      <c r="M274" s="143">
        <v>5</v>
      </c>
      <c r="N274" s="146" t="s">
        <v>110</v>
      </c>
      <c r="O274" s="144">
        <v>5</v>
      </c>
    </row>
    <row r="275" spans="7:15" x14ac:dyDescent="0.2">
      <c r="G275" s="133">
        <v>270</v>
      </c>
      <c r="H275" s="134" t="s">
        <v>410</v>
      </c>
      <c r="I275" s="134" t="s">
        <v>409</v>
      </c>
      <c r="J275" s="137" t="str">
        <f t="shared" si="10"/>
        <v>Team B8</v>
      </c>
      <c r="K275" s="120" t="s">
        <v>0</v>
      </c>
      <c r="L275" s="138" t="str">
        <f t="shared" si="11"/>
        <v>Team B7</v>
      </c>
      <c r="M275" s="143">
        <v>4</v>
      </c>
      <c r="N275" s="146" t="s">
        <v>110</v>
      </c>
      <c r="O275" s="144">
        <v>4</v>
      </c>
    </row>
    <row r="276" spans="7:15" x14ac:dyDescent="0.2">
      <c r="G276" s="133">
        <v>271</v>
      </c>
      <c r="H276" s="134" t="s">
        <v>413</v>
      </c>
      <c r="I276" s="134" t="s">
        <v>412</v>
      </c>
      <c r="J276" s="137" t="str">
        <f t="shared" si="10"/>
        <v>Team C8</v>
      </c>
      <c r="K276" s="120" t="s">
        <v>0</v>
      </c>
      <c r="L276" s="138" t="str">
        <f t="shared" si="11"/>
        <v>Team C7</v>
      </c>
      <c r="M276" s="143">
        <v>3</v>
      </c>
      <c r="N276" s="146" t="s">
        <v>110</v>
      </c>
      <c r="O276" s="144">
        <v>3</v>
      </c>
    </row>
    <row r="277" spans="7:15" x14ac:dyDescent="0.2">
      <c r="G277" s="133">
        <v>272</v>
      </c>
      <c r="H277" s="134" t="s">
        <v>416</v>
      </c>
      <c r="I277" s="134" t="s">
        <v>415</v>
      </c>
      <c r="J277" s="137" t="str">
        <f t="shared" si="10"/>
        <v>Team D8</v>
      </c>
      <c r="K277" s="120" t="s">
        <v>0</v>
      </c>
      <c r="L277" s="138" t="str">
        <f t="shared" si="11"/>
        <v>Team D7</v>
      </c>
      <c r="M277" s="143">
        <v>5</v>
      </c>
      <c r="N277" s="146" t="s">
        <v>110</v>
      </c>
      <c r="O277" s="144">
        <v>5</v>
      </c>
    </row>
    <row r="278" spans="7:15" x14ac:dyDescent="0.2">
      <c r="G278" s="133">
        <v>273</v>
      </c>
      <c r="H278" s="134" t="s">
        <v>144</v>
      </c>
      <c r="I278" s="134" t="s">
        <v>140</v>
      </c>
      <c r="J278" s="137" t="str">
        <f t="shared" si="10"/>
        <v>Eintracht Frankfurt</v>
      </c>
      <c r="K278" s="120" t="s">
        <v>0</v>
      </c>
      <c r="L278" s="138" t="str">
        <f t="shared" si="11"/>
        <v>1. FC Riedwald</v>
      </c>
      <c r="M278" s="143">
        <v>0</v>
      </c>
      <c r="N278" s="146" t="s">
        <v>110</v>
      </c>
      <c r="O278" s="144">
        <v>0</v>
      </c>
    </row>
    <row r="279" spans="7:15" x14ac:dyDescent="0.2">
      <c r="G279" s="133">
        <v>274</v>
      </c>
      <c r="H279" s="134" t="s">
        <v>145</v>
      </c>
      <c r="I279" s="134" t="s">
        <v>141</v>
      </c>
      <c r="J279" s="137" t="str">
        <f t="shared" si="10"/>
        <v>Team B2</v>
      </c>
      <c r="K279" s="120" t="s">
        <v>0</v>
      </c>
      <c r="L279" s="138" t="str">
        <f t="shared" si="11"/>
        <v>Team B1</v>
      </c>
      <c r="M279" s="143">
        <v>1</v>
      </c>
      <c r="N279" s="146" t="s">
        <v>110</v>
      </c>
      <c r="O279" s="144">
        <v>1</v>
      </c>
    </row>
    <row r="280" spans="7:15" x14ac:dyDescent="0.2">
      <c r="G280" s="133">
        <v>275</v>
      </c>
      <c r="H280" s="134" t="s">
        <v>150</v>
      </c>
      <c r="I280" s="134" t="s">
        <v>149</v>
      </c>
      <c r="J280" s="137" t="str">
        <f t="shared" si="10"/>
        <v>Team C2</v>
      </c>
      <c r="K280" s="120" t="s">
        <v>0</v>
      </c>
      <c r="L280" s="138" t="str">
        <f t="shared" si="11"/>
        <v>Team C1</v>
      </c>
      <c r="M280" s="143">
        <v>2</v>
      </c>
      <c r="N280" s="146" t="s">
        <v>110</v>
      </c>
      <c r="O280" s="144">
        <v>4</v>
      </c>
    </row>
    <row r="281" spans="7:15" x14ac:dyDescent="0.2">
      <c r="G281" s="133">
        <v>276</v>
      </c>
      <c r="H281" s="134" t="s">
        <v>163</v>
      </c>
      <c r="I281" s="134" t="s">
        <v>160</v>
      </c>
      <c r="J281" s="137" t="str">
        <f t="shared" si="10"/>
        <v>Team D2</v>
      </c>
      <c r="K281" s="120" t="s">
        <v>0</v>
      </c>
      <c r="L281" s="138" t="str">
        <f t="shared" si="11"/>
        <v>Team D1</v>
      </c>
      <c r="M281" s="143">
        <v>0</v>
      </c>
      <c r="N281" s="146" t="s">
        <v>110</v>
      </c>
      <c r="O281" s="144">
        <v>3</v>
      </c>
    </row>
    <row r="282" spans="7:15" x14ac:dyDescent="0.2">
      <c r="G282" s="133">
        <v>277</v>
      </c>
      <c r="H282" s="134" t="s">
        <v>405</v>
      </c>
      <c r="I282" s="134" t="s">
        <v>146</v>
      </c>
      <c r="J282" s="137" t="str">
        <f t="shared" si="10"/>
        <v>Team A9</v>
      </c>
      <c r="K282" s="120" t="s">
        <v>0</v>
      </c>
      <c r="L282" s="138" t="str">
        <f t="shared" si="11"/>
        <v>Maibach 1822 eV</v>
      </c>
      <c r="M282" s="143">
        <v>1</v>
      </c>
      <c r="N282" s="146" t="s">
        <v>110</v>
      </c>
      <c r="O282" s="144">
        <v>5</v>
      </c>
    </row>
    <row r="283" spans="7:15" x14ac:dyDescent="0.2">
      <c r="G283" s="133">
        <v>278</v>
      </c>
      <c r="H283" s="134" t="s">
        <v>411</v>
      </c>
      <c r="I283" s="134" t="s">
        <v>147</v>
      </c>
      <c r="J283" s="137" t="str">
        <f t="shared" si="10"/>
        <v>Team B9</v>
      </c>
      <c r="K283" s="120" t="s">
        <v>0</v>
      </c>
      <c r="L283" s="138" t="str">
        <f t="shared" si="11"/>
        <v>Team B4</v>
      </c>
      <c r="M283" s="143">
        <v>3</v>
      </c>
      <c r="N283" s="146" t="s">
        <v>110</v>
      </c>
      <c r="O283" s="144">
        <v>0</v>
      </c>
    </row>
    <row r="284" spans="7:15" x14ac:dyDescent="0.2">
      <c r="G284" s="133">
        <v>279</v>
      </c>
      <c r="H284" s="134" t="s">
        <v>414</v>
      </c>
      <c r="I284" s="134" t="s">
        <v>152</v>
      </c>
      <c r="J284" s="137" t="str">
        <f t="shared" si="10"/>
        <v>Team C9</v>
      </c>
      <c r="K284" s="120" t="s">
        <v>0</v>
      </c>
      <c r="L284" s="138" t="str">
        <f t="shared" si="11"/>
        <v>Team C4</v>
      </c>
      <c r="M284" s="143">
        <v>2</v>
      </c>
      <c r="N284" s="146" t="s">
        <v>110</v>
      </c>
      <c r="O284" s="144">
        <v>1</v>
      </c>
    </row>
    <row r="285" spans="7:15" x14ac:dyDescent="0.2">
      <c r="G285" s="133">
        <v>280</v>
      </c>
      <c r="H285" s="134" t="s">
        <v>417</v>
      </c>
      <c r="I285" s="134" t="s">
        <v>161</v>
      </c>
      <c r="J285" s="137" t="str">
        <f t="shared" si="10"/>
        <v>Team D9</v>
      </c>
      <c r="K285" s="120" t="s">
        <v>0</v>
      </c>
      <c r="L285" s="138" t="str">
        <f t="shared" si="11"/>
        <v>Team D4</v>
      </c>
      <c r="M285" s="143">
        <v>3</v>
      </c>
      <c r="N285" s="146" t="s">
        <v>110</v>
      </c>
      <c r="O285" s="144">
        <v>3</v>
      </c>
    </row>
    <row r="286" spans="7:15" x14ac:dyDescent="0.2">
      <c r="G286" s="133">
        <v>281</v>
      </c>
      <c r="H286" s="134" t="s">
        <v>171</v>
      </c>
      <c r="I286" s="134" t="s">
        <v>404</v>
      </c>
      <c r="J286" s="137" t="str">
        <f t="shared" si="10"/>
        <v>Beinbruch SC</v>
      </c>
      <c r="K286" s="120" t="s">
        <v>0</v>
      </c>
      <c r="L286" s="138" t="str">
        <f t="shared" si="11"/>
        <v>Team A8</v>
      </c>
      <c r="M286" s="143">
        <v>3</v>
      </c>
      <c r="N286" s="146" t="s">
        <v>110</v>
      </c>
      <c r="O286" s="144">
        <v>3</v>
      </c>
    </row>
    <row r="287" spans="7:15" x14ac:dyDescent="0.2">
      <c r="G287" s="133">
        <v>282</v>
      </c>
      <c r="H287" s="134" t="s">
        <v>174</v>
      </c>
      <c r="I287" s="134" t="s">
        <v>410</v>
      </c>
      <c r="J287" s="137" t="str">
        <f t="shared" si="10"/>
        <v>Team B5</v>
      </c>
      <c r="K287" s="120" t="s">
        <v>0</v>
      </c>
      <c r="L287" s="138" t="str">
        <f t="shared" si="11"/>
        <v>Team B8</v>
      </c>
      <c r="M287" s="143">
        <v>3</v>
      </c>
      <c r="N287" s="146" t="s">
        <v>110</v>
      </c>
      <c r="O287" s="144">
        <v>3</v>
      </c>
    </row>
    <row r="288" spans="7:15" x14ac:dyDescent="0.2">
      <c r="G288" s="133">
        <v>283</v>
      </c>
      <c r="H288" s="134" t="s">
        <v>176</v>
      </c>
      <c r="I288" s="134" t="s">
        <v>413</v>
      </c>
      <c r="J288" s="137" t="str">
        <f t="shared" si="10"/>
        <v>Team C5</v>
      </c>
      <c r="K288" s="120" t="s">
        <v>0</v>
      </c>
      <c r="L288" s="138" t="str">
        <f t="shared" si="11"/>
        <v>Team C8</v>
      </c>
      <c r="M288" s="143">
        <v>5</v>
      </c>
      <c r="N288" s="146" t="s">
        <v>110</v>
      </c>
      <c r="O288" s="144">
        <v>5</v>
      </c>
    </row>
    <row r="289" spans="7:15" x14ac:dyDescent="0.2">
      <c r="G289" s="133">
        <v>284</v>
      </c>
      <c r="H289" s="134" t="s">
        <v>178</v>
      </c>
      <c r="I289" s="134" t="s">
        <v>416</v>
      </c>
      <c r="J289" s="137" t="str">
        <f t="shared" si="10"/>
        <v>Team D5</v>
      </c>
      <c r="K289" s="120" t="s">
        <v>0</v>
      </c>
      <c r="L289" s="138" t="str">
        <f t="shared" si="11"/>
        <v>Team D8</v>
      </c>
      <c r="M289" s="143">
        <v>6</v>
      </c>
      <c r="N289" s="146" t="s">
        <v>110</v>
      </c>
      <c r="O289" s="144">
        <v>6</v>
      </c>
    </row>
    <row r="290" spans="7:15" x14ac:dyDescent="0.2">
      <c r="G290" s="133">
        <v>285</v>
      </c>
      <c r="H290" s="134" t="s">
        <v>403</v>
      </c>
      <c r="I290" s="134" t="s">
        <v>172</v>
      </c>
      <c r="J290" s="137" t="str">
        <f t="shared" si="10"/>
        <v>Team A7</v>
      </c>
      <c r="K290" s="120" t="s">
        <v>0</v>
      </c>
      <c r="L290" s="138" t="str">
        <f t="shared" si="11"/>
        <v>FV Schlappe Lunge</v>
      </c>
      <c r="M290" s="143">
        <v>5</v>
      </c>
      <c r="N290" s="146" t="s">
        <v>110</v>
      </c>
      <c r="O290" s="144">
        <v>5</v>
      </c>
    </row>
    <row r="291" spans="7:15" x14ac:dyDescent="0.2">
      <c r="G291" s="133">
        <v>286</v>
      </c>
      <c r="H291" s="134" t="s">
        <v>409</v>
      </c>
      <c r="I291" s="134" t="s">
        <v>175</v>
      </c>
      <c r="J291" s="137" t="str">
        <f t="shared" si="10"/>
        <v>Team B7</v>
      </c>
      <c r="K291" s="120" t="s">
        <v>0</v>
      </c>
      <c r="L291" s="138" t="str">
        <f t="shared" si="11"/>
        <v>Team B6</v>
      </c>
      <c r="M291" s="143">
        <v>4</v>
      </c>
      <c r="N291" s="146" t="s">
        <v>110</v>
      </c>
      <c r="O291" s="144">
        <v>4</v>
      </c>
    </row>
    <row r="292" spans="7:15" x14ac:dyDescent="0.2">
      <c r="G292" s="133">
        <v>287</v>
      </c>
      <c r="H292" s="134" t="s">
        <v>412</v>
      </c>
      <c r="I292" s="134" t="s">
        <v>177</v>
      </c>
      <c r="J292" s="137" t="str">
        <f t="shared" si="10"/>
        <v>Team C7</v>
      </c>
      <c r="K292" s="120" t="s">
        <v>0</v>
      </c>
      <c r="L292" s="138" t="str">
        <f t="shared" si="11"/>
        <v>Team C6</v>
      </c>
      <c r="M292" s="143">
        <v>3</v>
      </c>
      <c r="N292" s="146" t="s">
        <v>110</v>
      </c>
      <c r="O292" s="144">
        <v>3</v>
      </c>
    </row>
    <row r="293" spans="7:15" ht="13.5" thickBot="1" x14ac:dyDescent="0.25">
      <c r="G293" s="135">
        <v>288</v>
      </c>
      <c r="H293" s="136" t="s">
        <v>415</v>
      </c>
      <c r="I293" s="136" t="s">
        <v>179</v>
      </c>
      <c r="J293" s="139" t="str">
        <f t="shared" si="10"/>
        <v>Team D7</v>
      </c>
      <c r="K293" s="123" t="s">
        <v>0</v>
      </c>
      <c r="L293" s="140" t="str">
        <f t="shared" si="11"/>
        <v>Team D6</v>
      </c>
      <c r="M293" s="148">
        <v>5</v>
      </c>
      <c r="N293" s="147" t="s">
        <v>110</v>
      </c>
      <c r="O293" s="149">
        <v>5</v>
      </c>
    </row>
    <row r="294" spans="7:15" ht="13.5" thickTop="1" x14ac:dyDescent="0.2"/>
  </sheetData>
  <mergeCells count="11">
    <mergeCell ref="AA4:AB4"/>
    <mergeCell ref="AJ4:AK4"/>
    <mergeCell ref="Q16:R16"/>
    <mergeCell ref="Q28:R28"/>
    <mergeCell ref="Q40:R40"/>
    <mergeCell ref="Q4:R4"/>
    <mergeCell ref="A1:B1"/>
    <mergeCell ref="A2:B2"/>
    <mergeCell ref="C2:E2"/>
    <mergeCell ref="H5:I5"/>
    <mergeCell ref="M5:O5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790E0-22B5-46C6-9619-36B2CE56B0BF}">
  <dimension ref="A1:CB640"/>
  <sheetViews>
    <sheetView zoomScaleNormal="100" workbookViewId="0">
      <selection sqref="A1:B1"/>
    </sheetView>
  </sheetViews>
  <sheetFormatPr baseColWidth="10" defaultColWidth="2.7109375" defaultRowHeight="12" x14ac:dyDescent="0.2"/>
  <cols>
    <col min="1" max="1" width="6.5703125" style="9" customWidth="1"/>
    <col min="2" max="2" width="7.42578125" style="9" customWidth="1"/>
    <col min="3" max="3" width="17.42578125" style="9" customWidth="1"/>
    <col min="4" max="4" width="8.85546875" style="9" customWidth="1"/>
    <col min="5" max="5" width="8" style="9" customWidth="1"/>
    <col min="6" max="6" width="7.85546875" style="9" customWidth="1"/>
    <col min="7" max="7" width="7.140625" style="9" customWidth="1"/>
    <col min="8" max="9" width="18.7109375" style="9" customWidth="1"/>
    <col min="10" max="10" width="8.28515625" style="9" customWidth="1"/>
    <col min="11" max="11" width="7.42578125" style="9" customWidth="1"/>
    <col min="12" max="12" width="15.5703125" style="9" customWidth="1"/>
    <col min="13" max="13" width="7.42578125" style="9" customWidth="1"/>
    <col min="14" max="15" width="7.140625" style="9" customWidth="1"/>
    <col min="16" max="16" width="12.42578125" style="9" customWidth="1"/>
    <col min="17" max="17" width="6.7109375" style="9" customWidth="1"/>
    <col min="18" max="18" width="17.5703125" style="9" customWidth="1"/>
    <col min="19" max="19" width="7.42578125" style="9" customWidth="1"/>
    <col min="20" max="20" width="6" style="9" customWidth="1"/>
    <col min="21" max="21" width="7.140625" style="9" customWidth="1"/>
    <col min="22" max="22" width="17.5703125" style="9" customWidth="1"/>
    <col min="23" max="23" width="21.140625" style="9" customWidth="1"/>
    <col min="24" max="24" width="8.42578125" style="9" customWidth="1"/>
    <col min="25" max="25" width="9.85546875" style="9" customWidth="1"/>
    <col min="26" max="26" width="14.42578125" style="9" customWidth="1"/>
    <col min="27" max="27" width="8.7109375" style="9" customWidth="1"/>
    <col min="28" max="28" width="8.85546875" style="9" customWidth="1"/>
    <col min="29" max="29" width="12.5703125" style="9" customWidth="1"/>
    <col min="30" max="30" width="10.5703125" style="9" customWidth="1"/>
    <col min="31" max="31" width="12.85546875" style="9" customWidth="1"/>
    <col min="32" max="32" width="8" style="9" customWidth="1"/>
    <col min="33" max="33" width="9" style="9" customWidth="1"/>
    <col min="34" max="34" width="16.140625" style="9" customWidth="1"/>
    <col min="35" max="35" width="9.28515625" style="9" customWidth="1"/>
    <col min="36" max="36" width="8" style="9" customWidth="1"/>
    <col min="37" max="39" width="4.7109375" style="9" customWidth="1"/>
    <col min="40" max="40" width="8.5703125" style="9" customWidth="1"/>
    <col min="41" max="41" width="9" style="9" customWidth="1"/>
    <col min="42" max="43" width="4.7109375" style="9" customWidth="1"/>
    <col min="44" max="44" width="7.5703125" style="9" customWidth="1"/>
    <col min="45" max="45" width="8.42578125" style="9" customWidth="1"/>
    <col min="46" max="69" width="4.7109375" style="9" customWidth="1"/>
    <col min="70" max="70" width="13.7109375" style="9" customWidth="1"/>
    <col min="71" max="80" width="6.7109375" style="9" customWidth="1"/>
    <col min="81" max="16384" width="2.7109375" style="9"/>
  </cols>
  <sheetData>
    <row r="1" spans="1:42" s="2" customFormat="1" ht="15.75" x14ac:dyDescent="0.2">
      <c r="A1" s="345" t="s">
        <v>440</v>
      </c>
      <c r="B1" s="345"/>
      <c r="D1" s="347" t="s">
        <v>158</v>
      </c>
      <c r="E1" s="347"/>
      <c r="F1" s="347"/>
      <c r="G1" s="347"/>
      <c r="H1" s="347"/>
      <c r="I1" s="347"/>
    </row>
    <row r="2" spans="1:42" s="2" customFormat="1" x14ac:dyDescent="0.2">
      <c r="A2" s="346">
        <v>45461</v>
      </c>
      <c r="B2" s="346"/>
      <c r="C2" s="172"/>
      <c r="D2" s="172"/>
      <c r="E2" s="172"/>
      <c r="F2" s="1"/>
      <c r="G2" s="1"/>
      <c r="H2" s="1"/>
      <c r="I2" s="1"/>
      <c r="J2" s="1"/>
      <c r="K2" s="1"/>
      <c r="L2" s="1"/>
      <c r="M2" s="1"/>
      <c r="N2" s="172"/>
      <c r="O2" s="1"/>
      <c r="P2" s="1"/>
      <c r="Q2" s="1"/>
      <c r="W2" s="2" t="s">
        <v>98</v>
      </c>
    </row>
    <row r="3" spans="1:42" s="2" customFormat="1" ht="13.5" customHeight="1" thickBot="1" x14ac:dyDescent="0.25">
      <c r="B3" s="1"/>
      <c r="C3" s="172"/>
      <c r="D3" s="172"/>
      <c r="E3" s="172"/>
      <c r="F3" s="172"/>
      <c r="G3" s="59" t="s">
        <v>89</v>
      </c>
      <c r="H3" s="59" t="s">
        <v>90</v>
      </c>
      <c r="I3" s="25" t="s">
        <v>91</v>
      </c>
      <c r="J3" s="25" t="s">
        <v>92</v>
      </c>
      <c r="K3" s="25" t="s">
        <v>85</v>
      </c>
      <c r="L3" s="26" t="s">
        <v>86</v>
      </c>
      <c r="M3" s="26" t="s">
        <v>87</v>
      </c>
      <c r="N3" s="26" t="s">
        <v>88</v>
      </c>
      <c r="O3" s="60">
        <f t="shared" ref="O3:V3" si="0">IF(9-COUNTIF(O$17:O$25,"")&gt;1,O$16,99999)</f>
        <v>99999</v>
      </c>
      <c r="P3" s="61">
        <f t="shared" si="0"/>
        <v>99999</v>
      </c>
      <c r="Q3" s="61">
        <f t="shared" si="0"/>
        <v>99999</v>
      </c>
      <c r="R3" s="61">
        <f t="shared" si="0"/>
        <v>99999</v>
      </c>
      <c r="S3" s="61">
        <f t="shared" si="0"/>
        <v>99999</v>
      </c>
      <c r="T3" s="61">
        <f t="shared" si="0"/>
        <v>99999</v>
      </c>
      <c r="U3" s="61">
        <f t="shared" si="0"/>
        <v>99999</v>
      </c>
      <c r="V3" s="61">
        <f t="shared" si="0"/>
        <v>99999</v>
      </c>
      <c r="W3" s="349">
        <f>IF($O$4&lt;10,$O$4,0)</f>
        <v>0</v>
      </c>
      <c r="X3" s="350"/>
      <c r="Y3" s="350"/>
      <c r="Z3" s="350"/>
      <c r="AA3" s="350"/>
      <c r="AB3" s="349">
        <f>IF($P$4&lt;10,$P$4,0)</f>
        <v>0</v>
      </c>
      <c r="AC3" s="350"/>
      <c r="AD3" s="350"/>
      <c r="AE3" s="350"/>
      <c r="AF3" s="350"/>
      <c r="AG3" s="349">
        <f>IF($Q$4&lt;10,$Q$4,0)</f>
        <v>0</v>
      </c>
      <c r="AH3" s="350"/>
      <c r="AI3" s="350"/>
      <c r="AJ3" s="350"/>
      <c r="AK3" s="350"/>
      <c r="AL3" s="349">
        <f>IF($R$4&lt;10,$R$4,0)</f>
        <v>0</v>
      </c>
      <c r="AM3" s="350"/>
      <c r="AN3" s="350"/>
      <c r="AO3" s="350"/>
      <c r="AP3" s="350"/>
    </row>
    <row r="4" spans="1:42" s="2" customFormat="1" ht="12.75" thickTop="1" x14ac:dyDescent="0.2">
      <c r="A4" s="78"/>
      <c r="B4" s="1">
        <v>1</v>
      </c>
      <c r="C4" s="20">
        <f>RANK(D4,$D$4:$D$12,1)</f>
        <v>7</v>
      </c>
      <c r="D4" s="172">
        <f>E4+ROW()/1000+(F4="")*10</f>
        <v>7.0039999999999996</v>
      </c>
      <c r="E4" s="85">
        <f>IF($AI$15,RANK(AH17,AH$17:AH$25,1),RANK(X17,X$17:X$25,1))</f>
        <v>7</v>
      </c>
      <c r="F4" s="87" t="str">
        <f t="shared" ref="F4:F12" si="1">$R64</f>
        <v>Team D1</v>
      </c>
      <c r="G4" s="1">
        <f t="shared" ref="G4:G12" si="2">SUMIFS($X$64:$X$351,$V$64:$V$351,$F4)+SUMIFS($Y$64:$Y$351,$W$64:$W$351,$F4)</f>
        <v>40</v>
      </c>
      <c r="H4" s="1">
        <f t="shared" ref="H4:H12" si="3">SUMIFS($Y$64:$Y$351,$V$64:$V$351,$F4)+SUMIFS($X$64:$X$351,$W$64:$W$351,$F4)</f>
        <v>39</v>
      </c>
      <c r="I4" s="172">
        <f t="shared" ref="I4:I12" si="4">G4-H4</f>
        <v>1</v>
      </c>
      <c r="J4" s="1">
        <f>$L4*$E$72+$M4+$E81</f>
        <v>20</v>
      </c>
      <c r="K4" s="1">
        <f>L4+M4+N4</f>
        <v>16</v>
      </c>
      <c r="L4" s="1">
        <f t="shared" ref="L4:L12" si="5">SUMPRODUCT(($V$64:$V$351=F4)*($X$64:$X$351&gt;$Y$64:$Y$351))+SUMPRODUCT(($W$64:$W$351=F4)*($X$64:$X$351&lt;$Y$64:$Y$351))</f>
        <v>5</v>
      </c>
      <c r="M4" s="1">
        <f t="shared" ref="M4:M12" si="6">SUMPRODUCT(($V$64:$W$351=F4)*($X$64:$X$351=$Y$64:$Y$351)*($X$64:$X$351&lt;&gt;"")*($Y$64:$Y$351&lt;&gt;""))</f>
        <v>5</v>
      </c>
      <c r="N4" s="1">
        <f t="shared" ref="N4:N12" si="7">SUMPRODUCT(($V$64:$V$351=F4)*($X$64:$X$351&lt;$Y$64:$Y$351))+SUMPRODUCT(($W$64:$W$351=F4)*($X$64:$X$351&gt;$Y$64:$Y$351))</f>
        <v>6</v>
      </c>
      <c r="O4" s="62">
        <f>SMALL($O$3:$V$3,1)</f>
        <v>99999</v>
      </c>
      <c r="P4" s="62">
        <f>SMALL($O$3:$V$3,2)</f>
        <v>99999</v>
      </c>
      <c r="Q4" s="62">
        <f>SMALL($O$3:$V$3,3)</f>
        <v>99999</v>
      </c>
      <c r="R4" s="62">
        <f>SMALL($O$3:$V$3,4)</f>
        <v>99999</v>
      </c>
      <c r="V4" s="1"/>
      <c r="W4" s="240" t="str">
        <f>IFERROR(INDEX($O$17:$V$25,ROW(A1),$W$3),"")</f>
        <v/>
      </c>
      <c r="X4" s="241" t="str">
        <f>INDEX($W$4:$W$12,MATCH(ROW(A1),$AA$4:$AA$12,0))</f>
        <v/>
      </c>
      <c r="Y4" s="272">
        <f>IF($W4="",99999,VLOOKUP($W4,$C$17:$Z$25,24,0))</f>
        <v>99999</v>
      </c>
      <c r="Z4" s="242">
        <f>RANK(Y4,Y$4:Y$12,1)+IFERROR(INDEX($E$4:$E$12,MATCH(W4,$F$4:$F$12,0)),0)/100+ROW()/10000</f>
        <v>1.0004</v>
      </c>
      <c r="AA4" s="243">
        <f>RANK($Z4,$Z$4:$Z$12,1)</f>
        <v>1</v>
      </c>
      <c r="AB4" s="244" t="str">
        <f t="shared" ref="AB4:AB12" si="8">IFERROR(INDEX($O$17:$V$25,ROW(A1),$AB$3),"")</f>
        <v/>
      </c>
      <c r="AC4" s="245" t="str">
        <f>INDEX($AB$4:$AB$12,MATCH(ROW(A1),$AF$4:$AF$12,0))</f>
        <v/>
      </c>
      <c r="AD4" s="272">
        <f>IF($AB4="",99999,VLOOKUP($AB4,$C$17:$Z$25,24,0))</f>
        <v>99999</v>
      </c>
      <c r="AE4" s="242">
        <f>RANK(AD4,AD$4:AD$12,1)+IFERROR(INDEX($E$4:$E$12,MATCH(AB4,$F$4:$F$12,0)),0)/100+ROW()/10000</f>
        <v>1.0004</v>
      </c>
      <c r="AF4" s="242">
        <f>RANK($AE4,$AE$4:$AE$12,1)</f>
        <v>1</v>
      </c>
      <c r="AG4" s="244" t="str">
        <f t="shared" ref="AG4:AG12" si="9">IFERROR(INDEX($O$17:$V$25,ROW(C1),$AG$3),"")</f>
        <v/>
      </c>
      <c r="AH4" s="245" t="str">
        <f>INDEX($AG$4:$AG$12,MATCH(ROW(A1),$AK$4:$AK$12,0))</f>
        <v/>
      </c>
      <c r="AI4" s="272">
        <f>IF($AG4="",99999,VLOOKUP($AG4,$C$17:$Z$25,24,0))</f>
        <v>99999</v>
      </c>
      <c r="AJ4" s="242">
        <f>RANK(AI4,AI$4:AI$12,1)+IFERROR(INDEX($E$4:$E$12,MATCH(AG4,$F$4:$F$12,0)),0)/100+ROW()/10000</f>
        <v>1.0004</v>
      </c>
      <c r="AK4" s="246">
        <f>RANK($AJ4,$AJ$4:$AJ$12,1)</f>
        <v>1</v>
      </c>
      <c r="AL4" s="245" t="str">
        <f t="shared" ref="AL4:AL12" si="10">IFERROR(INDEX($O$17:$V$25,ROW(E1),$AL$3),"")</f>
        <v/>
      </c>
      <c r="AM4" s="245" t="str">
        <f>INDEX($AL$4:$AL$12,MATCH(ROW(A1),$AP$4:$AP$12,0))</f>
        <v/>
      </c>
      <c r="AN4" s="272">
        <f>IF($AL4="",99999,VLOOKUP($AL4,$C$17:$Z$25,24,0))</f>
        <v>99999</v>
      </c>
      <c r="AO4" s="242">
        <f>RANK(AN4,AN$4:AN$12,1)+IFERROR(INDEX($E$4:$E$12,MATCH(AL4,$F$4:$F$12,0)),0)/100+ROW()/10000</f>
        <v>1.0004</v>
      </c>
      <c r="AP4" s="246">
        <f>RANK($AO4,$AO$4:$AO$12,1)</f>
        <v>1</v>
      </c>
    </row>
    <row r="5" spans="1:42" s="2" customFormat="1" x14ac:dyDescent="0.2">
      <c r="A5" s="78"/>
      <c r="B5" s="1">
        <v>2</v>
      </c>
      <c r="C5" s="21">
        <f t="shared" ref="C5:C12" si="11">RANK(D5,$D$4:$D$12,1)</f>
        <v>8</v>
      </c>
      <c r="D5" s="172">
        <f t="shared" ref="D5:D12" si="12">E5+ROW()/1000+(F5="")*10</f>
        <v>8.0050000000000008</v>
      </c>
      <c r="E5" s="85">
        <f t="shared" ref="E5:E12" si="13">IF($AI$15,RANK(AH18,AH$17:AH$25,1),RANK(X18,X$17:X$25,1))</f>
        <v>8</v>
      </c>
      <c r="F5" s="87" t="str">
        <f t="shared" si="1"/>
        <v>Team D2</v>
      </c>
      <c r="G5" s="1">
        <f t="shared" si="2"/>
        <v>36</v>
      </c>
      <c r="H5" s="1">
        <f t="shared" si="3"/>
        <v>48</v>
      </c>
      <c r="I5" s="172">
        <f t="shared" si="4"/>
        <v>-12</v>
      </c>
      <c r="J5" s="1">
        <f t="shared" ref="J5:J12" si="14">$L5*$E$72+$M5+$E82</f>
        <v>13</v>
      </c>
      <c r="K5" s="1">
        <f t="shared" ref="K5:K11" si="15">L5+M5+N5</f>
        <v>16</v>
      </c>
      <c r="L5" s="1">
        <f t="shared" si="5"/>
        <v>2</v>
      </c>
      <c r="M5" s="1">
        <f t="shared" si="6"/>
        <v>7</v>
      </c>
      <c r="N5" s="1">
        <f t="shared" si="7"/>
        <v>7</v>
      </c>
      <c r="O5" s="23"/>
      <c r="P5" s="24"/>
      <c r="V5" s="1"/>
      <c r="W5" s="244" t="str">
        <f t="shared" ref="W5:W12" si="16">IFERROR(INDEX($O$17:$V$25,ROW(A2),$W$3),"")</f>
        <v/>
      </c>
      <c r="X5" s="245" t="str">
        <f t="shared" ref="X5:X12" si="17">INDEX($W$4:$W$12,MATCH(ROW(A2),$AA$4:$AA$12,0))</f>
        <v/>
      </c>
      <c r="Y5" s="272">
        <f t="shared" ref="Y5:Y12" si="18">IF($W5="",99999,VLOOKUP($W5,$C$17:$Z$25,24,0))</f>
        <v>99999</v>
      </c>
      <c r="Z5" s="242">
        <f>RANK(Y5,Y$4:Y$12,1)+IFERROR(INDEX($E$4:$E$12,MATCH(W5,$F$4:$F$12,0)),0)/100+ROW()/10000</f>
        <v>1.0004999999999999</v>
      </c>
      <c r="AA5" s="246">
        <f t="shared" ref="AA5:AA12" si="19">RANK($Z5,$Z$4:$Z$12,1)</f>
        <v>2</v>
      </c>
      <c r="AB5" s="244" t="str">
        <f t="shared" si="8"/>
        <v/>
      </c>
      <c r="AC5" s="245" t="str">
        <f t="shared" ref="AC5:AC12" si="20">INDEX($AB$4:$AB$12,MATCH(ROW(A2),$AF$4:$AF$12,0))</f>
        <v/>
      </c>
      <c r="AD5" s="272">
        <f t="shared" ref="AD5:AD12" si="21">IF($AB5="",99999,VLOOKUP($AB5,$C$17:$Z$25,24,0))</f>
        <v>99999</v>
      </c>
      <c r="AE5" s="242">
        <f>RANK(AD5,AD$4:AD$12,1)+IFERROR(INDEX($E$4:$E$12,MATCH(AB5,$F$4:$F$12,0)),0)/100+ROW()/10000</f>
        <v>1.0004999999999999</v>
      </c>
      <c r="AF5" s="242">
        <f t="shared" ref="AF5:AF12" si="22">RANK($AE5,$AE$4:$AE$12,1)</f>
        <v>2</v>
      </c>
      <c r="AG5" s="244" t="str">
        <f t="shared" si="9"/>
        <v/>
      </c>
      <c r="AH5" s="245" t="str">
        <f t="shared" ref="AH5:AH12" si="23">INDEX($AG$4:$AG$12,MATCH(ROW(A2),$AK$4:$AK$12,0))</f>
        <v/>
      </c>
      <c r="AI5" s="272">
        <f t="shared" ref="AI5:AI12" si="24">IF($AG5="",99999,VLOOKUP($AG5,$C$17:$Z$25,24,0))</f>
        <v>99999</v>
      </c>
      <c r="AJ5" s="242">
        <f>RANK(AI5,AI$4:AI$12,1)+IFERROR(INDEX($E$4:$E$12,MATCH(AG5,$F$4:$F$12,0)),0)/100+ROW()/10000</f>
        <v>1.0004999999999999</v>
      </c>
      <c r="AK5" s="246">
        <f t="shared" ref="AK5:AK12" si="25">RANK($AJ5,$AJ$4:$AJ$12,1)</f>
        <v>2</v>
      </c>
      <c r="AL5" s="245" t="str">
        <f t="shared" si="10"/>
        <v/>
      </c>
      <c r="AM5" s="245" t="str">
        <f t="shared" ref="AM5:AM12" si="26">INDEX($AL$4:$AL$12,MATCH(ROW(A2),$AP$4:$AP$12,0))</f>
        <v/>
      </c>
      <c r="AN5" s="272">
        <f t="shared" ref="AN5:AN12" si="27">IF($AL5="",99999,VLOOKUP($AL5,$C$17:$Z$25,24,0))</f>
        <v>99999</v>
      </c>
      <c r="AO5" s="242">
        <f>RANK(AN5,AN$4:AN$12,1)+IFERROR(INDEX($E$4:$E$12,MATCH(AL5,$F$4:$F$12,0)),0)/100+ROW()/10000</f>
        <v>1.0004999999999999</v>
      </c>
      <c r="AP5" s="246">
        <f t="shared" ref="AP5:AP12" si="28">RANK($AO5,$AO$4:$AO$12,1)</f>
        <v>2</v>
      </c>
    </row>
    <row r="6" spans="1:42" s="2" customFormat="1" x14ac:dyDescent="0.2">
      <c r="A6" s="78"/>
      <c r="B6" s="1">
        <v>3</v>
      </c>
      <c r="C6" s="21">
        <f t="shared" si="11"/>
        <v>4</v>
      </c>
      <c r="D6" s="172">
        <f t="shared" si="12"/>
        <v>4.0060000000000002</v>
      </c>
      <c r="E6" s="85">
        <f t="shared" si="13"/>
        <v>4</v>
      </c>
      <c r="F6" s="87" t="str">
        <f t="shared" si="1"/>
        <v>Team D3</v>
      </c>
      <c r="G6" s="1">
        <f t="shared" si="2"/>
        <v>46</v>
      </c>
      <c r="H6" s="1">
        <f t="shared" si="3"/>
        <v>47</v>
      </c>
      <c r="I6" s="172">
        <f t="shared" si="4"/>
        <v>-1</v>
      </c>
      <c r="J6" s="1">
        <f t="shared" si="14"/>
        <v>23</v>
      </c>
      <c r="K6" s="1">
        <f t="shared" si="15"/>
        <v>16</v>
      </c>
      <c r="L6" s="1">
        <f t="shared" si="5"/>
        <v>6</v>
      </c>
      <c r="M6" s="1">
        <f t="shared" si="6"/>
        <v>5</v>
      </c>
      <c r="N6" s="1">
        <f t="shared" si="7"/>
        <v>5</v>
      </c>
      <c r="O6" s="23"/>
      <c r="P6" s="24"/>
      <c r="V6" s="1"/>
      <c r="W6" s="244" t="str">
        <f t="shared" si="16"/>
        <v/>
      </c>
      <c r="X6" s="245" t="str">
        <f t="shared" si="17"/>
        <v/>
      </c>
      <c r="Y6" s="272">
        <f t="shared" si="18"/>
        <v>99999</v>
      </c>
      <c r="Z6" s="242">
        <f t="shared" ref="Z6:Z12" si="29">RANK(Y6,Y$4:Y$12,1)+IFERROR(INDEX($E$4:$E$12,MATCH(W6,$F$4:$F$12,0)),0)/100+ROW()/10000</f>
        <v>1.0005999999999999</v>
      </c>
      <c r="AA6" s="246">
        <f t="shared" si="19"/>
        <v>3</v>
      </c>
      <c r="AB6" s="244" t="str">
        <f t="shared" si="8"/>
        <v/>
      </c>
      <c r="AC6" s="245" t="str">
        <f t="shared" si="20"/>
        <v/>
      </c>
      <c r="AD6" s="272">
        <f t="shared" si="21"/>
        <v>99999</v>
      </c>
      <c r="AE6" s="242">
        <f t="shared" ref="AE6:AE12" si="30">RANK(AD6,AD$4:AD$12,1)+IFERROR(INDEX($E$4:$E$12,MATCH(AB6,$F$4:$F$12,0)),0)/100+ROW()/10000</f>
        <v>1.0005999999999999</v>
      </c>
      <c r="AF6" s="242">
        <f t="shared" si="22"/>
        <v>3</v>
      </c>
      <c r="AG6" s="244" t="str">
        <f t="shared" si="9"/>
        <v/>
      </c>
      <c r="AH6" s="245" t="str">
        <f t="shared" si="23"/>
        <v/>
      </c>
      <c r="AI6" s="272">
        <f t="shared" si="24"/>
        <v>99999</v>
      </c>
      <c r="AJ6" s="242">
        <f t="shared" ref="AJ6:AJ12" si="31">RANK(AI6,AI$4:AI$12,1)+IFERROR(INDEX($E$4:$E$12,MATCH(AG6,$F$4:$F$12,0)),0)/100+ROW()/10000</f>
        <v>1.0005999999999999</v>
      </c>
      <c r="AK6" s="246">
        <f t="shared" si="25"/>
        <v>3</v>
      </c>
      <c r="AL6" s="245" t="str">
        <f t="shared" si="10"/>
        <v/>
      </c>
      <c r="AM6" s="245" t="str">
        <f t="shared" si="26"/>
        <v/>
      </c>
      <c r="AN6" s="272">
        <f t="shared" si="27"/>
        <v>99999</v>
      </c>
      <c r="AO6" s="242">
        <f t="shared" ref="AO6:AO12" si="32">RANK(AN6,AN$4:AN$12,1)+IFERROR(INDEX($E$4:$E$12,MATCH(AL6,$F$4:$F$12,0)),0)/100+ROW()/10000</f>
        <v>1.0005999999999999</v>
      </c>
      <c r="AP6" s="246">
        <f t="shared" si="28"/>
        <v>3</v>
      </c>
    </row>
    <row r="7" spans="1:42" s="2" customFormat="1" x14ac:dyDescent="0.2">
      <c r="A7" s="78"/>
      <c r="B7" s="1">
        <v>4</v>
      </c>
      <c r="C7" s="21">
        <f t="shared" si="11"/>
        <v>1</v>
      </c>
      <c r="D7" s="172">
        <f t="shared" si="12"/>
        <v>1.0069999999999999</v>
      </c>
      <c r="E7" s="85">
        <f t="shared" si="13"/>
        <v>1</v>
      </c>
      <c r="F7" s="87" t="str">
        <f t="shared" si="1"/>
        <v>Team D4</v>
      </c>
      <c r="G7" s="1">
        <f t="shared" si="2"/>
        <v>53</v>
      </c>
      <c r="H7" s="1">
        <f t="shared" si="3"/>
        <v>34</v>
      </c>
      <c r="I7" s="172">
        <f t="shared" si="4"/>
        <v>19</v>
      </c>
      <c r="J7" s="1">
        <f t="shared" si="14"/>
        <v>32</v>
      </c>
      <c r="K7" s="1">
        <f t="shared" si="15"/>
        <v>16</v>
      </c>
      <c r="L7" s="1">
        <f t="shared" si="5"/>
        <v>9</v>
      </c>
      <c r="M7" s="1">
        <f t="shared" si="6"/>
        <v>5</v>
      </c>
      <c r="N7" s="1">
        <f t="shared" si="7"/>
        <v>2</v>
      </c>
      <c r="O7" s="23"/>
      <c r="P7" s="24"/>
      <c r="V7" s="1"/>
      <c r="W7" s="244" t="str">
        <f t="shared" si="16"/>
        <v/>
      </c>
      <c r="X7" s="245" t="str">
        <f t="shared" si="17"/>
        <v/>
      </c>
      <c r="Y7" s="272">
        <f t="shared" si="18"/>
        <v>99999</v>
      </c>
      <c r="Z7" s="242">
        <f t="shared" si="29"/>
        <v>1.0006999999999999</v>
      </c>
      <c r="AA7" s="246">
        <f t="shared" si="19"/>
        <v>4</v>
      </c>
      <c r="AB7" s="244" t="str">
        <f t="shared" si="8"/>
        <v/>
      </c>
      <c r="AC7" s="245" t="str">
        <f t="shared" si="20"/>
        <v/>
      </c>
      <c r="AD7" s="272">
        <f t="shared" si="21"/>
        <v>99999</v>
      </c>
      <c r="AE7" s="242">
        <f t="shared" si="30"/>
        <v>1.0006999999999999</v>
      </c>
      <c r="AF7" s="242">
        <f t="shared" si="22"/>
        <v>4</v>
      </c>
      <c r="AG7" s="244" t="str">
        <f t="shared" si="9"/>
        <v/>
      </c>
      <c r="AH7" s="245" t="str">
        <f t="shared" si="23"/>
        <v/>
      </c>
      <c r="AI7" s="272">
        <f t="shared" si="24"/>
        <v>99999</v>
      </c>
      <c r="AJ7" s="242">
        <f t="shared" si="31"/>
        <v>1.0006999999999999</v>
      </c>
      <c r="AK7" s="246">
        <f t="shared" si="25"/>
        <v>4</v>
      </c>
      <c r="AL7" s="245" t="str">
        <f t="shared" si="10"/>
        <v/>
      </c>
      <c r="AM7" s="245" t="str">
        <f t="shared" si="26"/>
        <v/>
      </c>
      <c r="AN7" s="272">
        <f t="shared" si="27"/>
        <v>99999</v>
      </c>
      <c r="AO7" s="242">
        <f t="shared" si="32"/>
        <v>1.0006999999999999</v>
      </c>
      <c r="AP7" s="246">
        <f t="shared" si="28"/>
        <v>4</v>
      </c>
    </row>
    <row r="8" spans="1:42" s="2" customFormat="1" x14ac:dyDescent="0.2">
      <c r="A8" s="78"/>
      <c r="B8" s="1">
        <v>5</v>
      </c>
      <c r="C8" s="21">
        <f t="shared" si="11"/>
        <v>3</v>
      </c>
      <c r="D8" s="172">
        <f t="shared" si="12"/>
        <v>3.008</v>
      </c>
      <c r="E8" s="85">
        <f t="shared" si="13"/>
        <v>3</v>
      </c>
      <c r="F8" s="87" t="str">
        <f t="shared" si="1"/>
        <v>Team D5</v>
      </c>
      <c r="G8" s="1">
        <f t="shared" si="2"/>
        <v>53</v>
      </c>
      <c r="H8" s="1">
        <f t="shared" si="3"/>
        <v>49</v>
      </c>
      <c r="I8" s="172">
        <f t="shared" si="4"/>
        <v>4</v>
      </c>
      <c r="J8" s="1">
        <f t="shared" si="14"/>
        <v>23</v>
      </c>
      <c r="K8" s="1">
        <f t="shared" si="15"/>
        <v>16</v>
      </c>
      <c r="L8" s="1">
        <f t="shared" si="5"/>
        <v>6</v>
      </c>
      <c r="M8" s="1">
        <f t="shared" si="6"/>
        <v>5</v>
      </c>
      <c r="N8" s="1">
        <f t="shared" si="7"/>
        <v>5</v>
      </c>
      <c r="P8" s="24"/>
      <c r="W8" s="244" t="str">
        <f t="shared" si="16"/>
        <v/>
      </c>
      <c r="X8" s="245" t="str">
        <f t="shared" si="17"/>
        <v/>
      </c>
      <c r="Y8" s="272">
        <f t="shared" si="18"/>
        <v>99999</v>
      </c>
      <c r="Z8" s="242">
        <f t="shared" si="29"/>
        <v>1.0007999999999999</v>
      </c>
      <c r="AA8" s="246">
        <f t="shared" si="19"/>
        <v>5</v>
      </c>
      <c r="AB8" s="244" t="str">
        <f t="shared" si="8"/>
        <v/>
      </c>
      <c r="AC8" s="245" t="str">
        <f t="shared" si="20"/>
        <v/>
      </c>
      <c r="AD8" s="272">
        <f t="shared" si="21"/>
        <v>99999</v>
      </c>
      <c r="AE8" s="242">
        <f t="shared" si="30"/>
        <v>1.0007999999999999</v>
      </c>
      <c r="AF8" s="242">
        <f t="shared" si="22"/>
        <v>5</v>
      </c>
      <c r="AG8" s="244" t="str">
        <f t="shared" si="9"/>
        <v/>
      </c>
      <c r="AH8" s="245" t="str">
        <f t="shared" si="23"/>
        <v/>
      </c>
      <c r="AI8" s="272">
        <f t="shared" si="24"/>
        <v>99999</v>
      </c>
      <c r="AJ8" s="242">
        <f t="shared" si="31"/>
        <v>1.0007999999999999</v>
      </c>
      <c r="AK8" s="246">
        <f t="shared" si="25"/>
        <v>5</v>
      </c>
      <c r="AL8" s="245" t="str">
        <f t="shared" si="10"/>
        <v/>
      </c>
      <c r="AM8" s="245" t="str">
        <f t="shared" si="26"/>
        <v/>
      </c>
      <c r="AN8" s="272">
        <f t="shared" si="27"/>
        <v>99999</v>
      </c>
      <c r="AO8" s="242">
        <f t="shared" si="32"/>
        <v>1.0007999999999999</v>
      </c>
      <c r="AP8" s="246">
        <f t="shared" si="28"/>
        <v>5</v>
      </c>
    </row>
    <row r="9" spans="1:42" s="2" customFormat="1" x14ac:dyDescent="0.2">
      <c r="A9" s="78"/>
      <c r="B9" s="1">
        <v>6</v>
      </c>
      <c r="C9" s="21">
        <f t="shared" si="11"/>
        <v>9</v>
      </c>
      <c r="D9" s="172">
        <f t="shared" si="12"/>
        <v>9.0090000000000003</v>
      </c>
      <c r="E9" s="85">
        <f t="shared" si="13"/>
        <v>9</v>
      </c>
      <c r="F9" s="87" t="str">
        <f t="shared" si="1"/>
        <v>Team D6</v>
      </c>
      <c r="G9" s="1">
        <f t="shared" si="2"/>
        <v>41</v>
      </c>
      <c r="H9" s="1">
        <f t="shared" si="3"/>
        <v>60</v>
      </c>
      <c r="I9" s="172">
        <f t="shared" si="4"/>
        <v>-19</v>
      </c>
      <c r="J9" s="1">
        <f t="shared" si="14"/>
        <v>11</v>
      </c>
      <c r="K9" s="1">
        <f t="shared" si="15"/>
        <v>16</v>
      </c>
      <c r="L9" s="1">
        <f t="shared" si="5"/>
        <v>1</v>
      </c>
      <c r="M9" s="1">
        <f t="shared" si="6"/>
        <v>8</v>
      </c>
      <c r="N9" s="1">
        <f t="shared" si="7"/>
        <v>7</v>
      </c>
      <c r="P9" s="24"/>
      <c r="W9" s="244" t="str">
        <f t="shared" si="16"/>
        <v/>
      </c>
      <c r="X9" s="245" t="str">
        <f t="shared" si="17"/>
        <v/>
      </c>
      <c r="Y9" s="272">
        <f t="shared" si="18"/>
        <v>99999</v>
      </c>
      <c r="Z9" s="242">
        <f t="shared" si="29"/>
        <v>1.0008999999999999</v>
      </c>
      <c r="AA9" s="246">
        <f t="shared" si="19"/>
        <v>6</v>
      </c>
      <c r="AB9" s="244" t="str">
        <f t="shared" si="8"/>
        <v/>
      </c>
      <c r="AC9" s="245" t="str">
        <f t="shared" si="20"/>
        <v/>
      </c>
      <c r="AD9" s="272">
        <f t="shared" si="21"/>
        <v>99999</v>
      </c>
      <c r="AE9" s="242">
        <f t="shared" si="30"/>
        <v>1.0008999999999999</v>
      </c>
      <c r="AF9" s="242">
        <f t="shared" si="22"/>
        <v>6</v>
      </c>
      <c r="AG9" s="244" t="str">
        <f t="shared" si="9"/>
        <v/>
      </c>
      <c r="AH9" s="245" t="str">
        <f t="shared" si="23"/>
        <v/>
      </c>
      <c r="AI9" s="272">
        <f t="shared" si="24"/>
        <v>99999</v>
      </c>
      <c r="AJ9" s="242">
        <f t="shared" si="31"/>
        <v>1.0008999999999999</v>
      </c>
      <c r="AK9" s="246">
        <f t="shared" si="25"/>
        <v>6</v>
      </c>
      <c r="AL9" s="245" t="str">
        <f t="shared" si="10"/>
        <v/>
      </c>
      <c r="AM9" s="245" t="str">
        <f t="shared" si="26"/>
        <v/>
      </c>
      <c r="AN9" s="272">
        <f t="shared" si="27"/>
        <v>99999</v>
      </c>
      <c r="AO9" s="242">
        <f t="shared" si="32"/>
        <v>1.0008999999999999</v>
      </c>
      <c r="AP9" s="246">
        <f t="shared" si="28"/>
        <v>6</v>
      </c>
    </row>
    <row r="10" spans="1:42" s="2" customFormat="1" x14ac:dyDescent="0.2">
      <c r="A10" s="78"/>
      <c r="B10" s="1">
        <v>7</v>
      </c>
      <c r="C10" s="21">
        <f t="shared" si="11"/>
        <v>6</v>
      </c>
      <c r="D10" s="172">
        <f t="shared" si="12"/>
        <v>6.01</v>
      </c>
      <c r="E10" s="85">
        <f t="shared" si="13"/>
        <v>6</v>
      </c>
      <c r="F10" s="87" t="str">
        <f t="shared" si="1"/>
        <v>Team D7</v>
      </c>
      <c r="G10" s="1">
        <f t="shared" si="2"/>
        <v>47</v>
      </c>
      <c r="H10" s="1">
        <f t="shared" si="3"/>
        <v>40</v>
      </c>
      <c r="I10" s="172">
        <f t="shared" si="4"/>
        <v>7</v>
      </c>
      <c r="J10" s="1">
        <f t="shared" si="14"/>
        <v>22</v>
      </c>
      <c r="K10" s="1">
        <f t="shared" si="15"/>
        <v>16</v>
      </c>
      <c r="L10" s="1">
        <f t="shared" si="5"/>
        <v>5</v>
      </c>
      <c r="M10" s="1">
        <f t="shared" si="6"/>
        <v>7</v>
      </c>
      <c r="N10" s="1">
        <f t="shared" si="7"/>
        <v>4</v>
      </c>
      <c r="P10" s="24"/>
      <c r="W10" s="244" t="str">
        <f t="shared" si="16"/>
        <v/>
      </c>
      <c r="X10" s="245" t="str">
        <f t="shared" si="17"/>
        <v/>
      </c>
      <c r="Y10" s="272">
        <f t="shared" si="18"/>
        <v>99999</v>
      </c>
      <c r="Z10" s="242">
        <f t="shared" si="29"/>
        <v>1.0009999999999999</v>
      </c>
      <c r="AA10" s="246">
        <f t="shared" si="19"/>
        <v>7</v>
      </c>
      <c r="AB10" s="244" t="str">
        <f t="shared" si="8"/>
        <v/>
      </c>
      <c r="AC10" s="245" t="str">
        <f t="shared" si="20"/>
        <v/>
      </c>
      <c r="AD10" s="272">
        <f t="shared" si="21"/>
        <v>99999</v>
      </c>
      <c r="AE10" s="242">
        <f t="shared" si="30"/>
        <v>1.0009999999999999</v>
      </c>
      <c r="AF10" s="242">
        <f t="shared" si="22"/>
        <v>7</v>
      </c>
      <c r="AG10" s="244" t="str">
        <f t="shared" si="9"/>
        <v/>
      </c>
      <c r="AH10" s="245" t="str">
        <f t="shared" si="23"/>
        <v/>
      </c>
      <c r="AI10" s="272">
        <f t="shared" si="24"/>
        <v>99999</v>
      </c>
      <c r="AJ10" s="242">
        <f t="shared" si="31"/>
        <v>1.0009999999999999</v>
      </c>
      <c r="AK10" s="246">
        <f t="shared" si="25"/>
        <v>7</v>
      </c>
      <c r="AL10" s="245" t="str">
        <f t="shared" si="10"/>
        <v/>
      </c>
      <c r="AM10" s="245" t="str">
        <f t="shared" si="26"/>
        <v/>
      </c>
      <c r="AN10" s="272">
        <f t="shared" si="27"/>
        <v>99999</v>
      </c>
      <c r="AO10" s="242">
        <f t="shared" si="32"/>
        <v>1.0009999999999999</v>
      </c>
      <c r="AP10" s="246">
        <f t="shared" si="28"/>
        <v>7</v>
      </c>
    </row>
    <row r="11" spans="1:42" s="2" customFormat="1" x14ac:dyDescent="0.2">
      <c r="A11" s="78"/>
      <c r="B11" s="1">
        <v>8</v>
      </c>
      <c r="C11" s="21">
        <f t="shared" si="11"/>
        <v>2</v>
      </c>
      <c r="D11" s="172">
        <f t="shared" si="12"/>
        <v>2.0110000000000001</v>
      </c>
      <c r="E11" s="85">
        <f t="shared" si="13"/>
        <v>2</v>
      </c>
      <c r="F11" s="87" t="str">
        <f t="shared" si="1"/>
        <v>Team D8</v>
      </c>
      <c r="G11" s="1">
        <f t="shared" si="2"/>
        <v>49</v>
      </c>
      <c r="H11" s="1">
        <f t="shared" si="3"/>
        <v>42</v>
      </c>
      <c r="I11" s="172">
        <f t="shared" si="4"/>
        <v>7</v>
      </c>
      <c r="J11" s="1">
        <f t="shared" si="14"/>
        <v>23</v>
      </c>
      <c r="K11" s="1">
        <f t="shared" si="15"/>
        <v>16</v>
      </c>
      <c r="L11" s="1">
        <f t="shared" si="5"/>
        <v>6</v>
      </c>
      <c r="M11" s="1">
        <f t="shared" si="6"/>
        <v>5</v>
      </c>
      <c r="N11" s="1">
        <f t="shared" si="7"/>
        <v>5</v>
      </c>
      <c r="O11" s="172"/>
      <c r="P11" s="172"/>
      <c r="Q11" s="172"/>
      <c r="R11" s="172"/>
      <c r="S11" s="172"/>
      <c r="T11" s="172"/>
      <c r="U11" s="172"/>
      <c r="V11" s="172"/>
      <c r="W11" s="244" t="str">
        <f t="shared" si="16"/>
        <v/>
      </c>
      <c r="X11" s="245" t="str">
        <f t="shared" si="17"/>
        <v/>
      </c>
      <c r="Y11" s="272">
        <f t="shared" si="18"/>
        <v>99999</v>
      </c>
      <c r="Z11" s="242">
        <f t="shared" si="29"/>
        <v>1.0011000000000001</v>
      </c>
      <c r="AA11" s="246">
        <f t="shared" si="19"/>
        <v>8</v>
      </c>
      <c r="AB11" s="244" t="str">
        <f t="shared" si="8"/>
        <v/>
      </c>
      <c r="AC11" s="245" t="str">
        <f t="shared" si="20"/>
        <v/>
      </c>
      <c r="AD11" s="272">
        <f t="shared" si="21"/>
        <v>99999</v>
      </c>
      <c r="AE11" s="242">
        <f t="shared" si="30"/>
        <v>1.0011000000000001</v>
      </c>
      <c r="AF11" s="242">
        <f t="shared" si="22"/>
        <v>8</v>
      </c>
      <c r="AG11" s="244" t="str">
        <f t="shared" si="9"/>
        <v/>
      </c>
      <c r="AH11" s="245" t="str">
        <f t="shared" si="23"/>
        <v/>
      </c>
      <c r="AI11" s="272">
        <f t="shared" si="24"/>
        <v>99999</v>
      </c>
      <c r="AJ11" s="242">
        <f t="shared" si="31"/>
        <v>1.0011000000000001</v>
      </c>
      <c r="AK11" s="246">
        <f t="shared" si="25"/>
        <v>8</v>
      </c>
      <c r="AL11" s="245" t="str">
        <f t="shared" si="10"/>
        <v/>
      </c>
      <c r="AM11" s="245" t="str">
        <f t="shared" si="26"/>
        <v/>
      </c>
      <c r="AN11" s="272">
        <f t="shared" si="27"/>
        <v>99999</v>
      </c>
      <c r="AO11" s="242">
        <f t="shared" si="32"/>
        <v>1.0011000000000001</v>
      </c>
      <c r="AP11" s="246">
        <f t="shared" si="28"/>
        <v>8</v>
      </c>
    </row>
    <row r="12" spans="1:42" s="2" customFormat="1" ht="12.75" thickBot="1" x14ac:dyDescent="0.25">
      <c r="A12" s="78"/>
      <c r="B12" s="1">
        <v>9</v>
      </c>
      <c r="C12" s="22">
        <f t="shared" si="11"/>
        <v>5</v>
      </c>
      <c r="D12" s="172">
        <f t="shared" si="12"/>
        <v>5.0119999999999996</v>
      </c>
      <c r="E12" s="85">
        <f t="shared" si="13"/>
        <v>5</v>
      </c>
      <c r="F12" s="87" t="str">
        <f t="shared" si="1"/>
        <v>Team D9</v>
      </c>
      <c r="G12" s="1">
        <f t="shared" si="2"/>
        <v>49</v>
      </c>
      <c r="H12" s="1">
        <f t="shared" si="3"/>
        <v>55</v>
      </c>
      <c r="I12" s="172">
        <f t="shared" si="4"/>
        <v>-6</v>
      </c>
      <c r="J12" s="1">
        <f t="shared" si="14"/>
        <v>23</v>
      </c>
      <c r="K12" s="27">
        <f>L12+M12+N12</f>
        <v>16</v>
      </c>
      <c r="L12" s="1">
        <f t="shared" si="5"/>
        <v>6</v>
      </c>
      <c r="M12" s="1">
        <f t="shared" si="6"/>
        <v>5</v>
      </c>
      <c r="N12" s="1">
        <f t="shared" si="7"/>
        <v>5</v>
      </c>
      <c r="O12" s="1"/>
      <c r="P12" s="1"/>
      <c r="Q12" s="1"/>
      <c r="R12" s="1"/>
      <c r="S12" s="1"/>
      <c r="T12" s="1"/>
      <c r="U12" s="1"/>
      <c r="V12" s="1"/>
      <c r="W12" s="247" t="str">
        <f t="shared" si="16"/>
        <v/>
      </c>
      <c r="X12" s="248" t="str">
        <f t="shared" si="17"/>
        <v/>
      </c>
      <c r="Y12" s="273">
        <f t="shared" si="18"/>
        <v>99999</v>
      </c>
      <c r="Z12" s="249">
        <f t="shared" si="29"/>
        <v>1.0012000000000001</v>
      </c>
      <c r="AA12" s="250">
        <f t="shared" si="19"/>
        <v>9</v>
      </c>
      <c r="AB12" s="247" t="str">
        <f t="shared" si="8"/>
        <v/>
      </c>
      <c r="AC12" s="248" t="str">
        <f t="shared" si="20"/>
        <v/>
      </c>
      <c r="AD12" s="273">
        <f t="shared" si="21"/>
        <v>99999</v>
      </c>
      <c r="AE12" s="249">
        <f t="shared" si="30"/>
        <v>1.0012000000000001</v>
      </c>
      <c r="AF12" s="249">
        <f t="shared" si="22"/>
        <v>9</v>
      </c>
      <c r="AG12" s="247" t="str">
        <f t="shared" si="9"/>
        <v/>
      </c>
      <c r="AH12" s="248" t="str">
        <f t="shared" si="23"/>
        <v/>
      </c>
      <c r="AI12" s="273">
        <f t="shared" si="24"/>
        <v>99999</v>
      </c>
      <c r="AJ12" s="249">
        <f t="shared" si="31"/>
        <v>1.0012000000000001</v>
      </c>
      <c r="AK12" s="250">
        <f t="shared" si="25"/>
        <v>9</v>
      </c>
      <c r="AL12" s="248" t="str">
        <f t="shared" si="10"/>
        <v/>
      </c>
      <c r="AM12" s="248" t="str">
        <f t="shared" si="26"/>
        <v/>
      </c>
      <c r="AN12" s="273">
        <f t="shared" si="27"/>
        <v>99999</v>
      </c>
      <c r="AO12" s="249">
        <f t="shared" si="32"/>
        <v>1.0012000000000001</v>
      </c>
      <c r="AP12" s="250">
        <f t="shared" si="28"/>
        <v>9</v>
      </c>
    </row>
    <row r="13" spans="1:42" s="2" customFormat="1" ht="12.75" thickTop="1" x14ac:dyDescent="0.2">
      <c r="B13" s="172">
        <f>$F$13*($F$13-1)</f>
        <v>72</v>
      </c>
      <c r="C13" s="172"/>
      <c r="D13" s="172"/>
      <c r="E13" s="172"/>
      <c r="F13" s="172">
        <f>9-COUNTBLANK($F$4:$F$12)</f>
        <v>9</v>
      </c>
      <c r="G13" s="172"/>
      <c r="H13" s="172"/>
      <c r="I13" s="172"/>
      <c r="J13" s="172"/>
      <c r="K13" s="26">
        <f>QUOTIENT(SUM(K4:K12),2)</f>
        <v>72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Y13" s="1"/>
      <c r="Z13" s="1"/>
    </row>
    <row r="14" spans="1:42" s="2" customFormat="1" x14ac:dyDescent="0.2">
      <c r="O14" s="1"/>
      <c r="P14" s="1"/>
      <c r="Q14" s="1"/>
      <c r="R14" s="1"/>
      <c r="S14" s="1"/>
      <c r="T14" s="1"/>
      <c r="U14" s="1"/>
      <c r="V14" s="1"/>
      <c r="W14" s="1"/>
      <c r="Y14" s="1"/>
      <c r="Z14" s="1"/>
    </row>
    <row r="15" spans="1:42" s="2" customFormat="1" x14ac:dyDescent="0.2">
      <c r="O15" s="11"/>
      <c r="AD15" s="351" t="s">
        <v>107</v>
      </c>
      <c r="AE15" s="352"/>
      <c r="AF15" s="352"/>
      <c r="AG15" s="352"/>
      <c r="AH15" s="353"/>
      <c r="AI15" s="2" t="b">
        <f>($E$74=2)</f>
        <v>0</v>
      </c>
      <c r="AK15" s="78"/>
    </row>
    <row r="16" spans="1:42" s="2" customFormat="1" ht="15.75" thickBot="1" x14ac:dyDescent="0.25">
      <c r="B16" s="172" t="s">
        <v>1</v>
      </c>
      <c r="C16" s="25" t="s">
        <v>79</v>
      </c>
      <c r="D16" s="25" t="s">
        <v>85</v>
      </c>
      <c r="E16" s="25" t="s">
        <v>86</v>
      </c>
      <c r="F16" s="25" t="s">
        <v>87</v>
      </c>
      <c r="G16" s="25" t="s">
        <v>88</v>
      </c>
      <c r="H16" s="25" t="s">
        <v>89</v>
      </c>
      <c r="I16" s="25" t="s">
        <v>90</v>
      </c>
      <c r="J16" s="25" t="s">
        <v>91</v>
      </c>
      <c r="K16" s="25" t="s">
        <v>92</v>
      </c>
      <c r="L16" s="10" t="s">
        <v>93</v>
      </c>
      <c r="M16" s="59" t="s">
        <v>78</v>
      </c>
      <c r="N16" s="59" t="s">
        <v>8</v>
      </c>
      <c r="O16" s="29">
        <v>1</v>
      </c>
      <c r="P16" s="1">
        <v>2</v>
      </c>
      <c r="Q16" s="1">
        <v>3</v>
      </c>
      <c r="R16" s="1">
        <v>4</v>
      </c>
      <c r="S16" s="1">
        <v>5</v>
      </c>
      <c r="T16" s="1">
        <v>6</v>
      </c>
      <c r="U16" s="1">
        <v>7</v>
      </c>
      <c r="V16" s="1">
        <v>8</v>
      </c>
      <c r="W16" s="10" t="s">
        <v>80</v>
      </c>
      <c r="X16" s="69" t="s">
        <v>103</v>
      </c>
      <c r="Y16" s="10" t="s">
        <v>108</v>
      </c>
      <c r="Z16" s="69" t="s">
        <v>109</v>
      </c>
      <c r="AA16" s="1" t="s">
        <v>92</v>
      </c>
      <c r="AB16" s="1" t="s">
        <v>91</v>
      </c>
      <c r="AC16" s="1" t="s">
        <v>89</v>
      </c>
      <c r="AD16" s="80" t="s">
        <v>92</v>
      </c>
      <c r="AE16" s="84" t="s">
        <v>105</v>
      </c>
      <c r="AF16" s="1" t="s">
        <v>105</v>
      </c>
      <c r="AG16" s="1" t="s">
        <v>106</v>
      </c>
      <c r="AH16" s="69" t="s">
        <v>103</v>
      </c>
    </row>
    <row r="17" spans="2:80" s="2" customFormat="1" ht="12.75" thickTop="1" x14ac:dyDescent="0.2">
      <c r="C17" s="2" t="str">
        <f t="shared" ref="C17:C25" si="33">$R64</f>
        <v>Team D1</v>
      </c>
      <c r="D17" s="1">
        <f t="shared" ref="D17:G25" si="34">K4</f>
        <v>16</v>
      </c>
      <c r="E17" s="1">
        <f t="shared" si="34"/>
        <v>5</v>
      </c>
      <c r="F17" s="1">
        <f t="shared" si="34"/>
        <v>5</v>
      </c>
      <c r="G17" s="1">
        <f t="shared" si="34"/>
        <v>6</v>
      </c>
      <c r="H17" s="1">
        <f t="shared" ref="H17:K25" si="35">G4</f>
        <v>40</v>
      </c>
      <c r="I17" s="1">
        <f t="shared" si="35"/>
        <v>39</v>
      </c>
      <c r="J17" s="172">
        <f t="shared" si="35"/>
        <v>1</v>
      </c>
      <c r="K17" s="1">
        <f t="shared" si="35"/>
        <v>20</v>
      </c>
      <c r="L17" s="28">
        <f t="shared" ref="L17:L25" si="36">K17*$L$64+(J17+$N$65)*$L$65+H17*$L$66</f>
        <v>20501040</v>
      </c>
      <c r="M17" s="13">
        <f>IF($AI$15,COUNTIF($K$17:$K$25,K17),COUNTIF($L$17:$L$25,L17))</f>
        <v>1</v>
      </c>
      <c r="N17" s="13">
        <f t="array" ref="N17">IF($AI$15,SUM(($K$17:$K$25&gt;=K17)/COUNTIF($K$17:$K$25,$K$17:$K$25)),SUM(($L$17:$L$25&gt;=L17)/COUNTIF($L$17:$L$25,$L$17:$L$25)))</f>
        <v>7</v>
      </c>
      <c r="O17" s="45" t="str">
        <f t="shared" ref="O17:O25" si="37">IF(AND(M17&gt;1,N17=1),C17,"")</f>
        <v/>
      </c>
      <c r="P17" s="46" t="str">
        <f t="shared" ref="P17:P25" si="38">IF(AND(M17&gt;1,N17=2),C17,"")</f>
        <v/>
      </c>
      <c r="Q17" s="46" t="str">
        <f t="shared" ref="Q17:Q25" si="39">IF(AND(M17&gt;1,N17=3),C17,"")</f>
        <v/>
      </c>
      <c r="R17" s="46" t="str">
        <f t="shared" ref="R17:R25" si="40">IF(AND(M17&gt;1,N17=4),C17,"")</f>
        <v/>
      </c>
      <c r="S17" s="46" t="str">
        <f t="shared" ref="S17:S25" si="41">IF(AND(M17&gt;1,N17=5),C17,"")</f>
        <v/>
      </c>
      <c r="T17" s="46" t="str">
        <f t="shared" ref="T17:T25" si="42">IF(AND($M17&gt;1,$N17=6),$C17,"")</f>
        <v/>
      </c>
      <c r="U17" s="46" t="str">
        <f t="shared" ref="U17:U25" si="43">IF(AND($M17&gt;1,$N17=7),$C17,"")</f>
        <v/>
      </c>
      <c r="V17" s="47" t="str">
        <f t="shared" ref="V17:V25" si="44">IF(AND($M17&gt;1,$N17=8),$C17,"")</f>
        <v/>
      </c>
      <c r="W17" s="55">
        <f t="shared" ref="W17:W25" si="45">AA17*$L$64+(AB17+$N$65)*$L$65+AC17*$L$66</f>
        <v>500000</v>
      </c>
      <c r="X17" s="20">
        <f>RANK($L17,$L$17:$L$25)+RANK($W17,$W$17:$W$25)/100+(9-$Y17)/10000</f>
        <v>7.0108999999999995</v>
      </c>
      <c r="Y17" s="172">
        <f>$D81</f>
        <v>0</v>
      </c>
      <c r="Z17" s="1">
        <f>RANK($W17,$W$17:$W$25)+(50-$Y17)/100</f>
        <v>1.5</v>
      </c>
      <c r="AA17" s="1">
        <f>SUM(E30:BP30)</f>
        <v>0</v>
      </c>
      <c r="AB17" s="1">
        <f>SUM(E41:BP41)</f>
        <v>0</v>
      </c>
      <c r="AC17" s="1">
        <f>SUM(E52:BP52)</f>
        <v>0</v>
      </c>
      <c r="AD17" s="79">
        <f>RANK($K17,$K$17:$K$25)</f>
        <v>7</v>
      </c>
      <c r="AE17" s="28">
        <f>(J17+$N$65)*$L$65+H17*$L$66</f>
        <v>501040</v>
      </c>
      <c r="AF17" s="1">
        <f>RANK($AE17,$AE$17:$AE$25)</f>
        <v>5</v>
      </c>
      <c r="AG17" s="1">
        <f>RANK($W17,$W$17:$W$25)</f>
        <v>1</v>
      </c>
      <c r="AH17" s="81">
        <f>AD17+AG17/100+AF17/10000+(10-Y17)/1000000</f>
        <v>7.0105099999999991</v>
      </c>
      <c r="AI17" s="1"/>
    </row>
    <row r="18" spans="2:80" s="2" customFormat="1" x14ac:dyDescent="0.2">
      <c r="C18" s="2" t="str">
        <f t="shared" si="33"/>
        <v>Team D2</v>
      </c>
      <c r="D18" s="1">
        <f t="shared" si="34"/>
        <v>16</v>
      </c>
      <c r="E18" s="1">
        <f t="shared" si="34"/>
        <v>2</v>
      </c>
      <c r="F18" s="1">
        <f t="shared" si="34"/>
        <v>7</v>
      </c>
      <c r="G18" s="1">
        <f t="shared" si="34"/>
        <v>7</v>
      </c>
      <c r="H18" s="1">
        <f t="shared" si="35"/>
        <v>36</v>
      </c>
      <c r="I18" s="1">
        <f t="shared" si="35"/>
        <v>48</v>
      </c>
      <c r="J18" s="172">
        <f t="shared" si="35"/>
        <v>-12</v>
      </c>
      <c r="K18" s="1">
        <f t="shared" si="35"/>
        <v>13</v>
      </c>
      <c r="L18" s="28">
        <f t="shared" si="36"/>
        <v>13488036</v>
      </c>
      <c r="M18" s="13">
        <f t="shared" ref="M18:M25" si="46">IF($AI$15,COUNTIF($K$17:$K$25,K18),COUNTIF($L$17:$L$25,L18))</f>
        <v>1</v>
      </c>
      <c r="N18" s="13">
        <f t="array" ref="N18">IF($AI$15,SUM(($K$17:$K$25&gt;=K18)/COUNTIF($K$17:$K$25,$K$17:$K$25)),SUM(($L$17:$L$25&gt;=L18)/COUNTIF($L$17:$L$25,$L$17:$L$25)))</f>
        <v>8</v>
      </c>
      <c r="O18" s="5" t="str">
        <f t="shared" si="37"/>
        <v/>
      </c>
      <c r="P18" s="3" t="str">
        <f t="shared" si="38"/>
        <v/>
      </c>
      <c r="Q18" s="3" t="str">
        <f t="shared" si="39"/>
        <v/>
      </c>
      <c r="R18" s="3" t="str">
        <f t="shared" si="40"/>
        <v/>
      </c>
      <c r="S18" s="3" t="str">
        <f t="shared" si="41"/>
        <v/>
      </c>
      <c r="T18" s="3" t="str">
        <f t="shared" si="42"/>
        <v/>
      </c>
      <c r="U18" s="3" t="str">
        <f t="shared" si="43"/>
        <v/>
      </c>
      <c r="V18" s="48" t="str">
        <f t="shared" si="44"/>
        <v/>
      </c>
      <c r="W18" s="55">
        <f t="shared" si="45"/>
        <v>500000</v>
      </c>
      <c r="X18" s="21">
        <f t="shared" ref="X18:X25" si="47">RANK($L18,$L$17:$L$25)+RANK($W18,$W$17:$W$25)/100+(9-$Y18)/10000</f>
        <v>8.0108999999999995</v>
      </c>
      <c r="Y18" s="172">
        <f t="shared" ref="Y18:Y25" si="48">$D82</f>
        <v>0</v>
      </c>
      <c r="Z18" s="1">
        <f t="shared" ref="Z18:Z25" si="49">RANK($W18,$W$17:$W$25)+(50-$Y18)/100</f>
        <v>1.5</v>
      </c>
      <c r="AA18" s="1">
        <f t="shared" ref="AA18:AA25" si="50">SUM(E31:BP31)</f>
        <v>0</v>
      </c>
      <c r="AB18" s="1">
        <f t="shared" ref="AB18:AB25" si="51">SUM(E42:BP42)</f>
        <v>0</v>
      </c>
      <c r="AC18" s="1">
        <f t="shared" ref="AC18:AC25" si="52">SUM(E53:BP53)</f>
        <v>0</v>
      </c>
      <c r="AD18" s="79">
        <f t="shared" ref="AD18:AD25" si="53">RANK($K18,$K$17:$K$25)</f>
        <v>8</v>
      </c>
      <c r="AE18" s="28">
        <f t="shared" ref="AE18:AE25" si="54">(J18+$N$65)*$L$65+H18*$L$66</f>
        <v>488036</v>
      </c>
      <c r="AF18" s="1">
        <f t="shared" ref="AF18:AF25" si="55">RANK($AE18,$AE$17:$AE$25)</f>
        <v>8</v>
      </c>
      <c r="AG18" s="1">
        <f t="shared" ref="AG18:AG25" si="56">RANK($W18,$W$17:$W$25)</f>
        <v>1</v>
      </c>
      <c r="AH18" s="82">
        <f t="shared" ref="AH18:AH25" si="57">AD18+AG18/100+AF18/10000+(10-Y18)/1000000</f>
        <v>8.0108099999999993</v>
      </c>
      <c r="AI18" s="1"/>
    </row>
    <row r="19" spans="2:80" s="2" customFormat="1" x14ac:dyDescent="0.2">
      <c r="C19" s="2" t="str">
        <f t="shared" si="33"/>
        <v>Team D3</v>
      </c>
      <c r="D19" s="1">
        <f t="shared" si="34"/>
        <v>16</v>
      </c>
      <c r="E19" s="1">
        <f t="shared" si="34"/>
        <v>6</v>
      </c>
      <c r="F19" s="1">
        <f t="shared" si="34"/>
        <v>5</v>
      </c>
      <c r="G19" s="1">
        <f t="shared" si="34"/>
        <v>5</v>
      </c>
      <c r="H19" s="1">
        <f t="shared" si="35"/>
        <v>46</v>
      </c>
      <c r="I19" s="1">
        <f t="shared" si="35"/>
        <v>47</v>
      </c>
      <c r="J19" s="172">
        <f t="shared" si="35"/>
        <v>-1</v>
      </c>
      <c r="K19" s="1">
        <f t="shared" si="35"/>
        <v>23</v>
      </c>
      <c r="L19" s="28">
        <f t="shared" si="36"/>
        <v>23499046</v>
      </c>
      <c r="M19" s="13">
        <f t="shared" si="46"/>
        <v>1</v>
      </c>
      <c r="N19" s="13">
        <f t="array" ref="N19">IF($AI$15,SUM(($K$17:$K$25&gt;=K19)/COUNTIF($K$17:$K$25,$K$17:$K$25)),SUM(($L$17:$L$25&gt;=L19)/COUNTIF($L$17:$L$25,$L$17:$L$25)))</f>
        <v>4</v>
      </c>
      <c r="O19" s="5" t="str">
        <f t="shared" si="37"/>
        <v/>
      </c>
      <c r="P19" s="3" t="str">
        <f t="shared" si="38"/>
        <v/>
      </c>
      <c r="Q19" s="3" t="str">
        <f t="shared" si="39"/>
        <v/>
      </c>
      <c r="R19" s="3" t="str">
        <f t="shared" si="40"/>
        <v/>
      </c>
      <c r="S19" s="3" t="str">
        <f t="shared" si="41"/>
        <v/>
      </c>
      <c r="T19" s="3" t="str">
        <f t="shared" si="42"/>
        <v/>
      </c>
      <c r="U19" s="3" t="str">
        <f t="shared" si="43"/>
        <v/>
      </c>
      <c r="V19" s="48" t="str">
        <f t="shared" si="44"/>
        <v/>
      </c>
      <c r="W19" s="55">
        <f t="shared" si="45"/>
        <v>500000</v>
      </c>
      <c r="X19" s="21">
        <f t="shared" si="47"/>
        <v>4.0108999999999995</v>
      </c>
      <c r="Y19" s="172">
        <f t="shared" si="48"/>
        <v>0</v>
      </c>
      <c r="Z19" s="1">
        <f t="shared" si="49"/>
        <v>1.5</v>
      </c>
      <c r="AA19" s="1">
        <f t="shared" si="50"/>
        <v>0</v>
      </c>
      <c r="AB19" s="1">
        <f t="shared" si="51"/>
        <v>0</v>
      </c>
      <c r="AC19" s="1">
        <f t="shared" si="52"/>
        <v>0</v>
      </c>
      <c r="AD19" s="79">
        <f t="shared" si="53"/>
        <v>2</v>
      </c>
      <c r="AE19" s="28">
        <f t="shared" si="54"/>
        <v>499046</v>
      </c>
      <c r="AF19" s="1">
        <f t="shared" si="55"/>
        <v>6</v>
      </c>
      <c r="AG19" s="1">
        <f t="shared" si="56"/>
        <v>1</v>
      </c>
      <c r="AH19" s="82">
        <f t="shared" si="57"/>
        <v>2.0106099999999998</v>
      </c>
      <c r="AI19" s="1"/>
    </row>
    <row r="20" spans="2:80" s="2" customFormat="1" x14ac:dyDescent="0.2">
      <c r="C20" s="2" t="str">
        <f t="shared" si="33"/>
        <v>Team D4</v>
      </c>
      <c r="D20" s="1">
        <f t="shared" si="34"/>
        <v>16</v>
      </c>
      <c r="E20" s="1">
        <f t="shared" si="34"/>
        <v>9</v>
      </c>
      <c r="F20" s="1">
        <f t="shared" si="34"/>
        <v>5</v>
      </c>
      <c r="G20" s="1">
        <f t="shared" si="34"/>
        <v>2</v>
      </c>
      <c r="H20" s="1">
        <f t="shared" si="35"/>
        <v>53</v>
      </c>
      <c r="I20" s="1">
        <f t="shared" si="35"/>
        <v>34</v>
      </c>
      <c r="J20" s="172">
        <f t="shared" si="35"/>
        <v>19</v>
      </c>
      <c r="K20" s="1">
        <f t="shared" si="35"/>
        <v>32</v>
      </c>
      <c r="L20" s="28">
        <f t="shared" si="36"/>
        <v>32519053</v>
      </c>
      <c r="M20" s="13">
        <f t="shared" si="46"/>
        <v>1</v>
      </c>
      <c r="N20" s="13">
        <f t="array" ref="N20">IF($AI$15,SUM(($K$17:$K$25&gt;=K20)/COUNTIF($K$17:$K$25,$K$17:$K$25)),SUM(($L$17:$L$25&gt;=L20)/COUNTIF($L$17:$L$25,$L$17:$L$25)))</f>
        <v>1</v>
      </c>
      <c r="O20" s="5" t="str">
        <f t="shared" si="37"/>
        <v/>
      </c>
      <c r="P20" s="3" t="str">
        <f t="shared" si="38"/>
        <v/>
      </c>
      <c r="Q20" s="3" t="str">
        <f t="shared" si="39"/>
        <v/>
      </c>
      <c r="R20" s="3" t="str">
        <f t="shared" si="40"/>
        <v/>
      </c>
      <c r="S20" s="3" t="str">
        <f t="shared" si="41"/>
        <v/>
      </c>
      <c r="T20" s="3" t="str">
        <f t="shared" si="42"/>
        <v/>
      </c>
      <c r="U20" s="3" t="str">
        <f t="shared" si="43"/>
        <v/>
      </c>
      <c r="V20" s="48" t="str">
        <f t="shared" si="44"/>
        <v/>
      </c>
      <c r="W20" s="55">
        <f t="shared" si="45"/>
        <v>500000</v>
      </c>
      <c r="X20" s="21">
        <f t="shared" si="47"/>
        <v>1.0108999999999999</v>
      </c>
      <c r="Y20" s="172">
        <f t="shared" si="48"/>
        <v>0</v>
      </c>
      <c r="Z20" s="1">
        <f t="shared" si="49"/>
        <v>1.5</v>
      </c>
      <c r="AA20" s="1">
        <f t="shared" si="50"/>
        <v>0</v>
      </c>
      <c r="AB20" s="1">
        <f t="shared" si="51"/>
        <v>0</v>
      </c>
      <c r="AC20" s="1">
        <f t="shared" si="52"/>
        <v>0</v>
      </c>
      <c r="AD20" s="79">
        <f t="shared" si="53"/>
        <v>1</v>
      </c>
      <c r="AE20" s="28">
        <f t="shared" si="54"/>
        <v>519053</v>
      </c>
      <c r="AF20" s="1">
        <f t="shared" si="55"/>
        <v>1</v>
      </c>
      <c r="AG20" s="1">
        <f t="shared" si="56"/>
        <v>1</v>
      </c>
      <c r="AH20" s="82">
        <f t="shared" si="57"/>
        <v>1.0101100000000001</v>
      </c>
      <c r="AI20" s="1"/>
    </row>
    <row r="21" spans="2:80" s="2" customFormat="1" x14ac:dyDescent="0.2">
      <c r="C21" s="2" t="str">
        <f t="shared" si="33"/>
        <v>Team D5</v>
      </c>
      <c r="D21" s="1">
        <f t="shared" si="34"/>
        <v>16</v>
      </c>
      <c r="E21" s="1">
        <f t="shared" si="34"/>
        <v>6</v>
      </c>
      <c r="F21" s="1">
        <f t="shared" si="34"/>
        <v>5</v>
      </c>
      <c r="G21" s="1">
        <f t="shared" si="34"/>
        <v>5</v>
      </c>
      <c r="H21" s="1">
        <f t="shared" si="35"/>
        <v>53</v>
      </c>
      <c r="I21" s="1">
        <f t="shared" si="35"/>
        <v>49</v>
      </c>
      <c r="J21" s="172">
        <f t="shared" si="35"/>
        <v>4</v>
      </c>
      <c r="K21" s="1">
        <f t="shared" si="35"/>
        <v>23</v>
      </c>
      <c r="L21" s="28">
        <f t="shared" si="36"/>
        <v>23504053</v>
      </c>
      <c r="M21" s="13">
        <f t="shared" si="46"/>
        <v>1</v>
      </c>
      <c r="N21" s="13">
        <f t="array" ref="N21">IF($AI$15,SUM(($K$17:$K$25&gt;=K21)/COUNTIF($K$17:$K$25,$K$17:$K$25)),SUM(($L$17:$L$25&gt;=L21)/COUNTIF($L$17:$L$25,$L$17:$L$25)))</f>
        <v>3</v>
      </c>
      <c r="O21" s="5" t="str">
        <f t="shared" si="37"/>
        <v/>
      </c>
      <c r="P21" s="3" t="str">
        <f t="shared" si="38"/>
        <v/>
      </c>
      <c r="Q21" s="3" t="str">
        <f t="shared" si="39"/>
        <v/>
      </c>
      <c r="R21" s="3" t="str">
        <f t="shared" si="40"/>
        <v/>
      </c>
      <c r="S21" s="3" t="str">
        <f t="shared" si="41"/>
        <v/>
      </c>
      <c r="T21" s="3" t="str">
        <f t="shared" si="42"/>
        <v/>
      </c>
      <c r="U21" s="3" t="str">
        <f t="shared" si="43"/>
        <v/>
      </c>
      <c r="V21" s="48" t="str">
        <f t="shared" si="44"/>
        <v/>
      </c>
      <c r="W21" s="55">
        <f t="shared" si="45"/>
        <v>500000</v>
      </c>
      <c r="X21" s="21">
        <f t="shared" si="47"/>
        <v>3.0108999999999999</v>
      </c>
      <c r="Y21" s="172">
        <f t="shared" si="48"/>
        <v>0</v>
      </c>
      <c r="Z21" s="1">
        <f t="shared" si="49"/>
        <v>1.5</v>
      </c>
      <c r="AA21" s="1">
        <f t="shared" si="50"/>
        <v>0</v>
      </c>
      <c r="AB21" s="1">
        <f t="shared" si="51"/>
        <v>0</v>
      </c>
      <c r="AC21" s="1">
        <f t="shared" si="52"/>
        <v>0</v>
      </c>
      <c r="AD21" s="79">
        <f t="shared" si="53"/>
        <v>2</v>
      </c>
      <c r="AE21" s="28">
        <f t="shared" si="54"/>
        <v>504053</v>
      </c>
      <c r="AF21" s="1">
        <f t="shared" si="55"/>
        <v>4</v>
      </c>
      <c r="AG21" s="1">
        <f t="shared" si="56"/>
        <v>1</v>
      </c>
      <c r="AH21" s="82">
        <f t="shared" si="57"/>
        <v>2.0104099999999998</v>
      </c>
      <c r="AI21" s="1"/>
    </row>
    <row r="22" spans="2:80" s="2" customFormat="1" x14ac:dyDescent="0.2">
      <c r="C22" s="2" t="str">
        <f t="shared" si="33"/>
        <v>Team D6</v>
      </c>
      <c r="D22" s="1">
        <f t="shared" si="34"/>
        <v>16</v>
      </c>
      <c r="E22" s="1">
        <f t="shared" si="34"/>
        <v>1</v>
      </c>
      <c r="F22" s="1">
        <f t="shared" si="34"/>
        <v>8</v>
      </c>
      <c r="G22" s="1">
        <f t="shared" si="34"/>
        <v>7</v>
      </c>
      <c r="H22" s="1">
        <f t="shared" si="35"/>
        <v>41</v>
      </c>
      <c r="I22" s="1">
        <f t="shared" si="35"/>
        <v>60</v>
      </c>
      <c r="J22" s="172">
        <f t="shared" si="35"/>
        <v>-19</v>
      </c>
      <c r="K22" s="1">
        <f t="shared" si="35"/>
        <v>11</v>
      </c>
      <c r="L22" s="28">
        <f t="shared" si="36"/>
        <v>11481041</v>
      </c>
      <c r="M22" s="13">
        <f t="shared" si="46"/>
        <v>1</v>
      </c>
      <c r="N22" s="13">
        <f t="array" ref="N22">IF($AI$15,SUM(($K$17:$K$25&gt;=K22)/COUNTIF($K$17:$K$25,$K$17:$K$25)),SUM(($L$17:$L$25&gt;=L22)/COUNTIF($L$17:$L$25,$L$17:$L$25)))</f>
        <v>9</v>
      </c>
      <c r="O22" s="5" t="str">
        <f t="shared" si="37"/>
        <v/>
      </c>
      <c r="P22" s="3" t="str">
        <f t="shared" si="38"/>
        <v/>
      </c>
      <c r="Q22" s="3" t="str">
        <f t="shared" si="39"/>
        <v/>
      </c>
      <c r="R22" s="3" t="str">
        <f t="shared" si="40"/>
        <v/>
      </c>
      <c r="S22" s="3" t="str">
        <f t="shared" si="41"/>
        <v/>
      </c>
      <c r="T22" s="3" t="str">
        <f t="shared" si="42"/>
        <v/>
      </c>
      <c r="U22" s="3" t="str">
        <f t="shared" si="43"/>
        <v/>
      </c>
      <c r="V22" s="48" t="str">
        <f t="shared" si="44"/>
        <v/>
      </c>
      <c r="W22" s="55">
        <f t="shared" si="45"/>
        <v>500000</v>
      </c>
      <c r="X22" s="21">
        <f t="shared" si="47"/>
        <v>9.0108999999999995</v>
      </c>
      <c r="Y22" s="172">
        <f t="shared" si="48"/>
        <v>0</v>
      </c>
      <c r="Z22" s="1">
        <f t="shared" si="49"/>
        <v>1.5</v>
      </c>
      <c r="AA22" s="1">
        <f t="shared" si="50"/>
        <v>0</v>
      </c>
      <c r="AB22" s="1">
        <f t="shared" si="51"/>
        <v>0</v>
      </c>
      <c r="AC22" s="1">
        <f t="shared" si="52"/>
        <v>0</v>
      </c>
      <c r="AD22" s="79">
        <f t="shared" si="53"/>
        <v>9</v>
      </c>
      <c r="AE22" s="28">
        <f t="shared" si="54"/>
        <v>481041</v>
      </c>
      <c r="AF22" s="1">
        <f t="shared" si="55"/>
        <v>9</v>
      </c>
      <c r="AG22" s="1">
        <f t="shared" si="56"/>
        <v>1</v>
      </c>
      <c r="AH22" s="82">
        <f t="shared" si="57"/>
        <v>9.0109099999999991</v>
      </c>
      <c r="AI22" s="1"/>
    </row>
    <row r="23" spans="2:80" s="2" customFormat="1" x14ac:dyDescent="0.2">
      <c r="C23" s="2" t="str">
        <f t="shared" si="33"/>
        <v>Team D7</v>
      </c>
      <c r="D23" s="1">
        <f t="shared" si="34"/>
        <v>16</v>
      </c>
      <c r="E23" s="1">
        <f t="shared" si="34"/>
        <v>5</v>
      </c>
      <c r="F23" s="1">
        <f t="shared" si="34"/>
        <v>7</v>
      </c>
      <c r="G23" s="1">
        <f t="shared" si="34"/>
        <v>4</v>
      </c>
      <c r="H23" s="1">
        <f t="shared" si="35"/>
        <v>47</v>
      </c>
      <c r="I23" s="1">
        <f t="shared" si="35"/>
        <v>40</v>
      </c>
      <c r="J23" s="172">
        <f t="shared" si="35"/>
        <v>7</v>
      </c>
      <c r="K23" s="1">
        <f t="shared" si="35"/>
        <v>22</v>
      </c>
      <c r="L23" s="28">
        <f t="shared" si="36"/>
        <v>22507047</v>
      </c>
      <c r="M23" s="13">
        <f t="shared" si="46"/>
        <v>1</v>
      </c>
      <c r="N23" s="13">
        <f t="array" ref="N23">IF($AI$15,SUM(($K$17:$K$25&gt;=K23)/COUNTIF($K$17:$K$25,$K$17:$K$25)),SUM(($L$17:$L$25&gt;=L23)/COUNTIF($L$17:$L$25,$L$17:$L$25)))</f>
        <v>6</v>
      </c>
      <c r="O23" s="5" t="str">
        <f t="shared" si="37"/>
        <v/>
      </c>
      <c r="P23" s="3" t="str">
        <f t="shared" si="38"/>
        <v/>
      </c>
      <c r="Q23" s="3" t="str">
        <f t="shared" si="39"/>
        <v/>
      </c>
      <c r="R23" s="3" t="str">
        <f t="shared" si="40"/>
        <v/>
      </c>
      <c r="S23" s="3" t="str">
        <f t="shared" si="41"/>
        <v/>
      </c>
      <c r="T23" s="3" t="str">
        <f t="shared" si="42"/>
        <v/>
      </c>
      <c r="U23" s="3" t="str">
        <f t="shared" si="43"/>
        <v/>
      </c>
      <c r="V23" s="48" t="str">
        <f t="shared" si="44"/>
        <v/>
      </c>
      <c r="W23" s="55">
        <f t="shared" si="45"/>
        <v>500000</v>
      </c>
      <c r="X23" s="21">
        <f t="shared" si="47"/>
        <v>6.0108999999999995</v>
      </c>
      <c r="Y23" s="172">
        <f t="shared" si="48"/>
        <v>0</v>
      </c>
      <c r="Z23" s="1">
        <f t="shared" si="49"/>
        <v>1.5</v>
      </c>
      <c r="AA23" s="1">
        <f t="shared" si="50"/>
        <v>0</v>
      </c>
      <c r="AB23" s="1">
        <f t="shared" si="51"/>
        <v>0</v>
      </c>
      <c r="AC23" s="1">
        <f t="shared" si="52"/>
        <v>0</v>
      </c>
      <c r="AD23" s="79">
        <f t="shared" si="53"/>
        <v>6</v>
      </c>
      <c r="AE23" s="28">
        <f t="shared" si="54"/>
        <v>507047</v>
      </c>
      <c r="AF23" s="1">
        <f t="shared" si="55"/>
        <v>3</v>
      </c>
      <c r="AG23" s="1">
        <f t="shared" si="56"/>
        <v>1</v>
      </c>
      <c r="AH23" s="82">
        <f t="shared" si="57"/>
        <v>6.0103099999999996</v>
      </c>
      <c r="AI23" s="1"/>
    </row>
    <row r="24" spans="2:80" s="2" customFormat="1" x14ac:dyDescent="0.2">
      <c r="C24" s="2" t="str">
        <f t="shared" si="33"/>
        <v>Team D8</v>
      </c>
      <c r="D24" s="1">
        <f t="shared" si="34"/>
        <v>16</v>
      </c>
      <c r="E24" s="1">
        <f t="shared" si="34"/>
        <v>6</v>
      </c>
      <c r="F24" s="1">
        <f t="shared" si="34"/>
        <v>5</v>
      </c>
      <c r="G24" s="1">
        <f t="shared" si="34"/>
        <v>5</v>
      </c>
      <c r="H24" s="1">
        <f t="shared" si="35"/>
        <v>49</v>
      </c>
      <c r="I24" s="1">
        <f t="shared" si="35"/>
        <v>42</v>
      </c>
      <c r="J24" s="172">
        <f t="shared" si="35"/>
        <v>7</v>
      </c>
      <c r="K24" s="1">
        <f t="shared" si="35"/>
        <v>23</v>
      </c>
      <c r="L24" s="28">
        <f t="shared" si="36"/>
        <v>23507049</v>
      </c>
      <c r="M24" s="13">
        <f t="shared" si="46"/>
        <v>1</v>
      </c>
      <c r="N24" s="13">
        <f t="array" ref="N24">IF($AI$15,SUM(($K$17:$K$25&gt;=K24)/COUNTIF($K$17:$K$25,$K$17:$K$25)),SUM(($L$17:$L$25&gt;=L24)/COUNTIF($L$17:$L$25,$L$17:$L$25)))</f>
        <v>2</v>
      </c>
      <c r="O24" s="5" t="str">
        <f t="shared" si="37"/>
        <v/>
      </c>
      <c r="P24" s="3" t="str">
        <f t="shared" si="38"/>
        <v/>
      </c>
      <c r="Q24" s="3" t="str">
        <f t="shared" si="39"/>
        <v/>
      </c>
      <c r="R24" s="3" t="str">
        <f t="shared" si="40"/>
        <v/>
      </c>
      <c r="S24" s="3" t="str">
        <f t="shared" si="41"/>
        <v/>
      </c>
      <c r="T24" s="3" t="str">
        <f t="shared" si="42"/>
        <v/>
      </c>
      <c r="U24" s="3" t="str">
        <f t="shared" si="43"/>
        <v/>
      </c>
      <c r="V24" s="48" t="str">
        <f t="shared" si="44"/>
        <v/>
      </c>
      <c r="W24" s="55">
        <f t="shared" si="45"/>
        <v>500000</v>
      </c>
      <c r="X24" s="21">
        <f t="shared" si="47"/>
        <v>2.0108999999999999</v>
      </c>
      <c r="Y24" s="172">
        <f t="shared" si="48"/>
        <v>0</v>
      </c>
      <c r="Z24" s="1">
        <f t="shared" si="49"/>
        <v>1.5</v>
      </c>
      <c r="AA24" s="1">
        <f t="shared" si="50"/>
        <v>0</v>
      </c>
      <c r="AB24" s="1">
        <f t="shared" si="51"/>
        <v>0</v>
      </c>
      <c r="AC24" s="1">
        <f t="shared" si="52"/>
        <v>0</v>
      </c>
      <c r="AD24" s="79">
        <f t="shared" si="53"/>
        <v>2</v>
      </c>
      <c r="AE24" s="28">
        <f t="shared" si="54"/>
        <v>507049</v>
      </c>
      <c r="AF24" s="1">
        <f t="shared" si="55"/>
        <v>2</v>
      </c>
      <c r="AG24" s="1">
        <f t="shared" si="56"/>
        <v>1</v>
      </c>
      <c r="AH24" s="82">
        <f t="shared" si="57"/>
        <v>2.0102099999999998</v>
      </c>
      <c r="AI24" s="1"/>
    </row>
    <row r="25" spans="2:80" s="2" customFormat="1" ht="12.75" thickBot="1" x14ac:dyDescent="0.25">
      <c r="C25" s="2" t="str">
        <f t="shared" si="33"/>
        <v>Team D9</v>
      </c>
      <c r="D25" s="1">
        <f t="shared" si="34"/>
        <v>16</v>
      </c>
      <c r="E25" s="1">
        <f t="shared" si="34"/>
        <v>6</v>
      </c>
      <c r="F25" s="1">
        <f t="shared" si="34"/>
        <v>5</v>
      </c>
      <c r="G25" s="1">
        <f t="shared" si="34"/>
        <v>5</v>
      </c>
      <c r="H25" s="1">
        <f t="shared" si="35"/>
        <v>49</v>
      </c>
      <c r="I25" s="1">
        <f t="shared" si="35"/>
        <v>55</v>
      </c>
      <c r="J25" s="172">
        <f t="shared" si="35"/>
        <v>-6</v>
      </c>
      <c r="K25" s="1">
        <f t="shared" si="35"/>
        <v>23</v>
      </c>
      <c r="L25" s="28">
        <f t="shared" si="36"/>
        <v>23494049</v>
      </c>
      <c r="M25" s="13">
        <f t="shared" si="46"/>
        <v>1</v>
      </c>
      <c r="N25" s="13">
        <f t="array" ref="N25">IF($AI$15,SUM(($K$17:$K$25&gt;=K25)/COUNTIF($K$17:$K$25,$K$17:$K$25)),SUM(($L$17:$L$25&gt;=L25)/COUNTIF($L$17:$L$25,$L$17:$L$25)))</f>
        <v>5</v>
      </c>
      <c r="O25" s="49" t="str">
        <f t="shared" si="37"/>
        <v/>
      </c>
      <c r="P25" s="50" t="str">
        <f t="shared" si="38"/>
        <v/>
      </c>
      <c r="Q25" s="50" t="str">
        <f t="shared" si="39"/>
        <v/>
      </c>
      <c r="R25" s="50" t="str">
        <f t="shared" si="40"/>
        <v/>
      </c>
      <c r="S25" s="50" t="str">
        <f t="shared" si="41"/>
        <v/>
      </c>
      <c r="T25" s="50" t="str">
        <f t="shared" si="42"/>
        <v/>
      </c>
      <c r="U25" s="50" t="str">
        <f t="shared" si="43"/>
        <v/>
      </c>
      <c r="V25" s="51" t="str">
        <f t="shared" si="44"/>
        <v/>
      </c>
      <c r="W25" s="55">
        <f t="shared" si="45"/>
        <v>500000</v>
      </c>
      <c r="X25" s="22">
        <f t="shared" si="47"/>
        <v>5.0108999999999995</v>
      </c>
      <c r="Y25" s="172">
        <f t="shared" si="48"/>
        <v>0</v>
      </c>
      <c r="Z25" s="1">
        <f t="shared" si="49"/>
        <v>1.5</v>
      </c>
      <c r="AA25" s="1">
        <f t="shared" si="50"/>
        <v>0</v>
      </c>
      <c r="AB25" s="1">
        <f t="shared" si="51"/>
        <v>0</v>
      </c>
      <c r="AC25" s="1">
        <f t="shared" si="52"/>
        <v>0</v>
      </c>
      <c r="AD25" s="79">
        <f t="shared" si="53"/>
        <v>2</v>
      </c>
      <c r="AE25" s="28">
        <f t="shared" si="54"/>
        <v>494049</v>
      </c>
      <c r="AF25" s="1">
        <f t="shared" si="55"/>
        <v>7</v>
      </c>
      <c r="AG25" s="1">
        <f t="shared" si="56"/>
        <v>1</v>
      </c>
      <c r="AH25" s="83">
        <f t="shared" si="57"/>
        <v>2.01071</v>
      </c>
      <c r="AI25" s="1"/>
    </row>
    <row r="26" spans="2:80" s="2" customFormat="1" ht="12.75" thickTop="1" x14ac:dyDescent="0.2">
      <c r="O26" s="1"/>
      <c r="P26" s="1"/>
      <c r="Q26" s="1"/>
      <c r="R26" s="1"/>
      <c r="S26" s="1"/>
      <c r="T26" s="1"/>
      <c r="U26" s="1"/>
      <c r="V26" s="1"/>
    </row>
    <row r="27" spans="2:80" s="2" customFormat="1" x14ac:dyDescent="0.2">
      <c r="O27" s="1"/>
      <c r="P27" s="1"/>
      <c r="Q27" s="1"/>
      <c r="R27" s="1"/>
      <c r="S27" s="1"/>
      <c r="T27" s="1"/>
      <c r="U27" s="1"/>
      <c r="V27" s="1"/>
    </row>
    <row r="28" spans="2:80" s="2" customFormat="1" ht="12.75" thickBot="1" x14ac:dyDescent="0.25">
      <c r="B28" s="4" t="s">
        <v>81</v>
      </c>
    </row>
    <row r="29" spans="2:80" s="2" customFormat="1" ht="12.75" thickTop="1" x14ac:dyDescent="0.2">
      <c r="B29" s="2" t="s">
        <v>77</v>
      </c>
      <c r="E29" s="343">
        <v>1</v>
      </c>
      <c r="F29" s="336"/>
      <c r="G29" s="336"/>
      <c r="H29" s="336"/>
      <c r="I29" s="336"/>
      <c r="J29" s="336"/>
      <c r="K29" s="336"/>
      <c r="L29" s="337"/>
      <c r="M29" s="335">
        <v>2</v>
      </c>
      <c r="N29" s="336"/>
      <c r="O29" s="336"/>
      <c r="P29" s="336"/>
      <c r="Q29" s="336"/>
      <c r="R29" s="336"/>
      <c r="S29" s="336"/>
      <c r="T29" s="337"/>
      <c r="U29" s="335">
        <v>3</v>
      </c>
      <c r="V29" s="336"/>
      <c r="W29" s="336"/>
      <c r="X29" s="336"/>
      <c r="Y29" s="336"/>
      <c r="Z29" s="336"/>
      <c r="AA29" s="336"/>
      <c r="AB29" s="337"/>
      <c r="AC29" s="335">
        <v>4</v>
      </c>
      <c r="AD29" s="336"/>
      <c r="AE29" s="336"/>
      <c r="AF29" s="336"/>
      <c r="AG29" s="336"/>
      <c r="AH29" s="336"/>
      <c r="AI29" s="336"/>
      <c r="AJ29" s="337"/>
      <c r="AK29" s="335">
        <v>5</v>
      </c>
      <c r="AL29" s="336"/>
      <c r="AM29" s="336"/>
      <c r="AN29" s="336"/>
      <c r="AO29" s="336"/>
      <c r="AP29" s="336"/>
      <c r="AQ29" s="336"/>
      <c r="AR29" s="337"/>
      <c r="AS29" s="335">
        <v>6</v>
      </c>
      <c r="AT29" s="336"/>
      <c r="AU29" s="336"/>
      <c r="AV29" s="336"/>
      <c r="AW29" s="336"/>
      <c r="AX29" s="336"/>
      <c r="AY29" s="336"/>
      <c r="AZ29" s="337"/>
      <c r="BA29" s="335">
        <v>7</v>
      </c>
      <c r="BB29" s="336"/>
      <c r="BC29" s="336"/>
      <c r="BD29" s="336"/>
      <c r="BE29" s="336"/>
      <c r="BF29" s="336"/>
      <c r="BG29" s="336"/>
      <c r="BH29" s="337"/>
      <c r="BI29" s="335">
        <v>8</v>
      </c>
      <c r="BJ29" s="336"/>
      <c r="BK29" s="336"/>
      <c r="BL29" s="336"/>
      <c r="BM29" s="336"/>
      <c r="BN29" s="336"/>
      <c r="BO29" s="336"/>
      <c r="BP29" s="348"/>
      <c r="BQ29" s="172"/>
      <c r="BR29" s="4" t="s">
        <v>76</v>
      </c>
      <c r="BS29" s="2" t="str">
        <f>$F$4</f>
        <v>Team D1</v>
      </c>
      <c r="BT29" s="2" t="str">
        <f>$F$5</f>
        <v>Team D2</v>
      </c>
      <c r="BU29" s="2" t="str">
        <f>$F$6</f>
        <v>Team D3</v>
      </c>
      <c r="BV29" s="2" t="str">
        <f>$F$7</f>
        <v>Team D4</v>
      </c>
      <c r="BW29" s="2" t="str">
        <f>$F$8</f>
        <v>Team D5</v>
      </c>
      <c r="BX29" s="2" t="str">
        <f>$F$9</f>
        <v>Team D6</v>
      </c>
      <c r="BY29" s="2" t="str">
        <f>$F$10</f>
        <v>Team D7</v>
      </c>
      <c r="BZ29" s="2" t="str">
        <f>$F$11</f>
        <v>Team D8</v>
      </c>
      <c r="CA29" s="2" t="str">
        <f>$F$12</f>
        <v>Team D9</v>
      </c>
      <c r="CB29" s="44" t="s">
        <v>138</v>
      </c>
    </row>
    <row r="30" spans="2:80" s="2" customFormat="1" x14ac:dyDescent="0.2">
      <c r="C30" s="2" t="str">
        <f t="shared" ref="C30:C38" si="58">$R64</f>
        <v>Team D1</v>
      </c>
      <c r="E30" s="14">
        <f t="array" ref="E30">IF(O17=C17,SUM(IF(($BR$52:$BR$60=C17)*($BS$51:$CA$51=O18),$BS$52:$CA$60)),0)</f>
        <v>0</v>
      </c>
      <c r="F30" s="3">
        <f t="array" ref="F30">IF(O17=C17,SUM(IF(($BR$52:$BR$60=C17)*($BS$51:$CA$51=O19),$BS$52:$CA$60)),0)</f>
        <v>0</v>
      </c>
      <c r="G30" s="3">
        <f t="array" ref="G30">IF(O17=C17,SUM(IF(($BR$52:$BR$60=C17)*($BS$51:$CA$51=O20),$BS$52:$CA$60)),0)</f>
        <v>0</v>
      </c>
      <c r="H30" s="3">
        <f t="array" ref="H30">IF(O17=C17,SUM(IF(($BR$52:$BR$60=C17)*($BS$51:$CA$51=O21),$BS$52:$CA$60)),0)</f>
        <v>0</v>
      </c>
      <c r="I30" s="3">
        <f t="array" ref="I30">IF(O17=C17,SUM(IF(($BR$52:$BR$60=C17)*($BS$51:$CA$51=O22),$BS$52:$CA$60)),0)</f>
        <v>0</v>
      </c>
      <c r="J30" s="3">
        <f t="array" ref="J30">IF(O17=C17,SUM(IF(($BR$52:$BR$60=C17)*($BS$51:$CA$51=O23),$BS$52:$CA$60)),0)</f>
        <v>0</v>
      </c>
      <c r="K30" s="3">
        <f t="array" ref="K30">IF(O17=C17,SUM(IF(($BR$52:$BR$60=C17)*($BS$51:$CA$51=O$24),$BS$52:$CA$60)),0)</f>
        <v>0</v>
      </c>
      <c r="L30" s="3">
        <f t="array" ref="L30">IF(O17=C17,SUM(IF(($BR$52:$BR$60=C17)*($BS$51:$CA$51=O$25),$BS$52:$CA$60)),0)</f>
        <v>0</v>
      </c>
      <c r="M30" s="5">
        <f t="array" ref="M30">IF(P17=C17,SUM(IF(($BR$52:$BR$60=C17)*($BS$51:$CA$51=P18),$BS$52:$CA$60)),0)</f>
        <v>0</v>
      </c>
      <c r="N30" s="3">
        <f t="array" ref="N30">IF(P17=C17,SUM(IF(($BR$52:$BR$60=C17)*($BS$51:$CA$51=P19),$BS$52:$CA$60)),0)</f>
        <v>0</v>
      </c>
      <c r="O30" s="3">
        <f t="array" ref="O30">IF(P17=C17,SUM(IF(($BR$52:$BR$60=C17)*($BS$51:$CA$51=P20),$BS$52:$CA$60)),0)</f>
        <v>0</v>
      </c>
      <c r="P30" s="3">
        <f t="array" ref="P30">IF(P17=C17,SUM(IF(($BR$52:$BR$60=C17)*($BS$51:$CA$51=P21),$BS$52:$CA$60)),0)</f>
        <v>0</v>
      </c>
      <c r="Q30" s="3">
        <f t="array" ref="Q30">IF(P17=C17,SUM(IF(($BR$52:$BR$60=C17)*($BS$51:$CA$51=P22),$BS$52:$CA$60)),0)</f>
        <v>0</v>
      </c>
      <c r="R30" s="3">
        <f t="array" ref="R30">IF(P17=C17,SUM(IF(($BR$52:$BR$60=C17)*($BS$51:$CA$51=P23),$BS$52:$CA$60)),0)</f>
        <v>0</v>
      </c>
      <c r="S30" s="3">
        <f t="array" ref="S30">IF(P17=C17,SUM(IF(($BR$52:$BR$60=C17)*($BS$51:$CA$51=P$24),$BS$52:$CA$60)),0)</f>
        <v>0</v>
      </c>
      <c r="T30" s="3">
        <f t="array" ref="T30">IF(P17=C17,SUM(IF(($BR$52:$BR$60=C17)*($BS$51:$CA$51=P$25),$BS$52:$CA$60)),0)</f>
        <v>0</v>
      </c>
      <c r="U30" s="5">
        <f t="array" ref="U30">IF(Q17=C17,SUM(IF(($BR$52:$BR$60=C17)*($BS$51:$CA$51=Q18),$BS$52:$CA$60)),0)</f>
        <v>0</v>
      </c>
      <c r="V30" s="3">
        <f t="array" ref="V30">IF(Q17=C17,SUM(IF(($BR$52:$BR$60=C17)*($BS$51:$CA$51=Q19),$BS$52:$CA$60)),0)</f>
        <v>0</v>
      </c>
      <c r="W30" s="3">
        <f t="array" ref="W30">IF(Q17=C17,SUM(IF(($BR$52:$BR$60=C17)*($BS$51:$CA$51=Q20),$BS$52:$CA$60)),0)</f>
        <v>0</v>
      </c>
      <c r="X30" s="3">
        <f t="array" ref="X30">IF(Q17=C17,SUM(IF(($BR$52:$BR$60=C17)*($BS$51:$CA$51=Q21),$BS$52:$CA$60)),0)</f>
        <v>0</v>
      </c>
      <c r="Y30" s="3">
        <f t="array" ref="Y30">IF(Q17=C17,SUM(IF(($BR$52:$BR$60=C17)*($BS$51:$CA$51=Q22),$BS$52:$CA$60)),0)</f>
        <v>0</v>
      </c>
      <c r="Z30" s="3">
        <f t="array" ref="Z30">IF(Q17=C17,SUM(IF(($BR$52:$BR$60=C17)*($BS$51:$CA$51=Q23),$BS$52:$CA$60)),0)</f>
        <v>0</v>
      </c>
      <c r="AA30" s="3">
        <f t="array" ref="AA30">IF(Q17=C17,SUM(IF(($BR$52:$BR$60=C17)*($BS$51:$CA$51=Q$24),$BS$52:$CA$60)),0)</f>
        <v>0</v>
      </c>
      <c r="AB30" s="3">
        <f t="array" ref="AB30">IF(Q17=C17,SUM(IF(($BR$52:$BR$60=C17)*($BS$51:$CA$51=Q$25),$BS$52:$CA$60)),0)</f>
        <v>0</v>
      </c>
      <c r="AC30" s="5">
        <f t="array" ref="AC30">IF(R17=C17,SUM(IF(($BR$52:$BR$60=C17)*($BS$51:$CA$51=R18),$BS$52:$CA$60)),0)</f>
        <v>0</v>
      </c>
      <c r="AD30" s="3">
        <f t="array" ref="AD30">IF(R17=C17,SUM(IF(($BR$52:$BR$60=C17)*($BS$51:$CA$51=R19),$BS$52:$CA$60)),0)</f>
        <v>0</v>
      </c>
      <c r="AE30" s="3">
        <f t="array" ref="AE30">IF(R17=C17,SUM(IF(($BR$52:$BR$60=C17)*($BS$51:$CA$51=R20),$BS$52:$CA$60)),0)</f>
        <v>0</v>
      </c>
      <c r="AF30" s="3">
        <f t="array" ref="AF30">IF(R17=C17,SUM(IF(($BR$52:$BR$60=C17)*($BS$51:$CA$51=R21),$BS$52:$CA$60)),0)</f>
        <v>0</v>
      </c>
      <c r="AG30" s="3">
        <f t="array" ref="AG30">IF(R17=C17,SUM(IF(($BR$52:$BR$60=C17)*($BS$51:$CA$51=R22),$BS$52:$CA$60)),0)</f>
        <v>0</v>
      </c>
      <c r="AH30" s="3">
        <f t="array" ref="AH30">IF(R17=C17,SUM(IF(($BR$52:$BR$60=C17)*($BS$51:$CA$51=R23),$BS$52:$CA$60)),0)</f>
        <v>0</v>
      </c>
      <c r="AI30" s="3">
        <f t="array" ref="AI30">IF(R17=C17,SUM(IF(($BR$52:$BR$60=C17)*($BS$51:$CA$51=R$24),$BS$52:$CA$60)),0)</f>
        <v>0</v>
      </c>
      <c r="AJ30" s="3">
        <f t="array" ref="AJ30">IF(R17=C17,SUM(IF(($BR$52:$BR$60=C17)*($BS$51:$CA$51=R$25),$BS$52:$CA$60)),0)</f>
        <v>0</v>
      </c>
      <c r="AK30" s="5">
        <f t="array" ref="AK30">IF(S17=C17,SUM(IF(($BR$52:$BR$60=C17)*($BS$51:$CA$51=S18),$BS$52:$CA$60)),0)</f>
        <v>0</v>
      </c>
      <c r="AL30" s="3">
        <f t="array" ref="AL30">IF(S17=C17,SUM(IF(($BR$52:$BR$60=C17)*($BS$51:$CA$51=S19),$BS$52:$CA$60)),0)</f>
        <v>0</v>
      </c>
      <c r="AM30" s="3">
        <f t="array" ref="AM30">IF(S17=C17,SUM(IF(($BR$52:$BR$60=C17)*($BS$51:$CA$51=S20),$BS$52:$CA$60)),0)</f>
        <v>0</v>
      </c>
      <c r="AN30" s="3">
        <f t="array" ref="AN30">IF(S17=C17,SUM(IF(($BR$52:$BR$60=C17)*($BS$51:$CA$51=S21),$BS$52:$CA$60)),0)</f>
        <v>0</v>
      </c>
      <c r="AO30" s="3">
        <f t="array" ref="AO30">IF(S17=C17,SUM(IF(($BR$52:$BR$60=C17)*($BS$51:$CA$51=S22),$BS$52:$CA$60)),0)</f>
        <v>0</v>
      </c>
      <c r="AP30" s="3">
        <f t="array" ref="AP30">IF(S17=C17,SUM(IF(($BR$52:$BR$60=C17)*($BS$51:$CA$51=S23),$BS$52:$CA$60)),0)</f>
        <v>0</v>
      </c>
      <c r="AQ30" s="3">
        <f t="array" ref="AQ30">IF(S17=C17,SUM(IF(($BR$52:$BR$60=C17)*($BS$51:$CA$51=S$24),$BS$52:$CA$60)),0)</f>
        <v>0</v>
      </c>
      <c r="AR30" s="3">
        <f t="array" ref="AR30">IF(S17=C17,SUM(IF(($BR$52:$BR$60=C17)*($BS$51:$CA$51=S$25),$BS$52:$CA$60)),0)</f>
        <v>0</v>
      </c>
      <c r="AS30" s="5">
        <f t="array" ref="AS30">IF(T17=C17,SUM(IF(($BR$52:$BR$60=C17)*($BS$51:$CA$51=T18),$BS$52:$CA$60)),0)</f>
        <v>0</v>
      </c>
      <c r="AT30" s="3">
        <f t="array" ref="AT30">IF(T17=C17,SUM(IF(($BR$52:$BR$60=C17)*($BS$51:$CA$51=T19),$BS$52:$CA$60)),0)</f>
        <v>0</v>
      </c>
      <c r="AU30" s="3">
        <f t="array" ref="AU30">IF(T17=C17,SUM(IF(($BR$52:$BR$60=C17)*($BS$51:$CA$51=T20),$BS$52:$CA$60)),0)</f>
        <v>0</v>
      </c>
      <c r="AV30" s="3">
        <f t="array" ref="AV30">IF(T17=C17,SUM(IF(($BR$52:$BR$60=C17)*($BS$51:$CA$51=T21),$BS$52:$CA$60)),0)</f>
        <v>0</v>
      </c>
      <c r="AW30" s="3">
        <f t="array" ref="AW30">IF(T17=C17,SUM(IF(($BR$52:$BR$60=C17)*($BS$51:$CA$51=T22),$BS$52:$CA$60)),0)</f>
        <v>0</v>
      </c>
      <c r="AX30" s="3">
        <f t="array" ref="AX30">IF(T17=C17,SUM(IF(($BR$52:$BR$60=C17)*($BS$51:$CA$51=T23),$BS$52:$CA$60)),0)</f>
        <v>0</v>
      </c>
      <c r="AY30" s="3">
        <f t="array" ref="AY30">IF(T17=C17,SUM(IF(($BR$52:$BR$60=C17)*($BS$51:$CA$51=T$24),$BS$52:$CA$60)),0)</f>
        <v>0</v>
      </c>
      <c r="AZ30" s="3">
        <f t="array" ref="AZ30">IF(T17=C17,SUM(IF(($BR$52:$BR$60=C17)*($BS$51:$CA$51=T$25),$BS$52:$CA$60)),0)</f>
        <v>0</v>
      </c>
      <c r="BA30" s="5">
        <f t="array" ref="BA30">IF(U17=C17,SUM(IF(($BR$52:$BR$60=C17)*($BS$51:$CA$51=U$18),$BS$52:$CA$60)),0)</f>
        <v>0</v>
      </c>
      <c r="BB30" s="3">
        <f t="array" ref="BB30">IF(U17=C17,SUM(IF(($BR$52:$BR$60=C17)*($BS$51:$CA$51=U$19),$BS$52:$CA$60)),0)</f>
        <v>0</v>
      </c>
      <c r="BC30" s="3">
        <f t="array" ref="BC30">IF(U17=C17,SUM(IF(($BR$52:$BR$60=C17)*($BS$51:$CA$51=U$20),$BS$52:$CA$60)),0)</f>
        <v>0</v>
      </c>
      <c r="BD30" s="3">
        <f t="array" ref="BD30">IF(U17=C17,SUM(IF(($BR$52:$BR$60=C17)*($BS$51:$CA$51=U$21),$BS$52:$CA$60)),0)</f>
        <v>0</v>
      </c>
      <c r="BE30" s="3">
        <f t="array" ref="BE30">IF(U17=C17,SUM(IF(($BR$52:$BR$60=C17)*($BS$51:$CA$51=U$22),$BS$52:$CA$60)),0)</f>
        <v>0</v>
      </c>
      <c r="BF30" s="3">
        <f t="array" ref="BF30">IF(U17=C17,SUM(IF(($BR$52:$BR$60=C17)*($BS$51:$CA$51=U$23),$BS$52:$CA$60)),0)</f>
        <v>0</v>
      </c>
      <c r="BG30" s="3">
        <f t="array" ref="BG30">IF(U17=C17,SUM(IF(($BR$52:$BR$60=C17)*($BS$51:$CA$51=U$24),$BS$52:$CA$60)),0)</f>
        <v>0</v>
      </c>
      <c r="BH30" s="3">
        <f t="array" ref="BH30">IF(U17=C17,SUM(IF(($BR$52:$BR$60=C17)*($BS$51:$CA$51=U$25),$BS$52:$CA$60)),0)</f>
        <v>0</v>
      </c>
      <c r="BI30" s="5">
        <f t="array" ref="BI30">IF(V17=C17,SUM(IF(($BR$52:$BR$60=C17)*($BS$51:$CA$51=V$18),$BS$52:$CA$60)),0)</f>
        <v>0</v>
      </c>
      <c r="BJ30" s="3">
        <f t="array" ref="BJ30">IF(V17=C17,SUM(IF(($BR$52:$BR$60=C17)*($BS$51:$CA$51=V$19),$BS$52:$CA$60)),0)</f>
        <v>0</v>
      </c>
      <c r="BK30" s="3">
        <f t="array" ref="BK30">IF(V17=C17,SUM(IF(($BR$52:$BR$60=C17)*($BS$51:$CA$51=V$20),$BS$52:$CA$60)),0)</f>
        <v>0</v>
      </c>
      <c r="BL30" s="3">
        <f t="array" ref="BL30">IF(V17=C17,SUM(IF(($BR$52:$BR$60=C17)*($BS$51:$CA$51=V$21),$BS$52:$CA$60)),0)</f>
        <v>0</v>
      </c>
      <c r="BM30" s="3">
        <f t="array" ref="BM30">IF(V17=C17,SUM(IF(($BR$52:$BR$60=C17)*($BS$51:$CA$51=V$22),$BS$52:$CA$60)),0)</f>
        <v>0</v>
      </c>
      <c r="BN30" s="3">
        <f t="array" ref="BN30">IF(V17=C17,SUM(IF(($BR$52:$BR$60=C17)*($BS$51:$CA$51=V$23),$BS$52:$CA$60)),0)</f>
        <v>0</v>
      </c>
      <c r="BO30" s="3">
        <f t="array" ref="BO30">IF(V17=C17,SUM(IF(($BR$52:$BR$60=C17)*($BS$51:$CA$51=V$24),$BS$52:$CA$60)),0)</f>
        <v>0</v>
      </c>
      <c r="BP30" s="15">
        <f t="array" ref="BP30">IF(V17=C17,SUM(IF(($BR$52:$BR$60=C17)*($BS$51:$CA$51=V$25),$BS$52:$CA$60)),0)</f>
        <v>0</v>
      </c>
      <c r="BQ30" s="3"/>
      <c r="BR30" s="2" t="str">
        <f t="shared" ref="BR30:BR38" si="59">F4</f>
        <v>Team D1</v>
      </c>
      <c r="BS30" s="6"/>
      <c r="BT30" s="7">
        <f t="shared" ref="BT30:CA30" si="60">SUMIFS($X$64:$X$351,$V$64:$V$351,$BR30,$W$64:$W$351,BT$29)+SUMIFS($Y$64:$Y$351,$W$64:$W$351,$BR30,$V$64:$V$351,BT$29)</f>
        <v>4</v>
      </c>
      <c r="BU30" s="7">
        <f t="shared" si="60"/>
        <v>2</v>
      </c>
      <c r="BV30" s="7">
        <f t="shared" si="60"/>
        <v>5</v>
      </c>
      <c r="BW30" s="7">
        <f t="shared" si="60"/>
        <v>6</v>
      </c>
      <c r="BX30" s="7">
        <f t="shared" si="60"/>
        <v>8</v>
      </c>
      <c r="BY30" s="7">
        <f t="shared" si="60"/>
        <v>4</v>
      </c>
      <c r="BZ30" s="7">
        <f t="shared" si="60"/>
        <v>5</v>
      </c>
      <c r="CA30" s="7">
        <f t="shared" si="60"/>
        <v>6</v>
      </c>
      <c r="CB30" s="3"/>
    </row>
    <row r="31" spans="2:80" s="2" customFormat="1" x14ac:dyDescent="0.2">
      <c r="C31" s="2" t="str">
        <f t="shared" si="58"/>
        <v>Team D2</v>
      </c>
      <c r="E31" s="14">
        <f t="array" ref="E31">IF(O18=C18,SUM(IF(($BR$52:$BR$60=C18)*($BS$51:$CA$51=O17),$BS$52:$CA$60)),0)</f>
        <v>0</v>
      </c>
      <c r="F31" s="3">
        <f t="array" ref="F31">IF(O18=C18,SUM(IF(($BR$52:$BR$60=C18)*($BS$51:$CA$51=O19),$BS$52:$CA$60)),0)</f>
        <v>0</v>
      </c>
      <c r="G31" s="3">
        <f t="array" ref="G31">IF(O18=C18,SUM(IF(($BR$52:$BR$60=C18)*($BS$51:$CA$51=O20),$BS$52:$CA$60)),0)</f>
        <v>0</v>
      </c>
      <c r="H31" s="3">
        <f t="array" ref="H31">IF(O18=C18,SUM(IF(($BR$52:$BR$60=C18)*($BS$51:$CA$51=O21),$BS$52:$CA$60)),0)</f>
        <v>0</v>
      </c>
      <c r="I31" s="3">
        <f t="array" ref="I31">IF(O18=C18,SUM(IF(($BR$52:$BR$60=C18)*($BS$51:$CA$51=O22),$BS$52:$CA$60)),0)</f>
        <v>0</v>
      </c>
      <c r="J31" s="3">
        <f t="array" ref="J31">IF(O18=C18,SUM(IF(($BR$52:$BR$60=C18)*($BS$51:$CA$51=O23),$BS$52:$CA$60)),0)</f>
        <v>0</v>
      </c>
      <c r="K31" s="3">
        <f t="array" ref="K31">IF(O18=C18,SUM(IF(($BR$52:$BR$60=C18)*($BS$51:$CA$51=O$24),$BS$52:$CA$60)),0)</f>
        <v>0</v>
      </c>
      <c r="L31" s="3">
        <f t="array" ref="L31">IF(O18=C18,SUM(IF(($BR$52:$BR$60=C18)*($BS$51:$CA$51=O$25),$BS$52:$CA$60)),0)</f>
        <v>0</v>
      </c>
      <c r="M31" s="5">
        <f t="array" ref="M31">IF(P18=C18,SUM(IF(($BR$52:$BR$60=C18)*($BS$51:$CA$51=P17),$BS$52:$CA$60)),0)</f>
        <v>0</v>
      </c>
      <c r="N31" s="3">
        <f t="array" ref="N31">IF(P18=C18,SUM(IF(($BR$52:$BR$60=C18)*($BS$51:$CA$51=P19),$BS$52:$CA$60)),0)</f>
        <v>0</v>
      </c>
      <c r="O31" s="3">
        <f t="array" ref="O31">IF(P18=C18,SUM(IF(($BR$52:$BR$60=C18)*($BS$51:$CA$51=P20),$BS$52:$CA$60)),0)</f>
        <v>0</v>
      </c>
      <c r="P31" s="3">
        <f t="array" ref="P31">IF(P18=C18,SUM(IF(($BR$52:$BR$60=C18)*($BS$51:$CA$51=P21),$BS$52:$CA$60)),0)</f>
        <v>0</v>
      </c>
      <c r="Q31" s="3">
        <f t="array" ref="Q31">IF(P18=C18,SUM(IF(($BR$52:$BR$60=C18)*($BS$51:$CA$51=P22),$BS$52:$CA$60)),0)</f>
        <v>0</v>
      </c>
      <c r="R31" s="3">
        <f t="array" ref="R31">IF(P18=C18,SUM(IF(($BR$52:$BR$60=C18)*($BS$51:$CA$51=P23),$BS$52:$CA$60)),0)</f>
        <v>0</v>
      </c>
      <c r="S31" s="3">
        <f t="array" ref="S31">IF(P18=C18,SUM(IF(($BR$52:$BR$60=C18)*($BS$51:$CA$51=P$24),$BS$52:$CA$60)),0)</f>
        <v>0</v>
      </c>
      <c r="T31" s="3">
        <f t="array" ref="T31">IF(P18=C18,SUM(IF(($BR$52:$BR$60=C18)*($BS$51:$CA$51=P$25),$BS$52:$CA$60)),0)</f>
        <v>0</v>
      </c>
      <c r="U31" s="5">
        <f t="array" ref="U31">IF(Q18=C18,SUM(IF(($BR$52:$BR$60=C18)*($BS$51:$CA$51=Q17),$BS$52:$CA$60)),0)</f>
        <v>0</v>
      </c>
      <c r="V31" s="3">
        <f t="array" ref="V31">IF(Q18=C18,SUM(IF(($BR$52:$BR$60=C18)*($BS$51:$CA$51=Q19),$BS$52:$CA$60)),0)</f>
        <v>0</v>
      </c>
      <c r="W31" s="3">
        <f t="array" ref="W31">IF(Q18=C18,SUM(IF(($BR$52:$BR$60=C18)*($BS$51:$CA$51=Q20),$BS$52:$CA$60)),0)</f>
        <v>0</v>
      </c>
      <c r="X31" s="3">
        <f t="array" ref="X31">IF(Q18=C18,SUM(IF(($BR$52:$BR$60=C18)*($BS$51:$CA$51=Q21),$BS$52:$CA$60)),0)</f>
        <v>0</v>
      </c>
      <c r="Y31" s="3">
        <f t="array" ref="Y31">IF(Q18=C18,SUM(IF(($BR$52:$BR$60=C18)*($BS$51:$CA$51=Q22),$BS$52:$CA$60)),0)</f>
        <v>0</v>
      </c>
      <c r="Z31" s="3">
        <f t="array" ref="Z31">IF(Q18=C18,SUM(IF(($BR$52:$BR$60=C18)*($BS$51:$CA$51=Q23),$BS$52:$CA$60)),0)</f>
        <v>0</v>
      </c>
      <c r="AA31" s="3">
        <f t="array" ref="AA31">IF(Q18=C18,SUM(IF(($BR$52:$BR$60=C18)*($BS$51:$CA$51=Q$24),$BS$52:$CA$60)),0)</f>
        <v>0</v>
      </c>
      <c r="AB31" s="3">
        <f t="array" ref="AB31">IF(Q18=C18,SUM(IF(($BR$52:$BR$60=C18)*($BS$51:$CA$51=Q$25),$BS$52:$CA$60)),0)</f>
        <v>0</v>
      </c>
      <c r="AC31" s="5">
        <f t="array" ref="AC31">IF(R18=C18,SUM(IF(($BR$52:$BR$60=C18)*($BS$51:$CA$51=R17),$BS$52:$CA$60)),0)</f>
        <v>0</v>
      </c>
      <c r="AD31" s="3">
        <f t="array" ref="AD31">IF(R18=C18,SUM(IF(($BR$52:$BR$60=C18)*($BS$51:$CA$51=R19),$BS$52:$CA$60)),0)</f>
        <v>0</v>
      </c>
      <c r="AE31" s="3">
        <f t="array" ref="AE31">IF(R18=C18,SUM(IF(($BR$52:$BR$60=C18)*($BS$51:$CA$51=R20),$BS$52:$CA$60)),0)</f>
        <v>0</v>
      </c>
      <c r="AF31" s="3">
        <f t="array" ref="AF31">IF(R18=C18,SUM(IF(($BR$52:$BR$60=C18)*($BS$51:$CA$51=R21),$BS$52:$CA$60)),0)</f>
        <v>0</v>
      </c>
      <c r="AG31" s="3">
        <f t="array" ref="AG31">IF(R18=C18,SUM(IF(($BR$52:$BR$60=C18)*($BS$51:$CA$51=R22),$BS$52:$CA$60)),0)</f>
        <v>0</v>
      </c>
      <c r="AH31" s="3">
        <f t="array" ref="AH31">IF(R18=C18,SUM(IF(($BR$52:$BR$60=C18)*($BS$51:$CA$51=R23),$BS$52:$CA$60)),0)</f>
        <v>0</v>
      </c>
      <c r="AI31" s="3">
        <f t="array" ref="AI31">IF(R18=C18,SUM(IF(($BR$52:$BR$60=C18)*($BS$51:$CA$51=R$24),$BS$52:$CA$60)),0)</f>
        <v>0</v>
      </c>
      <c r="AJ31" s="3">
        <f t="array" ref="AJ31">IF(R18=C18,SUM(IF(($BR$52:$BR$60=C18)*($BS$51:$CA$51=R$25),$BS$52:$CA$60)),0)</f>
        <v>0</v>
      </c>
      <c r="AK31" s="5">
        <f t="array" ref="AK31">IF(S18=C18,SUM(IF(($BR$52:$BR$60=C18)*($BS$51:$CA$51=S17),$BS$52:$CA$60)),0)</f>
        <v>0</v>
      </c>
      <c r="AL31" s="3">
        <f t="array" ref="AL31">IF(S18=C18,SUM(IF(($BR$52:$BR$60=C18)*($BS$51:$CA$51=S19),$BS$52:$CA$60)),0)</f>
        <v>0</v>
      </c>
      <c r="AM31" s="3">
        <f t="array" ref="AM31">IF(S18=C18,SUM(IF(($BR$52:$BR$60=C18)*($BS$51:$CA$51=S20),$BS$52:$CA$60)),0)</f>
        <v>0</v>
      </c>
      <c r="AN31" s="3">
        <f t="array" ref="AN31">IF(S18=C18,SUM(IF(($BR$52:$BR$60=C18)*($BS$51:$CA$51=S21),$BS$52:$CA$60)),0)</f>
        <v>0</v>
      </c>
      <c r="AO31" s="3">
        <f t="array" ref="AO31">IF(S18=C18,SUM(IF(($BR$52:$BR$60=C18)*($BS$51:$CA$51=S22),$BS$52:$CA$60)),0)</f>
        <v>0</v>
      </c>
      <c r="AP31" s="3">
        <f t="array" ref="AP31">IF(S18=C18,SUM(IF(($BR$52:$BR$60=C18)*($BS$51:$CA$51=S23),$BS$52:$CA$60)),0)</f>
        <v>0</v>
      </c>
      <c r="AQ31" s="3">
        <f t="array" ref="AQ31">IF(S18=C18,SUM(IF(($BR$52:$BR$60=C18)*($BS$51:$CA$51=S$24),$BS$52:$CA$60)),0)</f>
        <v>0</v>
      </c>
      <c r="AR31" s="3">
        <f t="array" ref="AR31">IF(S18=C18,SUM(IF(($BR$52:$BR$60=C18)*($BS$51:$CA$51=S$25),$BS$52:$CA$60)),0)</f>
        <v>0</v>
      </c>
      <c r="AS31" s="5">
        <f t="array" ref="AS31">IF(T18=C18,SUM(IF(($BR$52:$BR$60=C18)*($BS$51:$CA$51=T17),$BS$52:$CA$60)),0)</f>
        <v>0</v>
      </c>
      <c r="AT31" s="3">
        <f t="array" ref="AT31">IF(T18=C18,SUM(IF(($BR$52:$BR$60=C18)*($BS$51:$CA$51=T19),$BS$52:$CA$60)),0)</f>
        <v>0</v>
      </c>
      <c r="AU31" s="3">
        <f t="array" ref="AU31">IF(T18=C18,SUM(IF(($BR$52:$BR$60=C18)*($BS$51:$CA$51=T20),$BS$52:$CA$60)),0)</f>
        <v>0</v>
      </c>
      <c r="AV31" s="3">
        <f t="array" ref="AV31">IF(T18=C18,SUM(IF(($BR$52:$BR$60=C18)*($BS$51:$CA$51=T21),$BS$52:$CA$60)),0)</f>
        <v>0</v>
      </c>
      <c r="AW31" s="3">
        <f t="array" ref="AW31">IF(T18=C18,SUM(IF(($BR$52:$BR$60=C18)*($BS$51:$CA$51=T22),$BS$52:$CA$60)),0)</f>
        <v>0</v>
      </c>
      <c r="AX31" s="3">
        <f t="array" ref="AX31">IF(T18=C18,SUM(IF(($BR$52:$BR$60=C18)*($BS$51:$CA$51=T23),$BS$52:$CA$60)),0)</f>
        <v>0</v>
      </c>
      <c r="AY31" s="3">
        <f t="array" ref="AY31">IF(T18=C18,SUM(IF(($BR$52:$BR$60=C18)*($BS$51:$CA$51=T$24),$BS$52:$CA$60)),0)</f>
        <v>0</v>
      </c>
      <c r="AZ31" s="3">
        <f t="array" ref="AZ31">IF(T18=C18,SUM(IF(($BR$52:$BR$60=C18)*($BS$51:$CA$51=T$25),$BS$52:$CA$60)),0)</f>
        <v>0</v>
      </c>
      <c r="BA31" s="5">
        <f t="array" ref="BA31">IF(U18=C18,SUM(IF(($BR$52:$BR$60=C18)*($BS$51:$CA$51=U$17),$BS$52:$CA$60)),0)</f>
        <v>0</v>
      </c>
      <c r="BB31" s="3">
        <f t="array" ref="BB31">IF(U18=C18,SUM(IF(($BR$52:$BR$60=C18)*($BS$51:$CA$51=U$19),$BS$52:$CA$60)),0)</f>
        <v>0</v>
      </c>
      <c r="BC31" s="3">
        <f t="array" ref="BC31">IF(U18=C18,SUM(IF(($BR$52:$BR$60=C18)*($BS$51:$CA$51=U$20),$BS$52:$CA$60)),0)</f>
        <v>0</v>
      </c>
      <c r="BD31" s="3">
        <f t="array" ref="BD31">IF(U18=C18,SUM(IF(($BR$52:$BR$60=C18)*($BS$51:$CA$51=U$21),$BS$52:$CA$60)),0)</f>
        <v>0</v>
      </c>
      <c r="BE31" s="3">
        <f t="array" ref="BE31">IF(U18=C18,SUM(IF(($BR$52:$BR$60=C18)*($BS$51:$CA$51=U$22),$BS$52:$CA$60)),0)</f>
        <v>0</v>
      </c>
      <c r="BF31" s="3">
        <f t="array" ref="BF31">IF(U18=C18,SUM(IF(($BR$52:$BR$60=C18)*($BS$51:$CA$51=U$23),$BS$52:$CA$60)),0)</f>
        <v>0</v>
      </c>
      <c r="BG31" s="3">
        <f t="array" ref="BG31">IF(U18=C18,SUM(IF(($BR$52:$BR$60=C18)*($BS$51:$CA$51=U$24),$BS$52:$CA$60)),0)</f>
        <v>0</v>
      </c>
      <c r="BH31" s="3">
        <f t="array" ref="BH31">IF(U18=C18,SUM(IF(($BR$52:$BR$60=C18)*($BS$51:$CA$51=U$25),$BS$52:$CA$60)),0)</f>
        <v>0</v>
      </c>
      <c r="BI31" s="5">
        <f t="array" ref="BI31">IF(V18=C18,SUM(IF(($BR$52:$BR$60=C18)*($BS$51:$CA$51=V$17),$BS$52:$CA$60)),0)</f>
        <v>0</v>
      </c>
      <c r="BJ31" s="3">
        <f t="array" ref="BJ31">IF(V18=C18,SUM(IF(($BR$52:$BR$60=C18)*($BS$51:$CA$51=V$19),$BS$52:$CA$60)),0)</f>
        <v>0</v>
      </c>
      <c r="BK31" s="3">
        <f t="array" ref="BK31">IF(V18=C18,SUM(IF(($BR$52:$BR$60=C18)*($BS$51:$CA$51=V$20),$BS$52:$CA$60)),0)</f>
        <v>0</v>
      </c>
      <c r="BL31" s="3">
        <f t="array" ref="BL31">IF(V18=C18,SUM(IF(($BR$52:$BR$60=C18)*($BS$51:$CA$51=V$21),$BS$52:$CA$60)),0)</f>
        <v>0</v>
      </c>
      <c r="BM31" s="3">
        <f t="array" ref="BM31">IF(V18=C18,SUM(IF(($BR$52:$BR$60=C18)*($BS$51:$CA$51=V$22),$BS$52:$CA$60)),0)</f>
        <v>0</v>
      </c>
      <c r="BN31" s="3">
        <f t="array" ref="BN31">IF(V18=C18,SUM(IF(($BR$52:$BR$60=C18)*($BS$51:$CA$51=V$23),$BS$52:$CA$60)),0)</f>
        <v>0</v>
      </c>
      <c r="BO31" s="3">
        <f t="array" ref="BO31">IF(V18=C18,SUM(IF(($BR$52:$BR$60=C18)*($BS$51:$CA$51=V$24),$BS$52:$CA$60)),0)</f>
        <v>0</v>
      </c>
      <c r="BP31" s="15">
        <f t="array" ref="BP31">IF(V18=C18,SUM(IF(($BR$52:$BR$60=C18)*($BS$51:$CA$51=V$25),$BS$52:$CA$60)),0)</f>
        <v>0</v>
      </c>
      <c r="BQ31" s="3"/>
      <c r="BR31" s="2" t="str">
        <f t="shared" si="59"/>
        <v>Team D2</v>
      </c>
      <c r="BS31" s="8">
        <f t="shared" ref="BS31:BS38" si="61">SUMIFS($X$64:$X$351,$V$64:$V$351,$BR31,$W$64:$W$351,BS$29)+SUMIFS($Y$64:$Y$351,$W$64:$W$351,$BR31,$V$64:$V$351,BS$29)</f>
        <v>3</v>
      </c>
      <c r="BT31" s="6"/>
      <c r="BU31" s="7">
        <f t="shared" ref="BU31:CA31" si="62">SUMIFS($X$64:$X$351,$V$64:$V$351,$BR31,$W$64:$W$351,BU$29)+SUMIFS($Y$64:$Y$351,$W$64:$W$351,$BR31,$V$64:$V$351,BU$29)</f>
        <v>3</v>
      </c>
      <c r="BV31" s="7">
        <f t="shared" si="62"/>
        <v>6</v>
      </c>
      <c r="BW31" s="7">
        <f t="shared" si="62"/>
        <v>5</v>
      </c>
      <c r="BX31" s="7">
        <f t="shared" si="62"/>
        <v>6</v>
      </c>
      <c r="BY31" s="7">
        <f t="shared" si="62"/>
        <v>3</v>
      </c>
      <c r="BZ31" s="7">
        <f t="shared" si="62"/>
        <v>3</v>
      </c>
      <c r="CA31" s="7">
        <f t="shared" si="62"/>
        <v>7</v>
      </c>
      <c r="CB31" s="3"/>
    </row>
    <row r="32" spans="2:80" s="2" customFormat="1" x14ac:dyDescent="0.2">
      <c r="C32" s="2" t="str">
        <f t="shared" si="58"/>
        <v>Team D3</v>
      </c>
      <c r="E32" s="14">
        <f t="array" ref="E32">IF(O19=C19,SUM(IF(($BR$52:$BR$60=C19)*($BS$51:$CA$51=O17),$BS$52:$CA$60)),0)</f>
        <v>0</v>
      </c>
      <c r="F32" s="3">
        <f t="array" ref="F32">IF(O19=C19,SUM(IF(($BR$52:$BR$60=C19)*($BS$51:$CA$51=O18),$BS$52:$CA$60)),0)</f>
        <v>0</v>
      </c>
      <c r="G32" s="3">
        <f t="array" ref="G32">IF(O19=C19,SUM(IF(($BR$52:$BR$60=C19)*($BS$51:$CA$51=O20),$BS$52:$CA$60)),0)</f>
        <v>0</v>
      </c>
      <c r="H32" s="3">
        <f t="array" ref="H32">IF(O19=C19,SUM(IF(($BR$52:$BR$60=C19)*($BS$51:$CA$51=O21),$BS$52:$CA$60)),0)</f>
        <v>0</v>
      </c>
      <c r="I32" s="3">
        <f t="array" ref="I32">IF(O19=C19,SUM(IF(($BR$52:$BR$60=C19)*($BS$51:$CA$51=O22),$BS$52:$CA$60)),0)</f>
        <v>0</v>
      </c>
      <c r="J32" s="3">
        <f t="array" ref="J32">IF(O19=C19,SUM(IF(($BR$52:$BR$60=C19)*($BS$51:$CA$51=O23),$BS$52:$CA$60)),0)</f>
        <v>0</v>
      </c>
      <c r="K32" s="3">
        <f t="array" ref="K32">IF(O19=C19,SUM(IF(($BR$52:$BR$60=C19)*($BS$51:$CA$51=O$24),$BS$52:$CA$60)),0)</f>
        <v>0</v>
      </c>
      <c r="L32" s="3">
        <f t="array" ref="L32">IF(O19=C19,SUM(IF(($BR$52:$BR$60=C19)*($BS$51:$CA$51=O$25),$BS$52:$CA$60)),0)</f>
        <v>0</v>
      </c>
      <c r="M32" s="5">
        <f t="array" ref="M32">IF(P19=C19,SUM(IF(($BR$52:$BR$60=C19)*($BS$51:$CA$51=P17),$BS$52:$CA$60)),0)</f>
        <v>0</v>
      </c>
      <c r="N32" s="3">
        <f t="array" ref="N32">IF(P19=C19,SUM(IF(($BR$52:$BR$60=C19)*($BS$51:$CA$51=P18),$BS$52:$CA$60)),0)</f>
        <v>0</v>
      </c>
      <c r="O32" s="3">
        <f t="array" ref="O32">IF(P19=C19,SUM(IF(($BR$52:$BR$60=C19)*($BS$51:$CA$51=P20),$BS$52:$CA$60)),0)</f>
        <v>0</v>
      </c>
      <c r="P32" s="3">
        <f t="array" ref="P32">IF(P19=C19,SUM(IF(($BR$52:$BR$60=C19)*($BS$51:$CA$51=P21),$BS$52:$CA$60)),0)</f>
        <v>0</v>
      </c>
      <c r="Q32" s="3">
        <f t="array" ref="Q32">IF(P19=C19,SUM(IF(($BR$52:$BR$60=C19)*($BS$51:$CA$51=P22),$BS$52:$CA$60)),0)</f>
        <v>0</v>
      </c>
      <c r="R32" s="3">
        <f t="array" ref="R32">IF(P19=C19,SUM(IF(($BR$52:$BR$60=C19)*($BS$51:$CA$51=P23),$BS$52:$CA$60)),0)</f>
        <v>0</v>
      </c>
      <c r="S32" s="3">
        <f t="array" ref="S32">IF(P19=C19,SUM(IF(($BR$52:$BR$60=C19)*($BS$51:$CA$51=P$24),$BS$52:$CA$60)),0)</f>
        <v>0</v>
      </c>
      <c r="T32" s="3">
        <f t="array" ref="T32">IF(P19=C19,SUM(IF(($BR$52:$BR$60=C19)*($BS$51:$CA$51=P$25),$BS$52:$CA$60)),0)</f>
        <v>0</v>
      </c>
      <c r="U32" s="5">
        <f t="array" ref="U32">IF(Q19=C19,SUM(IF(($BR$52:$BR$60=C19)*($BS$51:$CA$51=Q17),$BS$52:$CA$60)),0)</f>
        <v>0</v>
      </c>
      <c r="V32" s="3">
        <f t="array" ref="V32">IF(Q19=C19,SUM(IF(($BR$52:$BR$60=C19)*($BS$51:$CA$51=Q18),$BS$52:$CA$60)),0)</f>
        <v>0</v>
      </c>
      <c r="W32" s="3">
        <f t="array" ref="W32">IF(Q19=C19,SUM(IF(($BR$52:$BR$60=C19)*($BS$51:$CA$51=Q20),$BS$52:$CA$60)),0)</f>
        <v>0</v>
      </c>
      <c r="X32" s="3">
        <f t="array" ref="X32">IF(Q19=C19,SUM(IF(($BR$52:$BR$60=C19)*($BS$51:$CA$51=Q21),$BS$52:$CA$60)),0)</f>
        <v>0</v>
      </c>
      <c r="Y32" s="3">
        <f t="array" ref="Y32">IF(Q19=C19,SUM(IF(($BR$52:$BR$60=C19)*($BS$51:$CA$51=Q22),$BS$52:$CA$60)),0)</f>
        <v>0</v>
      </c>
      <c r="Z32" s="3">
        <f t="array" ref="Z32">IF(Q19=C19,SUM(IF(($BR$52:$BR$60=C19)*($BS$51:$CA$51=Q23),$BS$52:$CA$60)),0)</f>
        <v>0</v>
      </c>
      <c r="AA32" s="3">
        <f t="array" ref="AA32">IF(Q19=C19,SUM(IF(($BR$52:$BR$60=C19)*($BS$51:$CA$51=Q$24),$BS$52:$CA$60)),0)</f>
        <v>0</v>
      </c>
      <c r="AB32" s="3">
        <f t="array" ref="AB32">IF(Q19=C19,SUM(IF(($BR$52:$BR$60=C19)*($BS$51:$CA$51=Q$25),$BS$52:$CA$60)),0)</f>
        <v>0</v>
      </c>
      <c r="AC32" s="5">
        <f t="array" ref="AC32">IF(R19=C19,SUM(IF(($BR$52:$BR$60=C19)*($BS$51:$CA$51=R17),$BS$52:$CA$60)),0)</f>
        <v>0</v>
      </c>
      <c r="AD32" s="3">
        <f t="array" ref="AD32">IF(R19=C19,SUM(IF(($BR$52:$BR$60=C19)*($BS$51:$CA$51=R18),$BS$52:$CA$60)),0)</f>
        <v>0</v>
      </c>
      <c r="AE32" s="3">
        <f t="array" ref="AE32">IF(R19=C19,SUM(IF(($BR$52:$BR$60=C19)*($BS$51:$CA$51=R20),$BS$52:$CA$60)),0)</f>
        <v>0</v>
      </c>
      <c r="AF32" s="3">
        <f t="array" ref="AF32">IF(R19=C19,SUM(IF(($BR$52:$BR$60=C19)*($BS$51:$CA$51=R21),$BS$52:$CA$60)),0)</f>
        <v>0</v>
      </c>
      <c r="AG32" s="3">
        <f t="array" ref="AG32">IF(R19=C19,SUM(IF(($BR$52:$BR$60=C19)*($BS$51:$CA$51=R22),$BS$52:$CA$60)),0)</f>
        <v>0</v>
      </c>
      <c r="AH32" s="3">
        <f t="array" ref="AH32">IF(R19=C19,SUM(IF(($BR$52:$BR$60=C19)*($BS$51:$CA$51=R23),$BS$52:$CA$60)),0)</f>
        <v>0</v>
      </c>
      <c r="AI32" s="3">
        <f t="array" ref="AI32">IF(R19=C19,SUM(IF(($BR$52:$BR$60=C19)*($BS$51:$CA$51=R$24),$BS$52:$CA$60)),0)</f>
        <v>0</v>
      </c>
      <c r="AJ32" s="3">
        <f t="array" ref="AJ32">IF(R19=C19,SUM(IF(($BR$52:$BR$60=C19)*($BS$51:$CA$51=R$25),$BS$52:$CA$60)),0)</f>
        <v>0</v>
      </c>
      <c r="AK32" s="5">
        <f t="array" ref="AK32">IF(S19=C19,SUM(IF(($BR$52:$BR$60=C19)*($BS$51:$CA$51=S17),$BS$52:$CA$60)),0)</f>
        <v>0</v>
      </c>
      <c r="AL32" s="3">
        <f t="array" ref="AL32">IF(S19=C19,SUM(IF(($BR$52:$BR$60=C19)*($BS$51:$CA$51=S18),$BS$52:$CA$60)),0)</f>
        <v>0</v>
      </c>
      <c r="AM32" s="3">
        <f t="array" ref="AM32">IF(S19=C19,SUM(IF(($BR$52:$BR$60=C19)*($BS$51:$CA$51=S20),$BS$52:$CA$60)),0)</f>
        <v>0</v>
      </c>
      <c r="AN32" s="3">
        <f t="array" ref="AN32">IF(S19=C19,SUM(IF(($BR$52:$BR$60=C19)*($BS$51:$CA$51=S21),$BS$52:$CA$60)),0)</f>
        <v>0</v>
      </c>
      <c r="AO32" s="3">
        <f t="array" ref="AO32">IF(S19=C19,SUM(IF(($BR$52:$BR$60=C19)*($BS$51:$CA$51=S22),$BS$52:$CA$60)),0)</f>
        <v>0</v>
      </c>
      <c r="AP32" s="3">
        <f t="array" ref="AP32">IF(S19=C19,SUM(IF(($BR$52:$BR$60=C19)*($BS$51:$CA$51=S23),$BS$52:$CA$60)),0)</f>
        <v>0</v>
      </c>
      <c r="AQ32" s="3">
        <f t="array" ref="AQ32">IF(S19=C19,SUM(IF(($BR$52:$BR$60=C19)*($BS$51:$CA$51=S$24),$BS$52:$CA$60)),0)</f>
        <v>0</v>
      </c>
      <c r="AR32" s="3">
        <f t="array" ref="AR32">IF(S19=C19,SUM(IF(($BR$52:$BR$60=C19)*($BS$51:$CA$51=S$25),$BS$52:$CA$60)),0)</f>
        <v>0</v>
      </c>
      <c r="AS32" s="5">
        <f t="array" ref="AS32">IF(T19=C19,SUM(IF(($BR$52:$BR$60=C19)*($BS$51:$CA$51=T17),$BS$52:$CA$60)),0)</f>
        <v>0</v>
      </c>
      <c r="AT32" s="3">
        <f t="array" ref="AT32">IF(T19=C19,SUM(IF(($BR$52:$BR$60=C19)*($BS$51:$CA$51=T18),$BS$52:$CA$60)),0)</f>
        <v>0</v>
      </c>
      <c r="AU32" s="3">
        <f t="array" ref="AU32">IF(T19=C19,SUM(IF(($BR$52:$BR$60=C19)*($BS$51:$CA$51=T20),$BS$52:$CA$60)),0)</f>
        <v>0</v>
      </c>
      <c r="AV32" s="3">
        <f t="array" ref="AV32">IF(T19=C19,SUM(IF(($BR$52:$BR$60=C19)*($BS$51:$CA$51=T21),$BS$52:$CA$60)),0)</f>
        <v>0</v>
      </c>
      <c r="AW32" s="3">
        <f t="array" ref="AW32">IF(T19=C19,SUM(IF(($BR$52:$BR$60=C19)*($BS$51:$CA$51=T22),$BS$52:$CA$60)),0)</f>
        <v>0</v>
      </c>
      <c r="AX32" s="3">
        <f t="array" ref="AX32">IF(T19=C19,SUM(IF(($BR$52:$BR$60=C19)*($BS$51:$CA$51=T23),$BS$52:$CA$60)),0)</f>
        <v>0</v>
      </c>
      <c r="AY32" s="3">
        <f t="array" ref="AY32">IF(T19=C19,SUM(IF(($BR$52:$BR$60=C19)*($BS$51:$CA$51=T$24),$BS$52:$CA$60)),0)</f>
        <v>0</v>
      </c>
      <c r="AZ32" s="3">
        <f t="array" ref="AZ32">IF(T19=C19,SUM(IF(($BR$52:$BR$60=C19)*($BS$51:$CA$51=T$25),$BS$52:$CA$60)),0)</f>
        <v>0</v>
      </c>
      <c r="BA32" s="5">
        <f t="array" ref="BA32">IF(U19=C19,SUM(IF(($BR$52:$BR$60=C19)*($BS$51:$CA$51=U$17),$BS$52:$CA$60)),0)</f>
        <v>0</v>
      </c>
      <c r="BB32" s="3">
        <f t="array" ref="BB32">IF(U19=C19,SUM(IF(($BR$52:$BR$60=C19)*($BS$51:$CA$51=U$18),$BS$52:$CA$60)),0)</f>
        <v>0</v>
      </c>
      <c r="BC32" s="3">
        <f t="array" ref="BC32">IF(U19=C19,SUM(IF(($BR$52:$BR$60=C19)*($BS$51:$CA$51=U$20),$BS$52:$CA$60)),0)</f>
        <v>0</v>
      </c>
      <c r="BD32" s="3">
        <f t="array" ref="BD32">IF(U19=C19,SUM(IF(($BR$52:$BR$60=C19)*($BS$51:$CA$51=U$21),$BS$52:$CA$60)),0)</f>
        <v>0</v>
      </c>
      <c r="BE32" s="3">
        <f t="array" ref="BE32">IF(U19=C19,SUM(IF(($BR$52:$BR$60=C19)*($BS$51:$CA$51=U$22),$BS$52:$CA$60)),0)</f>
        <v>0</v>
      </c>
      <c r="BF32" s="3">
        <f t="array" ref="BF32">IF(U19=C19,SUM(IF(($BR$52:$BR$60=C19)*($BS$51:$CA$51=U$23),$BS$52:$CA$60)),0)</f>
        <v>0</v>
      </c>
      <c r="BG32" s="3">
        <f t="array" ref="BG32">IF(U19=C19,SUM(IF(($BR$52:$BR$60=C19)*($BS$51:$CA$51=U$24),$BS$52:$CA$60)),0)</f>
        <v>0</v>
      </c>
      <c r="BH32" s="3">
        <f t="array" ref="BH32">IF(U19=C19,SUM(IF(($BR$52:$BR$60=C19)*($BS$51:$CA$51=U$25),$BS$52:$CA$60)),0)</f>
        <v>0</v>
      </c>
      <c r="BI32" s="5">
        <f t="array" ref="BI32">IF(V19=C19,SUM(IF(($BR$52:$BR$60=C19)*($BS$51:$CA$51=V$17),$BS$52:$CA$60)),0)</f>
        <v>0</v>
      </c>
      <c r="BJ32" s="3">
        <f t="array" ref="BJ32">IF(V19=C19,SUM(IF(($BR$52:$BR$60=C19)*($BS$51:$CA$51=V$18),$BS$52:$CA$60)),0)</f>
        <v>0</v>
      </c>
      <c r="BK32" s="3">
        <f t="array" ref="BK32">IF(V19=C19,SUM(IF(($BR$52:$BR$60=C19)*($BS$51:$CA$51=V$20),$BS$52:$CA$60)),0)</f>
        <v>0</v>
      </c>
      <c r="BL32" s="3">
        <f t="array" ref="BL32">IF(V19=C19,SUM(IF(($BR$52:$BR$60=C19)*($BS$51:$CA$51=V$21),$BS$52:$CA$60)),0)</f>
        <v>0</v>
      </c>
      <c r="BM32" s="3">
        <f t="array" ref="BM32">IF(V19=C19,SUM(IF(($BR$52:$BR$60=C19)*($BS$51:$CA$51=V$22),$BS$52:$CA$60)),0)</f>
        <v>0</v>
      </c>
      <c r="BN32" s="3">
        <f t="array" ref="BN32">IF(V19=C19,SUM(IF(($BR$52:$BR$60=C19)*($BS$51:$CA$51=V$23),$BS$52:$CA$60)),0)</f>
        <v>0</v>
      </c>
      <c r="BO32" s="3">
        <f t="array" ref="BO32">IF(V19=C19,SUM(IF(($BR$52:$BR$60=C19)*($BS$51:$CA$51=V$24),$BS$52:$CA$60)),0)</f>
        <v>0</v>
      </c>
      <c r="BP32" s="15">
        <f t="array" ref="BP32">IF(V19=C19,SUM(IF(($BR$52:$BR$60=C19)*($BS$51:$CA$51=V$25),$BS$52:$CA$60)),0)</f>
        <v>0</v>
      </c>
      <c r="BQ32" s="3"/>
      <c r="BR32" s="2" t="str">
        <f t="shared" si="59"/>
        <v>Team D3</v>
      </c>
      <c r="BS32" s="8">
        <f t="shared" si="61"/>
        <v>5</v>
      </c>
      <c r="BT32" s="8">
        <f t="shared" ref="BT32:BT38" si="63">SUMIFS($X$64:$X$351,$V$64:$V$351,$BR32,$W$64:$W$351,BT$29)+SUMIFS($Y$64:$Y$351,$W$64:$W$351,$BR32,$V$64:$V$351,BT$29)</f>
        <v>7</v>
      </c>
      <c r="BU32" s="6"/>
      <c r="BV32" s="7">
        <f t="shared" ref="BV32:CA32" si="64">SUMIFS($X$64:$X$351,$V$64:$V$351,$BR32,$W$64:$W$351,BV$29)+SUMIFS($Y$64:$Y$351,$W$64:$W$351,$BR32,$V$64:$V$351,BV$29)</f>
        <v>2</v>
      </c>
      <c r="BW32" s="7">
        <f t="shared" si="64"/>
        <v>6</v>
      </c>
      <c r="BX32" s="7">
        <f t="shared" si="64"/>
        <v>7</v>
      </c>
      <c r="BY32" s="7">
        <f t="shared" si="64"/>
        <v>4</v>
      </c>
      <c r="BZ32" s="7">
        <f t="shared" si="64"/>
        <v>6</v>
      </c>
      <c r="CA32" s="7">
        <f t="shared" si="64"/>
        <v>9</v>
      </c>
      <c r="CB32" s="3"/>
    </row>
    <row r="33" spans="2:80" s="2" customFormat="1" x14ac:dyDescent="0.2">
      <c r="C33" s="2" t="str">
        <f t="shared" si="58"/>
        <v>Team D4</v>
      </c>
      <c r="E33" s="14">
        <f t="array" ref="E33">IF(O20=C20,SUM(IF(($BR$52:$BR$60=C20)*($BS$51:$CA$51=O17),$BS$52:$CA$60)),0)</f>
        <v>0</v>
      </c>
      <c r="F33" s="3">
        <f t="array" ref="F33">IF(O20=C20,SUM(IF(($BR$52:$BR$60=C20)*($BS$51:$CA$51=O18),$BS$52:$CA$60)),0)</f>
        <v>0</v>
      </c>
      <c r="G33" s="3">
        <f t="array" ref="G33">IF(O20=C20,SUM(IF(($BR$52:$BR$60=C20)*($BS$51:$CA$51=O19),$BS$52:$CA$60)),0)</f>
        <v>0</v>
      </c>
      <c r="H33" s="3">
        <f t="array" ref="H33">IF(O20=C20,SUM(IF(($BR$52:$BR$60=C20)*($BS$51:$CA$51=O21),$BS$52:$CA$60)),0)</f>
        <v>0</v>
      </c>
      <c r="I33" s="3">
        <f t="array" ref="I33">IF(O20=C20,SUM(IF(($BR$52:$BR$60=C20)*($BS$51:$CA$51=O22),$BS$52:$CA$60)),0)</f>
        <v>0</v>
      </c>
      <c r="J33" s="3">
        <f t="array" ref="J33">IF(O20=C20,SUM(IF(($BR$52:$BR$60=C20)*($BS$51:$CA$51=O23),$BS$52:$CA$60)),0)</f>
        <v>0</v>
      </c>
      <c r="K33" s="3">
        <f t="array" ref="K33">IF(O20=C20,SUM(IF(($BR$52:$BR$60=C20)*($BS$51:$CA$51=O$24),$BS$52:$CA$60)),0)</f>
        <v>0</v>
      </c>
      <c r="L33" s="3">
        <f t="array" ref="L33">IF(O20=C20,SUM(IF(($BR$52:$BR$60=C20)*($BS$51:$CA$51=O$25),$BS$52:$CA$60)),0)</f>
        <v>0</v>
      </c>
      <c r="M33" s="5">
        <f t="array" ref="M33">IF(P20=C20,SUM(IF(($BR$52:$BR$60=C20)*($BS$51:$CA$51=P17),$BS$52:$CA$60)),0)</f>
        <v>0</v>
      </c>
      <c r="N33" s="3">
        <f t="array" ref="N33">IF(P20=C20,SUM(IF(($BR$52:$BR$60=C20)*($BS$51:$CA$51=P18),$BS$52:$CA$60)),0)</f>
        <v>0</v>
      </c>
      <c r="O33" s="3">
        <f t="array" ref="O33">IF(P20=C20,SUM(IF(($BR$52:$BR$60=C20)*($BS$51:$CA$51=P19),$BS$52:$CA$60)),0)</f>
        <v>0</v>
      </c>
      <c r="P33" s="3">
        <f t="array" ref="P33">IF(P20=C20,SUM(IF(($BR$52:$BR$60=C20)*($BS$51:$CA$51=P21),$BS$52:$CA$60)),0)</f>
        <v>0</v>
      </c>
      <c r="Q33" s="3">
        <f t="array" ref="Q33">IF(P20=C20,SUM(IF(($BR$52:$BR$60=C20)*($BS$51:$CA$51=P22),$BS$52:$CA$60)),0)</f>
        <v>0</v>
      </c>
      <c r="R33" s="3">
        <f t="array" ref="R33">IF(P20=C20,SUM(IF(($BR$52:$BR$60=C20)*($BS$51:$CA$51=P23),$BS$52:$CA$60)),0)</f>
        <v>0</v>
      </c>
      <c r="S33" s="3">
        <f t="array" ref="S33">IF(P20=C20,SUM(IF(($BR$52:$BR$60=C20)*($BS$51:$CA$51=P$24),$BS$52:$CA$60)),0)</f>
        <v>0</v>
      </c>
      <c r="T33" s="3">
        <f t="array" ref="T33">IF(P20=C20,SUM(IF(($BR$52:$BR$60=C20)*($BS$51:$CA$51=P$25),$BS$52:$CA$60)),0)</f>
        <v>0</v>
      </c>
      <c r="U33" s="5">
        <f t="array" ref="U33">IF(Q20=C20,SUM(IF(($BR$52:$BR$60=C20)*($BS$51:$CA$51=Q17),$BS$52:$CA$60)),0)</f>
        <v>0</v>
      </c>
      <c r="V33" s="3">
        <f t="array" ref="V33">IF(Q20=C20,SUM(IF(($BR$52:$BR$60=C20)*($BS$51:$CA$51=Q18),$BS$52:$CA$60)),0)</f>
        <v>0</v>
      </c>
      <c r="W33" s="3">
        <f t="array" ref="W33">IF(Q20=C20,SUM(IF(($BR$52:$BR$60=C20)*($BS$51:$CA$51=Q19),$BS$52:$CA$60)),0)</f>
        <v>0</v>
      </c>
      <c r="X33" s="3">
        <f t="array" ref="X33">IF(Q20=C20,SUM(IF(($BR$52:$BR$60=C20)*($BS$51:$CA$51=Q21),$BS$52:$CA$60)),0)</f>
        <v>0</v>
      </c>
      <c r="Y33" s="3">
        <f t="array" ref="Y33">IF(Q20=C20,SUM(IF(($BR$52:$BR$60=C20)*($BS$51:$CA$51=Q22),$BS$52:$CA$60)),0)</f>
        <v>0</v>
      </c>
      <c r="Z33" s="3">
        <f t="array" ref="Z33">IF(Q20=C20,SUM(IF(($BR$52:$BR$60=C20)*($BS$51:$CA$51=Q23),$BS$52:$CA$60)),0)</f>
        <v>0</v>
      </c>
      <c r="AA33" s="3">
        <f t="array" ref="AA33">IF(Q20=C20,SUM(IF(($BR$52:$BR$60=C20)*($BS$51:$CA$51=Q$24),$BS$52:$CA$60)),0)</f>
        <v>0</v>
      </c>
      <c r="AB33" s="3">
        <f t="array" ref="AB33">IF(Q20=C20,SUM(IF(($BR$52:$BR$60=C20)*($BS$51:$CA$51=Q$25),$BS$52:$CA$60)),0)</f>
        <v>0</v>
      </c>
      <c r="AC33" s="5">
        <f t="array" ref="AC33">IF(R20=C20,SUM(IF(($BR$52:$BR$60=C20)*($BS$51:$CA$51=R17),$BS$52:$CA$60)),0)</f>
        <v>0</v>
      </c>
      <c r="AD33" s="3">
        <f t="array" ref="AD33">IF(R20=C20,SUM(IF(($BR$52:$BR$60=C20)*($BS$51:$CA$51=R18),$BS$52:$CA$60)),0)</f>
        <v>0</v>
      </c>
      <c r="AE33" s="3">
        <f t="array" ref="AE33">IF(R20=C20,SUM(IF(($BR$52:$BR$60=C20)*($BS$51:$CA$51=R19),$BS$52:$CA$60)),0)</f>
        <v>0</v>
      </c>
      <c r="AF33" s="3">
        <f t="array" ref="AF33">IF(R20=C20,SUM(IF(($BR$52:$BR$60=C20)*($BS$51:$CA$51=R21),$BS$52:$CA$60)),0)</f>
        <v>0</v>
      </c>
      <c r="AG33" s="3">
        <f t="array" ref="AG33">IF(R20=C20,SUM(IF(($BR$52:$BR$60=C20)*($BS$51:$CA$51=R22),$BS$52:$CA$60)),0)</f>
        <v>0</v>
      </c>
      <c r="AH33" s="3">
        <f t="array" ref="AH33">IF(R20=C20,SUM(IF(($BR$52:$BR$60=C20)*($BS$51:$CA$51=R23),$BS$52:$CA$60)),0)</f>
        <v>0</v>
      </c>
      <c r="AI33" s="3">
        <f t="array" ref="AI33">IF(R20=C20,SUM(IF(($BR$52:$BR$60=C20)*($BS$51:$CA$51=R$24),$BS$52:$CA$60)),0)</f>
        <v>0</v>
      </c>
      <c r="AJ33" s="3">
        <f t="array" ref="AJ33">IF(R20=C20,SUM(IF(($BR$52:$BR$60=C20)*($BS$51:$CA$51=R$25),$BS$52:$CA$60)),0)</f>
        <v>0</v>
      </c>
      <c r="AK33" s="5">
        <f t="array" ref="AK33">IF(S20=C20,SUM(IF(($BR$52:$BR$60=C20)*($BS$51:$CA$51=S17),$BS$52:$CA$60)),0)</f>
        <v>0</v>
      </c>
      <c r="AL33" s="3">
        <f t="array" ref="AL33">IF(S20=C20,SUM(IF(($BR$52:$BR$60=C20)*($BS$51:$CA$51=S18),$BS$52:$CA$60)),0)</f>
        <v>0</v>
      </c>
      <c r="AM33" s="3">
        <f t="array" ref="AM33">IF(S20=C20,SUM(IF(($BR$52:$BR$60=C20)*($BS$51:$CA$51=S19),$BS$52:$CA$60)),0)</f>
        <v>0</v>
      </c>
      <c r="AN33" s="3">
        <f t="array" ref="AN33">IF(S20=C20,SUM(IF(($BR$52:$BR$60=C20)*($BS$51:$CA$51=S21),$BS$52:$CA$60)),0)</f>
        <v>0</v>
      </c>
      <c r="AO33" s="3">
        <f t="array" ref="AO33">IF(S20=C20,SUM(IF(($BR$52:$BR$60=C20)*($BS$51:$CA$51=S22),$BS$52:$CA$60)),0)</f>
        <v>0</v>
      </c>
      <c r="AP33" s="3">
        <f t="array" ref="AP33">IF(S20=C20,SUM(IF(($BR$52:$BR$60=C20)*($BS$51:$CA$51=S23),$BS$52:$CA$60)),0)</f>
        <v>0</v>
      </c>
      <c r="AQ33" s="3">
        <f t="array" ref="AQ33">IF(S20=C20,SUM(IF(($BR$52:$BR$60=C20)*($BS$51:$CA$51=S$24),$BS$52:$CA$60)),0)</f>
        <v>0</v>
      </c>
      <c r="AR33" s="3">
        <f t="array" ref="AR33">IF(S20=C20,SUM(IF(($BR$52:$BR$60=C20)*($BS$51:$CA$51=S$25),$BS$52:$CA$60)),0)</f>
        <v>0</v>
      </c>
      <c r="AS33" s="5">
        <f t="array" ref="AS33">IF(T20=C20,SUM(IF(($BR$52:$BR$60=C20)*($BS$51:$CA$51=T17),$BS$52:$CA$60)),0)</f>
        <v>0</v>
      </c>
      <c r="AT33" s="3">
        <f t="array" ref="AT33">IF(T20=C20,SUM(IF(($BR$52:$BR$60=C20)*($BS$51:$CA$51=T18),$BS$52:$CA$60)),0)</f>
        <v>0</v>
      </c>
      <c r="AU33" s="3">
        <f t="array" ref="AU33">IF(T20=C20,SUM(IF(($BR$52:$BR$60=C20)*($BS$51:$CA$51=T19),$BS$52:$CA$60)),0)</f>
        <v>0</v>
      </c>
      <c r="AV33" s="3">
        <f t="array" ref="AV33">IF(T20=C20,SUM(IF(($BR$52:$BR$60=C20)*($BS$51:$CA$51=T21),$BS$52:$CA$60)),0)</f>
        <v>0</v>
      </c>
      <c r="AW33" s="3">
        <f t="array" ref="AW33">IF(T20=C20,SUM(IF(($BR$52:$BR$60=C20)*($BS$51:$CA$51=T22),$BS$52:$CA$60)),0)</f>
        <v>0</v>
      </c>
      <c r="AX33" s="3">
        <f t="array" ref="AX33">IF(T20=C20,SUM(IF(($BR$52:$BR$60=C20)*($BS$51:$CA$51=T23),$BS$52:$CA$60)),0)</f>
        <v>0</v>
      </c>
      <c r="AY33" s="3">
        <f t="array" ref="AY33">IF(T20=C20,SUM(IF(($BR$52:$BR$60=C20)*($BS$51:$CA$51=T$24),$BS$52:$CA$60)),0)</f>
        <v>0</v>
      </c>
      <c r="AZ33" s="3">
        <f t="array" ref="AZ33">IF(T20=C20,SUM(IF(($BR$52:$BR$60=C20)*($BS$51:$CA$51=T$25),$BS$52:$CA$60)),0)</f>
        <v>0</v>
      </c>
      <c r="BA33" s="5">
        <f t="array" ref="BA33">IF(U20=C20,SUM(IF(($BR$52:$BR$60=C20)*($BS$51:$CA$51=U$17),$BS$52:$CA$60)),0)</f>
        <v>0</v>
      </c>
      <c r="BB33" s="3">
        <f t="array" ref="BB33">IF(U20=C20,SUM(IF(($BR$52:$BR$60=C20)*($BS$51:$CA$51=U$18),$BS$52:$CA$60)),0)</f>
        <v>0</v>
      </c>
      <c r="BC33" s="3">
        <f t="array" ref="BC33">IF(U20=C20,SUM(IF(($BR$52:$BR$60=C20)*($BS$51:$CA$51=U$19),$BS$52:$CA$60)),0)</f>
        <v>0</v>
      </c>
      <c r="BD33" s="3">
        <f t="array" ref="BD33">IF(U20=C20,SUM(IF(($BR$52:$BR$60=C20)*($BS$51:$CA$51=U$21),$BS$52:$CA$60)),0)</f>
        <v>0</v>
      </c>
      <c r="BE33" s="3">
        <f t="array" ref="BE33">IF(U20=C20,SUM(IF(($BR$52:$BR$60=C20)*($BS$51:$CA$51=U$22),$BS$52:$CA$60)),0)</f>
        <v>0</v>
      </c>
      <c r="BF33" s="3">
        <f t="array" ref="BF33">IF(U20=C20,SUM(IF(($BR$52:$BR$60=C20)*($BS$51:$CA$51=U$23),$BS$52:$CA$60)),0)</f>
        <v>0</v>
      </c>
      <c r="BG33" s="3">
        <f t="array" ref="BG33">IF(U20=C20,SUM(IF(($BR$52:$BR$60=C20)*($BS$51:$CA$51=U$24),$BS$52:$CA$60)),0)</f>
        <v>0</v>
      </c>
      <c r="BH33" s="3">
        <f t="array" ref="BH33">IF(U20=C20,SUM(IF(($BR$52:$BR$60=C20)*($BS$51:$CA$51=U$25),$BS$52:$CA$60)),0)</f>
        <v>0</v>
      </c>
      <c r="BI33" s="5">
        <f t="array" ref="BI33">IF(V20=C20,SUM(IF(($BR$52:$BR$60=C20)*($BS$51:$CA$51=V$17),$BS$52:$CA$60)),0)</f>
        <v>0</v>
      </c>
      <c r="BJ33" s="3">
        <f t="array" ref="BJ33">IF(V20=C20,SUM(IF(($BR$52:$BR$60=C20)*($BS$51:$CA$51=V$18),$BS$52:$CA$60)),0)</f>
        <v>0</v>
      </c>
      <c r="BK33" s="3">
        <f t="array" ref="BK33">IF(V20=C20,SUM(IF(($BR$52:$BR$60=C20)*($BS$51:$CA$51=V$19),$BS$52:$CA$60)),0)</f>
        <v>0</v>
      </c>
      <c r="BL33" s="3">
        <f t="array" ref="BL33">IF(V20=C20,SUM(IF(($BR$52:$BR$60=C20)*($BS$51:$CA$51=V$21),$BS$52:$CA$60)),0)</f>
        <v>0</v>
      </c>
      <c r="BM33" s="3">
        <f t="array" ref="BM33">IF(V20=C20,SUM(IF(($BR$52:$BR$60=C20)*($BS$51:$CA$51=V$22),$BS$52:$CA$60)),0)</f>
        <v>0</v>
      </c>
      <c r="BN33" s="3">
        <f t="array" ref="BN33">IF(V20=C20,SUM(IF(($BR$52:$BR$60=C20)*($BS$51:$CA$51=V$23),$BS$52:$CA$60)),0)</f>
        <v>0</v>
      </c>
      <c r="BO33" s="3">
        <f t="array" ref="BO33">IF(V20=C20,SUM(IF(($BR$52:$BR$60=C20)*($BS$51:$CA$51=V$24),$BS$52:$CA$60)),0)</f>
        <v>0</v>
      </c>
      <c r="BP33" s="15">
        <f t="array" ref="BP33">IF(V20=C20,SUM(IF(($BR$52:$BR$60=C20)*($BS$51:$CA$51=V$25),$BS$52:$CA$60)),0)</f>
        <v>0</v>
      </c>
      <c r="BQ33" s="3"/>
      <c r="BR33" s="2" t="str">
        <f t="shared" si="59"/>
        <v>Team D4</v>
      </c>
      <c r="BS33" s="8">
        <f t="shared" si="61"/>
        <v>7</v>
      </c>
      <c r="BT33" s="8">
        <f t="shared" si="63"/>
        <v>6</v>
      </c>
      <c r="BU33" s="8">
        <f t="shared" ref="BU33:BU38" si="65">SUMIFS($X$64:$X$351,$V$64:$V$351,$BR33,$W$64:$W$351,BU$29)+SUMIFS($Y$64:$Y$351,$W$64:$W$351,$BR33,$V$64:$V$351,BU$29)</f>
        <v>7</v>
      </c>
      <c r="BV33" s="6"/>
      <c r="BW33" s="7">
        <f>SUMIFS($X$64:$X$351,$V$64:$V$351,$BR33,$W$64:$W$351,BW$29)+SUMIFS($Y$64:$Y$351,$W$64:$W$351,$BR33,$V$64:$V$351,BW$29)</f>
        <v>7</v>
      </c>
      <c r="BX33" s="7">
        <f>SUMIFS($X$64:$X$351,$V$64:$V$351,$BR33,$W$64:$W$351,BX$29)+SUMIFS($Y$64:$Y$351,$W$64:$W$351,$BR33,$V$64:$V$351,BX$29)</f>
        <v>6</v>
      </c>
      <c r="BY33" s="7">
        <f>SUMIFS($X$64:$X$351,$V$64:$V$351,$BR33,$W$64:$W$351,BY$29)+SUMIFS($Y$64:$Y$351,$W$64:$W$351,$BR33,$V$64:$V$351,BY$29)</f>
        <v>7</v>
      </c>
      <c r="BZ33" s="7">
        <f>SUMIFS($X$64:$X$351,$V$64:$V$351,$BR33,$W$64:$W$351,BZ$29)+SUMIFS($Y$64:$Y$351,$W$64:$W$351,$BR33,$V$64:$V$351,BZ$29)</f>
        <v>8</v>
      </c>
      <c r="CA33" s="7">
        <f>SUMIFS($X$64:$X$351,$V$64:$V$351,$BR33,$W$64:$W$351,CA$29)+SUMIFS($Y$64:$Y$351,$W$64:$W$351,$BR33,$V$64:$V$351,CA$29)</f>
        <v>5</v>
      </c>
      <c r="CB33" s="3"/>
    </row>
    <row r="34" spans="2:80" s="2" customFormat="1" x14ac:dyDescent="0.2">
      <c r="C34" s="2" t="str">
        <f t="shared" si="58"/>
        <v>Team D5</v>
      </c>
      <c r="E34" s="14">
        <f t="array" ref="E34">IF(O21=C21,SUM(IF(($BR$52:$BR$60=C21)*($BS$51:$CA$51=O17),$BS$52:$CA$60)),0)</f>
        <v>0</v>
      </c>
      <c r="F34" s="3">
        <f t="array" ref="F34">IF(O21=C21,SUM(IF(($BR$52:$BR$60=C21)*($BS$51:$CA$51=O18),$BS$52:$CA$60)),0)</f>
        <v>0</v>
      </c>
      <c r="G34" s="3">
        <f t="array" ref="G34">IF(O21=C21,SUM(IF(($BR$52:$BR$60=C21)*($BS$51:$CA$51=O19),$BS$52:$CA$60)),0)</f>
        <v>0</v>
      </c>
      <c r="H34" s="3">
        <f t="array" ref="H34">IF(O21=C21,SUM(IF(($BR$52:$BR$60=C21)*($BS$51:$CA$51=O20),$BS$52:$CA$60)),0)</f>
        <v>0</v>
      </c>
      <c r="I34" s="3">
        <f t="array" ref="I34">IF(O21=C21,SUM(IF(($BR$52:$BR$60=C21)*($BS$51:$CA$51=O22),$BS$52:$CA$60)),0)</f>
        <v>0</v>
      </c>
      <c r="J34" s="3">
        <f t="array" ref="J34">IF(O21=C21,SUM(IF(($BR$52:$BR$60=C21)*($BS$51:$CA$51=O23),$BS$52:$CA$60)),0)</f>
        <v>0</v>
      </c>
      <c r="K34" s="3">
        <f t="array" ref="K34">IF(O21=C21,SUM(IF(($BR$52:$BR$60=C21)*($BS$51:$CA$51=O$24),$BS$52:$CA$60)),0)</f>
        <v>0</v>
      </c>
      <c r="L34" s="3">
        <f t="array" ref="L34">IF(O21=C21,SUM(IF(($BR$52:$BR$60=C21)*($BS$51:$CA$51=O$25),$BS$52:$CA$60)),0)</f>
        <v>0</v>
      </c>
      <c r="M34" s="5">
        <f t="array" ref="M34">IF(P21=C21,SUM(IF(($BR$52:$BR$60=C21)*($BS$51:$CA$51=P17),$BS$52:$CA$60)),0)</f>
        <v>0</v>
      </c>
      <c r="N34" s="3">
        <f t="array" ref="N34">IF(P21=C21,SUM(IF(($BR$52:$BR$60=C21)*($BS$51:$CA$51=P18),$BS$52:$CA$60)),0)</f>
        <v>0</v>
      </c>
      <c r="O34" s="3">
        <f t="array" ref="O34">IF(P21=C21,SUM(IF(($BR$52:$BR$60=C21)*($BS$51:$CA$51=P19),$BS$52:$CA$60)),0)</f>
        <v>0</v>
      </c>
      <c r="P34" s="3">
        <f t="array" ref="P34">IF(P21=C21,SUM(IF(($BR$52:$BR$60=C21)*($BS$51:$CA$51=P20),$BS$52:$CA$60)),0)</f>
        <v>0</v>
      </c>
      <c r="Q34" s="3">
        <f t="array" ref="Q34">IF(P21=C21,SUM(IF(($BR$52:$BR$60=C21)*($BS$51:$CA$51=P22),$BS$52:$CA$60)),0)</f>
        <v>0</v>
      </c>
      <c r="R34" s="3">
        <f t="array" ref="R34">IF(P21=C21,SUM(IF(($BR$52:$BR$60=C21)*($BS$51:$CA$51=P23),$BS$52:$CA$60)),0)</f>
        <v>0</v>
      </c>
      <c r="S34" s="3">
        <f t="array" ref="S34">IF(P21=C21,SUM(IF(($BR$52:$BR$60=C21)*($BS$51:$CA$51=P$24),$BS$52:$CA$60)),0)</f>
        <v>0</v>
      </c>
      <c r="T34" s="3">
        <f t="array" ref="T34">IF(P21=C21,SUM(IF(($BR$52:$BR$60=C21)*($BS$51:$CA$51=P$25),$BS$52:$CA$60)),0)</f>
        <v>0</v>
      </c>
      <c r="U34" s="5">
        <f t="array" ref="U34">IF(Q21=C21,SUM(IF(($BR$52:$BR$60=C21)*($BS$51:$CA$51=Q17),$BS$52:$CA$60)),0)</f>
        <v>0</v>
      </c>
      <c r="V34" s="3">
        <f t="array" ref="V34">IF(Q21=C21,SUM(IF(($BR$52:$BR$60=C21)*($BS$51:$CA$51=Q18),$BS$52:$CA$60)),0)</f>
        <v>0</v>
      </c>
      <c r="W34" s="3">
        <f t="array" ref="W34">IF(Q21=C21,SUM(IF(($BR$52:$BR$60=C21)*($BS$51:$CA$51=Q19),$BS$52:$CA$60)),0)</f>
        <v>0</v>
      </c>
      <c r="X34" s="3">
        <f t="array" ref="X34">IF(Q21=C21,SUM(IF(($BR$52:$BR$60=C21)*($BS$51:$CA$51=Q20),$BS$52:$CA$60)),0)</f>
        <v>0</v>
      </c>
      <c r="Y34" s="3">
        <f t="array" ref="Y34">IF(Q21=C21,SUM(IF(($BR$52:$BR$60=C21)*($BS$51:$CA$51=Q22),$BS$52:$CA$60)),0)</f>
        <v>0</v>
      </c>
      <c r="Z34" s="3">
        <f t="array" ref="Z34">IF(Q21=C21,SUM(IF(($BR$52:$BR$60=C21)*($BS$51:$CA$51=Q23),$BS$52:$CA$60)),0)</f>
        <v>0</v>
      </c>
      <c r="AA34" s="3">
        <f t="array" ref="AA34">IF(Q21=C21,SUM(IF(($BR$52:$BR$60=C21)*($BS$51:$CA$51=Q$24),$BS$52:$CA$60)),0)</f>
        <v>0</v>
      </c>
      <c r="AB34" s="3">
        <f t="array" ref="AB34">IF(Q21=C21,SUM(IF(($BR$52:$BR$60=C21)*($BS$51:$CA$51=Q$25),$BS$52:$CA$60)),0)</f>
        <v>0</v>
      </c>
      <c r="AC34" s="5">
        <f t="array" ref="AC34">IF(R21=C21,SUM(IF(($BR$52:$BR$60=C21)*($BS$51:$CA$51=R17),$BS$52:$CA$60)),0)</f>
        <v>0</v>
      </c>
      <c r="AD34" s="3">
        <f t="array" ref="AD34">IF(R21=C21,SUM(IF(($BR$52:$BR$60=C21)*($BS$51:$CA$51=R18),$BS$52:$CA$60)),0)</f>
        <v>0</v>
      </c>
      <c r="AE34" s="3">
        <f t="array" ref="AE34">IF(R21=C21,SUM(IF(($BR$52:$BR$60=C21)*($BS$51:$CA$51=R19),$BS$52:$CA$60)),0)</f>
        <v>0</v>
      </c>
      <c r="AF34" s="3">
        <f t="array" ref="AF34">IF(R21=C21,SUM(IF(($BR$52:$BR$60=C21)*($BS$51:$CA$51=R20),$BS$52:$CA$60)),0)</f>
        <v>0</v>
      </c>
      <c r="AG34" s="3">
        <f t="array" ref="AG34">IF(R21=C21,SUM(IF(($BR$52:$BR$60=C21)*($BS$51:$CA$51=R22),$BS$52:$CA$60)),0)</f>
        <v>0</v>
      </c>
      <c r="AH34" s="3">
        <f t="array" ref="AH34">IF(R21=C21,SUM(IF(($BR$52:$BR$60=C21)*($BS$51:$CA$51=R23),$BS$52:$CA$60)),0)</f>
        <v>0</v>
      </c>
      <c r="AI34" s="3">
        <f t="array" ref="AI34">IF(R21=C21,SUM(IF(($BR$52:$BR$60=C21)*($BS$51:$CA$51=R$24),$BS$52:$CA$60)),0)</f>
        <v>0</v>
      </c>
      <c r="AJ34" s="3">
        <f t="array" ref="AJ34">IF(R21=C21,SUM(IF(($BR$52:$BR$60=C21)*($BS$51:$CA$51=R$25),$BS$52:$CA$60)),0)</f>
        <v>0</v>
      </c>
      <c r="AK34" s="5">
        <f t="array" ref="AK34">IF(S21=C21,SUM(IF(($BR$52:$BR$60=C21)*($BS$51:$CA$51=S17),$BS$52:$CA$60)),0)</f>
        <v>0</v>
      </c>
      <c r="AL34" s="3">
        <f t="array" ref="AL34">IF(S21=C21,SUM(IF(($BR$52:$BR$60=C21)*($BS$51:$CA$51=S18),$BS$52:$CA$60)),0)</f>
        <v>0</v>
      </c>
      <c r="AM34" s="3">
        <f t="array" ref="AM34">IF(S21=C21,SUM(IF(($BR$52:$BR$60=C21)*($BS$51:$CA$51=S19),$BS$52:$CA$60)),0)</f>
        <v>0</v>
      </c>
      <c r="AN34" s="3">
        <f t="array" ref="AN34">IF(S21=C21,SUM(IF(($BR$52:$BR$60=C21)*($BS$51:$CA$51=S20),$BS$52:$CA$60)),0)</f>
        <v>0</v>
      </c>
      <c r="AO34" s="3">
        <f t="array" ref="AO34">IF(S21=C21,SUM(IF(($BR$52:$BR$60=C21)*($BS$51:$CA$51=S22),$BS$52:$CA$60)),0)</f>
        <v>0</v>
      </c>
      <c r="AP34" s="3">
        <f t="array" ref="AP34">IF(S21=C21,SUM(IF(($BR$52:$BR$60=C21)*($BS$51:$CA$51=S23),$BS$52:$CA$60)),0)</f>
        <v>0</v>
      </c>
      <c r="AQ34" s="3">
        <f t="array" ref="AQ34">IF(S21=C21,SUM(IF(($BR$52:$BR$60=C21)*($BS$51:$CA$51=S$24),$BS$52:$CA$60)),0)</f>
        <v>0</v>
      </c>
      <c r="AR34" s="3">
        <f t="array" ref="AR34">IF(S21=C21,SUM(IF(($BR$52:$BR$60=C21)*($BS$51:$CA$51=S$25),$BS$52:$CA$60)),0)</f>
        <v>0</v>
      </c>
      <c r="AS34" s="5">
        <f t="array" ref="AS34">IF(T21=C21,SUM(IF(($BR$52:$BR$60=C21)*($BS$51:$CA$51=T17),$BS$52:$CA$60)),0)</f>
        <v>0</v>
      </c>
      <c r="AT34" s="3">
        <f t="array" ref="AT34">IF(T21=C21,SUM(IF(($BR$52:$BR$60=C21)*($BS$51:$CA$51=T18),$BS$52:$CA$60)),0)</f>
        <v>0</v>
      </c>
      <c r="AU34" s="3">
        <f t="array" ref="AU34">IF(T21=C21,SUM(IF(($BR$52:$BR$60=C21)*($BS$51:$CA$51=T19),$BS$52:$CA$60)),0)</f>
        <v>0</v>
      </c>
      <c r="AV34" s="3">
        <f t="array" ref="AV34">IF(T21=C21,SUM(IF(($BR$52:$BR$60=C21)*($BS$51:$CA$51=T20),$BS$52:$CA$60)),0)</f>
        <v>0</v>
      </c>
      <c r="AW34" s="3">
        <f t="array" ref="AW34">IF(T21=C21,SUM(IF(($BR$52:$BR$60=C21)*($BS$51:$CA$51=T22),$BS$52:$CA$60)),0)</f>
        <v>0</v>
      </c>
      <c r="AX34" s="3">
        <f t="array" ref="AX34">IF(T21=C21,SUM(IF(($BR$52:$BR$60=C21)*($BS$51:$CA$51=T23),$BS$52:$CA$60)),0)</f>
        <v>0</v>
      </c>
      <c r="AY34" s="3">
        <f t="array" ref="AY34">IF(T21=C21,SUM(IF(($BR$52:$BR$60=C21)*($BS$51:$CA$51=T$24),$BS$52:$CA$60)),0)</f>
        <v>0</v>
      </c>
      <c r="AZ34" s="3">
        <f t="array" ref="AZ34">IF(T21=C21,SUM(IF(($BR$52:$BR$60=C21)*($BS$51:$CA$51=T$25),$BS$52:$CA$60)),0)</f>
        <v>0</v>
      </c>
      <c r="BA34" s="5">
        <f t="array" ref="BA34">IF(U21=C21,SUM(IF(($BR$52:$BR$60=C21)*($BS$51:$CA$51=U$17),$BS$52:$CA$60)),0)</f>
        <v>0</v>
      </c>
      <c r="BB34" s="3">
        <f t="array" ref="BB34">IF(U21=C21,SUM(IF(($BR$52:$BR$60=C21)*($BS$51:$CA$51=U$18),$BS$52:$CA$60)),0)</f>
        <v>0</v>
      </c>
      <c r="BC34" s="3">
        <f t="array" ref="BC34">IF(U21=C21,SUM(IF(($BR$52:$BR$60=C21)*($BS$51:$CA$51=U$19),$BS$52:$CA$60)),0)</f>
        <v>0</v>
      </c>
      <c r="BD34" s="3">
        <f t="array" ref="BD34">IF(U21=C21,SUM(IF(($BR$52:$BR$60=C21)*($BS$51:$CA$51=U$20),$BS$52:$CA$60)),0)</f>
        <v>0</v>
      </c>
      <c r="BE34" s="3">
        <f t="array" ref="BE34">IF(U21=C21,SUM(IF(($BR$52:$BR$60=C21)*($BS$51:$CA$51=U$22),$BS$52:$CA$60)),0)</f>
        <v>0</v>
      </c>
      <c r="BF34" s="3">
        <f t="array" ref="BF34">IF(U21=C21,SUM(IF(($BR$52:$BR$60=C21)*($BS$51:$CA$51=U$23),$BS$52:$CA$60)),0)</f>
        <v>0</v>
      </c>
      <c r="BG34" s="3">
        <f t="array" ref="BG34">IF(U21=C21,SUM(IF(($BR$52:$BR$60=C21)*($BS$51:$CA$51=U$24),$BS$52:$CA$60)),0)</f>
        <v>0</v>
      </c>
      <c r="BH34" s="3">
        <f t="array" ref="BH34">IF(U21=C21,SUM(IF(($BR$52:$BR$60=C21)*($BS$51:$CA$51=U$25),$BS$52:$CA$60)),0)</f>
        <v>0</v>
      </c>
      <c r="BI34" s="5">
        <f t="array" ref="BI34">IF(V21=C21,SUM(IF(($BR$52:$BR$60=C21)*($BS$51:$CA$51=V$17),$BS$52:$CA$60)),0)</f>
        <v>0</v>
      </c>
      <c r="BJ34" s="3">
        <f t="array" ref="BJ34">IF(V21=C21,SUM(IF(($BR$52:$BR$60=C21)*($BS$51:$CA$51=V$18),$BS$52:$CA$60)),0)</f>
        <v>0</v>
      </c>
      <c r="BK34" s="3">
        <f t="array" ref="BK34">IF(V21=C21,SUM(IF(($BR$52:$BR$60=C21)*($BS$51:$CA$51=V$19),$BS$52:$CA$60)),0)</f>
        <v>0</v>
      </c>
      <c r="BL34" s="3">
        <f t="array" ref="BL34">IF(V21=C21,SUM(IF(($BR$52:$BR$60=C21)*($BS$51:$CA$51=V$20),$BS$52:$CA$60)),0)</f>
        <v>0</v>
      </c>
      <c r="BM34" s="3">
        <f t="array" ref="BM34">IF(V21=C21,SUM(IF(($BR$52:$BR$60=C21)*($BS$51:$CA$51=V$22),$BS$52:$CA$60)),0)</f>
        <v>0</v>
      </c>
      <c r="BN34" s="3">
        <f t="array" ref="BN34">IF(V21=C21,SUM(IF(($BR$52:$BR$60=C21)*($BS$51:$CA$51=V$23),$BS$52:$CA$60)),0)</f>
        <v>0</v>
      </c>
      <c r="BO34" s="3">
        <f t="array" ref="BO34">IF(V21=C21,SUM(IF(($BR$52:$BR$60=C21)*($BS$51:$CA$51=V$24),$BS$52:$CA$60)),0)</f>
        <v>0</v>
      </c>
      <c r="BP34" s="15">
        <f t="array" ref="BP34">IF(V21=C21,SUM(IF(($BR$52:$BR$60=C21)*($BS$51:$CA$51=V$25),$BS$52:$CA$60)),0)</f>
        <v>0</v>
      </c>
      <c r="BQ34" s="3"/>
      <c r="BR34" s="2" t="str">
        <f t="shared" si="59"/>
        <v>Team D5</v>
      </c>
      <c r="BS34" s="8">
        <f t="shared" si="61"/>
        <v>10</v>
      </c>
      <c r="BT34" s="8">
        <f t="shared" si="63"/>
        <v>8</v>
      </c>
      <c r="BU34" s="8">
        <f t="shared" si="65"/>
        <v>5</v>
      </c>
      <c r="BV34" s="8">
        <f>SUMIFS($X$64:$X$351,$V$64:$V$351,$BR34,$W$64:$W$351,BV$29)+SUMIFS($Y$64:$Y$351,$W$64:$W$351,$BR34,$V$64:$V$351,BV$29)</f>
        <v>5</v>
      </c>
      <c r="BW34" s="6"/>
      <c r="BX34" s="7">
        <f>SUMIFS($X$64:$X$351,$V$64:$V$351,$BR34,$W$64:$W$351,BX$29)+SUMIFS($Y$64:$Y$351,$W$64:$W$351,$BR34,$V$64:$V$351,BX$29)</f>
        <v>8</v>
      </c>
      <c r="BY34" s="7">
        <f>SUMIFS($X$64:$X$351,$V$64:$V$351,$BR34,$W$64:$W$351,BY$29)+SUMIFS($Y$64:$Y$351,$W$64:$W$351,$BR34,$V$64:$V$351,BY$29)</f>
        <v>4</v>
      </c>
      <c r="BZ34" s="7">
        <f>SUMIFS($X$64:$X$351,$V$64:$V$351,$BR34,$W$64:$W$351,BZ$29)+SUMIFS($Y$64:$Y$351,$W$64:$W$351,$BR34,$V$64:$V$351,BZ$29)</f>
        <v>6</v>
      </c>
      <c r="CA34" s="7">
        <f>SUMIFS($X$64:$X$351,$V$64:$V$351,$BR34,$W$64:$W$351,CA$29)+SUMIFS($Y$64:$Y$351,$W$64:$W$351,$BR34,$V$64:$V$351,CA$29)</f>
        <v>7</v>
      </c>
      <c r="CB34" s="3"/>
    </row>
    <row r="35" spans="2:80" s="2" customFormat="1" x14ac:dyDescent="0.2">
      <c r="C35" s="2" t="str">
        <f t="shared" si="58"/>
        <v>Team D6</v>
      </c>
      <c r="E35" s="14">
        <f t="array" ref="E35">IF(O22=C22,SUM(IF(($BR$52:$BR$60=C22)*($BS$51:$CA$51=O17),$BS$52:$CA$60)),0)</f>
        <v>0</v>
      </c>
      <c r="F35" s="3">
        <f t="array" ref="F35">IF(O22=C22,SUM(IF(($BR$52:$BR$60=C22)*($BS$51:$CA$51=O18),$BS$52:$CA$60)),0)</f>
        <v>0</v>
      </c>
      <c r="G35" s="3">
        <f t="array" ref="G35">IF(O22=C22,SUM(IF(($BR$52:$BR$60=C22)*($BS$51:$CA$51=O19),$BS$52:$CA$60)),0)</f>
        <v>0</v>
      </c>
      <c r="H35" s="3">
        <f t="array" ref="H35">IF(O22=C22,SUM(IF(($BR$52:$BR$60=C22)*($BS$51:$CA$51=O20),$BS$52:$CA$60)),0)</f>
        <v>0</v>
      </c>
      <c r="I35" s="3">
        <f t="array" ref="I35">IF(O22=C22,SUM(IF(($BR$52:$BR$60=C22)*($BS$51:$CA$51=O21),$BS$52:$CA$60)),0)</f>
        <v>0</v>
      </c>
      <c r="J35" s="3">
        <f t="array" ref="J35">IF(O22=C22,SUM(IF(($BR$52:$BR$60=C22)*($BS$51:$CA$51=O23),$BS$52:$CA$60)),0)</f>
        <v>0</v>
      </c>
      <c r="K35" s="3">
        <f t="array" ref="K35">IF(O22=C22,SUM(IF(($BR$52:$BR$60=C22)*($BS$51:$CA$51=O$24),$BS$52:$CA$60)),0)</f>
        <v>0</v>
      </c>
      <c r="L35" s="3">
        <f t="array" ref="L35">IF(O22=C22,SUM(IF(($BR$52:$BR$60=C22)*($BS$51:$CA$51=O$25),$BS$52:$CA$60)),0)</f>
        <v>0</v>
      </c>
      <c r="M35" s="5">
        <f t="array" ref="M35">IF(P22=C22,SUM(IF(($BR$52:$BR$60=C22)*($BS$51:$CA$51=P17),$BS$52:$CA$60)),0)</f>
        <v>0</v>
      </c>
      <c r="N35" s="3">
        <f t="array" ref="N35">IF(P22=C22,SUM(IF(($BR$52:$BR$60=C22)*($BS$51:$CA$51=P18),$BS$52:$CA$60)),0)</f>
        <v>0</v>
      </c>
      <c r="O35" s="3">
        <f t="array" ref="O35">IF(P22=C22,SUM(IF(($BR$52:$BR$60=C22)*($BS$51:$CA$51=P19),$BS$52:$CA$60)),0)</f>
        <v>0</v>
      </c>
      <c r="P35" s="3">
        <f t="array" ref="P35">IF(P22=C22,SUM(IF(($BR$52:$BR$60=C22)*($BS$51:$CA$51=P20),$BS$52:$CA$60)),0)</f>
        <v>0</v>
      </c>
      <c r="Q35" s="3">
        <f t="array" ref="Q35">IF(P22=C22,SUM(IF(($BR$52:$BR$60=C22)*($BS$51:$CA$51=P21),$BS$52:$CA$60)),0)</f>
        <v>0</v>
      </c>
      <c r="R35" s="3">
        <f t="array" ref="R35">IF(P22=C22,SUM(IF(($BR$52:$BR$60=C22)*($BS$51:$CA$51=P23),$BS$52:$CA$60)),0)</f>
        <v>0</v>
      </c>
      <c r="S35" s="3">
        <f t="array" ref="S35">IF(P22=C22,SUM(IF(($BR$52:$BR$60=C22)*($BS$51:$CA$51=P$24),$BS$52:$CA$60)),0)</f>
        <v>0</v>
      </c>
      <c r="T35" s="3">
        <f t="array" ref="T35">IF(P22=C22,SUM(IF(($BR$52:$BR$60=C22)*($BS$51:$CA$51=P$25),$BS$52:$CA$60)),0)</f>
        <v>0</v>
      </c>
      <c r="U35" s="5">
        <f t="array" ref="U35">IF(Q22=C22,SUM(IF(($BR$52:$BR$60=C22)*($BS$51:$CA$51=Q17),$BS$52:$CA$60)),0)</f>
        <v>0</v>
      </c>
      <c r="V35" s="3">
        <f t="array" ref="V35">IF(Q22=C22,SUM(IF(($BR$52:$BR$60=C22)*($BS$51:$CA$51=Q18),$BS$52:$CA$60)),0)</f>
        <v>0</v>
      </c>
      <c r="W35" s="3">
        <f t="array" ref="W35">IF(Q22=C22,SUM(IF(($BR$52:$BR$60=C22)*($BS$51:$CA$51=Q19),$BS$52:$CA$60)),0)</f>
        <v>0</v>
      </c>
      <c r="X35" s="3">
        <f t="array" ref="X35">IF(Q22=C22,SUM(IF(($BR$52:$BR$60=C22)*($BS$51:$CA$51=Q20),$BS$52:$CA$60)),0)</f>
        <v>0</v>
      </c>
      <c r="Y35" s="3">
        <f t="array" ref="Y35">IF(Q22=C22,SUM(IF(($BR$52:$BR$60=C22)*($BS$51:$CA$51=Q21),$BS$52:$CA$60)),0)</f>
        <v>0</v>
      </c>
      <c r="Z35" s="3">
        <f t="array" ref="Z35">IF(Q22=C22,SUM(IF(($BR$52:$BR$60=C22)*($BS$51:$CA$51=Q23),$BS$52:$CA$60)),0)</f>
        <v>0</v>
      </c>
      <c r="AA35" s="3">
        <f t="array" ref="AA35">IF(Q22=C22,SUM(IF(($BR$52:$BR$60=C22)*($BS$51:$CA$51=Q$24),$BS$52:$CA$60)),0)</f>
        <v>0</v>
      </c>
      <c r="AB35" s="3">
        <f t="array" ref="AB35">IF(Q22=C22,SUM(IF(($BR$52:$BR$60=C22)*($BS$51:$CA$51=Q$25),$BS$52:$CA$60)),0)</f>
        <v>0</v>
      </c>
      <c r="AC35" s="5">
        <f t="array" ref="AC35">IF(R22=C22,SUM(IF(($BR$52:$BR$60=C22)*($BS$51:$CA$51=R17),$BS$52:$CA$60)),0)</f>
        <v>0</v>
      </c>
      <c r="AD35" s="3">
        <f t="array" ref="AD35">IF(R22=C22,SUM(IF(($BR$52:$BR$60=C22)*($BS$51:$CA$51=R18),$BS$52:$CA$60)),0)</f>
        <v>0</v>
      </c>
      <c r="AE35" s="3">
        <f t="array" ref="AE35">IF(R22=C22,SUM(IF(($BR$52:$BR$60=C22)*($BS$51:$CA$51=R19),$BS$52:$CA$60)),0)</f>
        <v>0</v>
      </c>
      <c r="AF35" s="3">
        <f t="array" ref="AF35">IF(R22=C22,SUM(IF(($BR$52:$BR$60=C22)*($BS$51:$CA$51=R20),$BS$52:$CA$60)),0)</f>
        <v>0</v>
      </c>
      <c r="AG35" s="3">
        <f t="array" ref="AG35">IF(R22=C22,SUM(IF(($BR$52:$BR$60=C22)*($BS$51:$CA$51=R21),$BS$52:$CA$60)),0)</f>
        <v>0</v>
      </c>
      <c r="AH35" s="3">
        <f t="array" ref="AH35">IF(R22=C22,SUM(IF(($BR$52:$BR$60=C22)*($BS$51:$CA$51=R23),$BS$52:$CA$60)),0)</f>
        <v>0</v>
      </c>
      <c r="AI35" s="3">
        <f t="array" ref="AI35">IF(R22=C22,SUM(IF(($BR$52:$BR$60=C22)*($BS$51:$CA$51=R$24),$BS$52:$CA$60)),0)</f>
        <v>0</v>
      </c>
      <c r="AJ35" s="3">
        <f t="array" ref="AJ35">IF(R22=C22,SUM(IF(($BR$52:$BR$60=C22)*($BS$51:$CA$51=R$25),$BS$52:$CA$60)),0)</f>
        <v>0</v>
      </c>
      <c r="AK35" s="5">
        <f t="array" ref="AK35">IF(S22=C22,SUM(IF(($BR$52:$BR$60=C22)*($BS$51:$CA$51=S17),$BS$52:$CA$60)),0)</f>
        <v>0</v>
      </c>
      <c r="AL35" s="3">
        <f t="array" ref="AL35">IF(S22=C22,SUM(IF(($BR$52:$BR$60=C22)*($BS$51:$CA$51=S18),$BS$52:$CA$60)),0)</f>
        <v>0</v>
      </c>
      <c r="AM35" s="3">
        <f t="array" ref="AM35">IF(S22=C22,SUM(IF(($BR$52:$BR$60=C22)*($BS$51:$CA$51=S19),$BS$52:$CA$60)),0)</f>
        <v>0</v>
      </c>
      <c r="AN35" s="3">
        <f t="array" ref="AN35">IF(S22=C22,SUM(IF(($BR$52:$BR$60=C22)*($BS$51:$CA$51=S20),$BS$52:$CA$60)),0)</f>
        <v>0</v>
      </c>
      <c r="AO35" s="3">
        <f t="array" ref="AO35">IF(S22=C22,SUM(IF(($BR$52:$BR$60=C22)*($BS$51:$CA$51=S21),$BS$52:$CA$60)),0)</f>
        <v>0</v>
      </c>
      <c r="AP35" s="3">
        <f t="array" ref="AP35">IF(S22=C22,SUM(IF(($BR$52:$BR$60=C22)*($BS$51:$CA$51=S23),$BS$52:$CA$60)),0)</f>
        <v>0</v>
      </c>
      <c r="AQ35" s="3">
        <f t="array" ref="AQ35">IF(S22=C22,SUM(IF(($BR$52:$BR$60=C22)*($BS$51:$CA$51=S$24),$BS$52:$CA$60)),0)</f>
        <v>0</v>
      </c>
      <c r="AR35" s="3">
        <f t="array" ref="AR35">IF(S22=C22,SUM(IF(($BR$52:$BR$60=C22)*($BS$51:$CA$51=S$25),$BS$52:$CA$60)),0)</f>
        <v>0</v>
      </c>
      <c r="AS35" s="5">
        <f t="array" ref="AS35">IF(T22=C22,SUM(IF(($BR$52:$BR$60=C22)*($BS$51:$CA$51=T17),$BS$52:$CA$60)),0)</f>
        <v>0</v>
      </c>
      <c r="AT35" s="3">
        <f t="array" ref="AT35">IF(T22=C22,SUM(IF(($BR$52:$BR$60=C22)*($BS$51:$CA$51=T18),$BS$52:$CA$60)),0)</f>
        <v>0</v>
      </c>
      <c r="AU35" s="3">
        <f t="array" ref="AU35">IF(T22=C22,SUM(IF(($BR$52:$BR$60=C22)*($BS$51:$CA$51=T19),$BS$52:$CA$60)),0)</f>
        <v>0</v>
      </c>
      <c r="AV35" s="3">
        <f t="array" ref="AV35">IF(T22=C22,SUM(IF(($BR$52:$BR$60=C22)*($BS$51:$CA$51=T20),$BS$52:$CA$60)),0)</f>
        <v>0</v>
      </c>
      <c r="AW35" s="3">
        <f t="array" ref="AW35">IF(T22=C22,SUM(IF(($BR$52:$BR$60=C22)*($BS$51:$CA$51=T21),$BS$52:$CA$60)),0)</f>
        <v>0</v>
      </c>
      <c r="AX35" s="3">
        <f t="array" ref="AX35">IF(T22=C22,SUM(IF(($BR$52:$BR$60=C22)*($BS$51:$CA$51=T23),$BS$52:$CA$60)),0)</f>
        <v>0</v>
      </c>
      <c r="AY35" s="3">
        <f t="array" ref="AY35">IF(T22=C22,SUM(IF(($BR$52:$BR$60=C22)*($BS$51:$CA$51=T$24),$BS$52:$CA$60)),0)</f>
        <v>0</v>
      </c>
      <c r="AZ35" s="3">
        <f t="array" ref="AZ35">IF(T22=C22,SUM(IF(($BR$52:$BR$60=C22)*($BS$51:$CA$51=T$25),$BS$52:$CA$60)),0)</f>
        <v>0</v>
      </c>
      <c r="BA35" s="5">
        <f t="array" ref="BA35">IF(U22=C22,SUM(IF(($BR$52:$BR$60=C22)*($BS$51:$CA$51=U$17),$BS$52:$CA$60)),0)</f>
        <v>0</v>
      </c>
      <c r="BB35" s="3">
        <f t="array" ref="BB35">IF(U22=C22,SUM(IF(($BR$52:$BR$60=C22)*($BS$51:$CA$51=U$18),$BS$52:$CA$60)),0)</f>
        <v>0</v>
      </c>
      <c r="BC35" s="3">
        <f t="array" ref="BC35">IF(U22=C22,SUM(IF(($BR$52:$BR$60=C22)*($BS$51:$CA$51=U$19),$BS$52:$CA$60)),0)</f>
        <v>0</v>
      </c>
      <c r="BD35" s="3">
        <f t="array" ref="BD35">IF(U22=C22,SUM(IF(($BR$52:$BR$60=C22)*($BS$51:$CA$51=U$20),$BS$52:$CA$60)),0)</f>
        <v>0</v>
      </c>
      <c r="BE35" s="3">
        <f t="array" ref="BE35">IF(U22=C22,SUM(IF(($BR$52:$BR$60=C22)*($BS$51:$CA$51=U$21),$BS$52:$CA$60)),0)</f>
        <v>0</v>
      </c>
      <c r="BF35" s="3">
        <f t="array" ref="BF35">IF(U22=C22,SUM(IF(($BR$52:$BR$60=C22)*($BS$51:$CA$51=U$23),$BS$52:$CA$60)),0)</f>
        <v>0</v>
      </c>
      <c r="BG35" s="3">
        <f t="array" ref="BG35">IF(U22=C22,SUM(IF(($BR$52:$BR$60=C22)*($BS$51:$CA$51=U$24),$BS$52:$CA$60)),0)</f>
        <v>0</v>
      </c>
      <c r="BH35" s="3">
        <f t="array" ref="BH35">IF(U22=C22,SUM(IF(($BR$52:$BR$60=C22)*($BS$51:$CA$51=U$25),$BS$52:$CA$60)),0)</f>
        <v>0</v>
      </c>
      <c r="BI35" s="5">
        <f t="array" ref="BI35">IF(V22=C22,SUM(IF(($BR$52:$BR$60=C22)*($BS$51:$CA$51=V$17),$BS$52:$CA$60)),0)</f>
        <v>0</v>
      </c>
      <c r="BJ35" s="3">
        <f t="array" ref="BJ35">IF(V22=C22,SUM(IF(($BR$52:$BR$60=C22)*($BS$51:$CA$51=V$18),$BS$52:$CA$60)),0)</f>
        <v>0</v>
      </c>
      <c r="BK35" s="3">
        <f t="array" ref="BK35">IF(V22=C22,SUM(IF(($BR$52:$BR$60=C22)*($BS$51:$CA$51=V$19),$BS$52:$CA$60)),0)</f>
        <v>0</v>
      </c>
      <c r="BL35" s="3">
        <f t="array" ref="BL35">IF(V22=C22,SUM(IF(($BR$52:$BR$60=C22)*($BS$51:$CA$51=V$20),$BS$52:$CA$60)),0)</f>
        <v>0</v>
      </c>
      <c r="BM35" s="3">
        <f t="array" ref="BM35">IF(V22=C22,SUM(IF(($BR$52:$BR$60=C22)*($BS$51:$CA$51=V$21),$BS$52:$CA$60)),0)</f>
        <v>0</v>
      </c>
      <c r="BN35" s="3">
        <f t="array" ref="BN35">IF(V22=C22,SUM(IF(($BR$52:$BR$60=C22)*($BS$51:$CA$51=V$23),$BS$52:$CA$60)),0)</f>
        <v>0</v>
      </c>
      <c r="BO35" s="3">
        <f t="array" ref="BO35">IF(V22=C22,SUM(IF(($BR$52:$BR$60=C22)*($BS$51:$CA$51=V$24),$BS$52:$CA$60)),0)</f>
        <v>0</v>
      </c>
      <c r="BP35" s="15">
        <f t="array" ref="BP35">IF(V22=C22,SUM(IF(($BR$52:$BR$60=C22)*($BS$51:$CA$51=V$25),$BS$52:$CA$60)),0)</f>
        <v>0</v>
      </c>
      <c r="BQ35" s="3"/>
      <c r="BR35" s="2" t="str">
        <f t="shared" si="59"/>
        <v>Team D6</v>
      </c>
      <c r="BS35" s="8">
        <f t="shared" si="61"/>
        <v>4</v>
      </c>
      <c r="BT35" s="8">
        <f t="shared" si="63"/>
        <v>6</v>
      </c>
      <c r="BU35" s="8">
        <f t="shared" si="65"/>
        <v>6</v>
      </c>
      <c r="BV35" s="8">
        <f>SUMIFS($X$64:$X$351,$V$64:$V$351,$BR35,$W$64:$W$351,BV$29)+SUMIFS($Y$64:$Y$351,$W$64:$W$351,$BR35,$V$64:$V$351,BV$29)</f>
        <v>1</v>
      </c>
      <c r="BW35" s="8">
        <f>SUMIFS($X$64:$X$351,$V$64:$V$351,$BR35,$W$64:$W$351,BW$29)+SUMIFS($Y$64:$Y$351,$W$64:$W$351,$BR35,$V$64:$V$351,BW$29)</f>
        <v>4</v>
      </c>
      <c r="BX35" s="6"/>
      <c r="BY35" s="7">
        <f>SUMIFS($X$64:$X$351,$V$64:$V$351,$BR35,$W$64:$W$351,BY$29)+SUMIFS($Y$64:$Y$351,$W$64:$W$351,$BR35,$V$64:$V$351,BY$29)</f>
        <v>8</v>
      </c>
      <c r="BZ35" s="7">
        <f>SUMIFS($X$64:$X$351,$V$64:$V$351,$BR35,$W$64:$W$351,BZ$29)+SUMIFS($Y$64:$Y$351,$W$64:$W$351,$BR35,$V$64:$V$351,BZ$29)</f>
        <v>4</v>
      </c>
      <c r="CA35" s="7">
        <f>SUMIFS($X$64:$X$351,$V$64:$V$351,$BR35,$W$64:$W$351,CA$29)+SUMIFS($Y$64:$Y$351,$W$64:$W$351,$BR35,$V$64:$V$351,CA$29)</f>
        <v>8</v>
      </c>
      <c r="CB35" s="3"/>
    </row>
    <row r="36" spans="2:80" s="2" customFormat="1" x14ac:dyDescent="0.2">
      <c r="C36" s="2" t="str">
        <f t="shared" si="58"/>
        <v>Team D7</v>
      </c>
      <c r="E36" s="14">
        <f t="array" ref="E36">IF(O23=C23,SUM(IF(($BR$52:$BR$60=C23)*($BS$51:$CA$51=O17),$BS$52:$CA$60)),0)</f>
        <v>0</v>
      </c>
      <c r="F36" s="3">
        <f t="array" ref="F36">IF(O23=C23,SUM(IF(($BR$52:$BR$60=C23)*($BS$51:$CA$51=O$18),$BS$52:$CA$60)),0)</f>
        <v>0</v>
      </c>
      <c r="G36" s="3">
        <f t="array" ref="G36">IF(O23=C23,SUM(IF(($BR$52:$BR$60=C23)*($BS$51:$CA$51=O$19),$BS$52:$CA$60)),0)</f>
        <v>0</v>
      </c>
      <c r="H36" s="3">
        <f t="array" ref="H36">IF(O23=C23,SUM(IF(($BR$52:$BR$60=C23)*($BS$51:$CA$51=O$20),$BS$52:$CA$60)),0)</f>
        <v>0</v>
      </c>
      <c r="I36" s="3">
        <f t="array" ref="I36">IF(O23=C23,SUM(IF(($BR$52:$BR$60=C23)*($BS$51:$CA$51=O$21),$BS$52:$CA$60)),0)</f>
        <v>0</v>
      </c>
      <c r="J36" s="3">
        <f t="array" ref="J36">IF(O23=C23,SUM(IF(($BR$52:$BR$60=C23)*($BS$51:$CA$51=O$22),$BS$52:$CA$60)),0)</f>
        <v>0</v>
      </c>
      <c r="K36" s="3">
        <f t="array" ref="K36">IF(O23=C23,SUM(IF(($BR$52:$BR$60=C23)*($BS$51:$CA$51=O$24),$BS$52:$CA$60)),0)</f>
        <v>0</v>
      </c>
      <c r="L36" s="3">
        <f t="array" ref="L36">IF(O23=C23,SUM(IF(($BR$52:$BR$60=C23)*($BS$51:$CA$51=O$25),$BS$52:$CA$60)),0)</f>
        <v>0</v>
      </c>
      <c r="M36" s="5">
        <f t="array" ref="M36">IF(P23=C23,SUM(IF(($BR$52:$BR$60=C23)*($BS$51:$CA$51=P$17),$BS$52:$CA$60)),0)</f>
        <v>0</v>
      </c>
      <c r="N36" s="3">
        <f t="array" ref="N36">IF(P23=C23,SUM(IF(($BR$52:$BR$60=C23)*($BS$51:$CA$51=P$18),$BS$52:$CA$60)),0)</f>
        <v>0</v>
      </c>
      <c r="O36" s="3">
        <f t="array" ref="O36">IF(P23=C23,SUM(IF(($BR$52:$BR$60=C23)*($BS$51:$CA$51=P$19),$BS$52:$CA$60)),0)</f>
        <v>0</v>
      </c>
      <c r="P36" s="3">
        <f t="array" ref="P36">IF(P23=C23,SUM(IF(($BR$52:$BR$60=C23)*($BS$51:$CA$51=P$20),$BS$52:$CA$60)),0)</f>
        <v>0</v>
      </c>
      <c r="Q36" s="3">
        <f t="array" ref="Q36">IF(P23=C23,SUM(IF(($BR$52:$BR$60=C23)*($BS$51:$CA$51=P$21),$BS$52:$CA$60)),0)</f>
        <v>0</v>
      </c>
      <c r="R36" s="3">
        <f t="array" ref="R36">IF(P23=C23,SUM(IF(($BR$52:$BR$60=C23)*($BS$51:$CA$51=P$22),$BS$52:$CA$60)),0)</f>
        <v>0</v>
      </c>
      <c r="S36" s="3">
        <f t="array" ref="S36">IF(P23=C23,SUM(IF(($BR$52:$BR$60=C23)*($BS$51:$CA$51=P$24),$BS$52:$CA$60)),0)</f>
        <v>0</v>
      </c>
      <c r="T36" s="3">
        <f t="array" ref="T36">IF(P23=C23,SUM(IF(($BR$52:$BR$60=C23)*($BS$51:$CA$51=P$25),$BS$52:$CA$60)),0)</f>
        <v>0</v>
      </c>
      <c r="U36" s="5">
        <f t="array" ref="U36">IF(Q23=C23,SUM(IF(($BR$52:$BR$60=C23)*($BS$51:$CA$51=Q$17),$BS$52:$CA$60)),0)</f>
        <v>0</v>
      </c>
      <c r="V36" s="3">
        <f t="array" ref="V36">IF(Q23=C23,SUM(IF(($BR$52:$BR$60=C23)*($BS$51:$CA$51=Q$18),$BS$52:$CA$60)),0)</f>
        <v>0</v>
      </c>
      <c r="W36" s="3">
        <f t="array" ref="W36">IF(Q23=C23,SUM(IF(($BR$52:$BR$60=C23)*($BS$51:$CA$51=Q$19),$BS$52:$CA$60)),0)</f>
        <v>0</v>
      </c>
      <c r="X36" s="3">
        <f t="array" ref="X36">IF(Q23=C23,SUM(IF(($BR$52:$BR$60=C23)*($BS$51:$CA$51=Q$20),$BS$52:$CA$60)),0)</f>
        <v>0</v>
      </c>
      <c r="Y36" s="3">
        <f t="array" ref="Y36">IF(Q23=C23,SUM(IF(($BR$52:$BR$60=C23)*($BS$51:$CA$51=Q$21),$BS$52:$CA$60)),0)</f>
        <v>0</v>
      </c>
      <c r="Z36" s="3">
        <f t="array" ref="Z36">IF(Q23=C23,SUM(IF(($BR$52:$BR$60=C23)*($BS$51:$CA$51=Q$22),$BS$52:$CA$60)),0)</f>
        <v>0</v>
      </c>
      <c r="AA36" s="3">
        <f t="array" ref="AA36">IF(Q23=C23,SUM(IF(($BR$52:$BR$60=C23)*($BS$51:$CA$51=Q$24),$BS$52:$CA$60)),0)</f>
        <v>0</v>
      </c>
      <c r="AB36" s="3">
        <f t="array" ref="AB36">IF(Q23=C23,SUM(IF(($BR$52:$BR$60=C23)*($BS$51:$CA$51=Q$25),$BS$52:$CA$60)),0)</f>
        <v>0</v>
      </c>
      <c r="AC36" s="5">
        <f t="array" ref="AC36">IF(R23=C23,SUM(IF(($BR$52:$BR$60=C23)*($BS$51:$CA$51=R$17),$BS$52:$CA$60)),0)</f>
        <v>0</v>
      </c>
      <c r="AD36" s="3">
        <f t="array" ref="AD36">IF(R23=C23,SUM(IF(($BR$52:$BR$60=C23)*($BS$51:$CA$51=R$18),$BS$52:$CA$60)),0)</f>
        <v>0</v>
      </c>
      <c r="AE36" s="3">
        <f t="array" ref="AE36">IF(R23=C23,SUM(IF(($BR$52:$BR$60=C23)*($BS$51:$CA$51=R$19),$BS$52:$CA$60)),0)</f>
        <v>0</v>
      </c>
      <c r="AF36" s="3">
        <f t="array" ref="AF36">IF(R23=C23,SUM(IF(($BR$52:$BR$60=C23)*($BS$51:$CA$51=R$20),$BS$52:$CA$60)),0)</f>
        <v>0</v>
      </c>
      <c r="AG36" s="3">
        <f t="array" ref="AG36">IF(R23=C23,SUM(IF(($BR$52:$BR$60=C23)*($BS$51:$CA$51=R$21),$BS$52:$CA$60)),0)</f>
        <v>0</v>
      </c>
      <c r="AH36" s="3">
        <f t="array" ref="AH36">IF(R23=C23,SUM(IF(($BR$52:$BR$60=C23)*($BS$51:$CA$51=R$22),$BS$52:$CA$60)),0)</f>
        <v>0</v>
      </c>
      <c r="AI36" s="3">
        <f t="array" ref="AI36">IF(R23=C23,SUM(IF(($BR$52:$BR$60=C23)*($BS$51:$CA$51=R$24),$BS$52:$CA$60)),0)</f>
        <v>0</v>
      </c>
      <c r="AJ36" s="3">
        <f t="array" ref="AJ36">IF(R23=C23,SUM(IF(($BR$52:$BR$60=C23)*($BS$51:$CA$51=R$25),$BS$52:$CA$60)),0)</f>
        <v>0</v>
      </c>
      <c r="AK36" s="5">
        <f t="array" ref="AK36">IF(S23=C23,SUM(IF(($BR$52:$BR$60=C23)*($BS$51:$CA$51=S$17),$BS$52:$CA$60)),0)</f>
        <v>0</v>
      </c>
      <c r="AL36" s="3">
        <f t="array" ref="AL36">IF(S23=C23,SUM(IF(($BR$52:$BR$60=C23)*($BS$51:$CA$51=S$18),$BS$52:$CA$60)),0)</f>
        <v>0</v>
      </c>
      <c r="AM36" s="3">
        <f t="array" ref="AM36">IF(S23=C23,SUM(IF(($BR$52:$BR$60=C23)*($BS$51:$CA$51=S$19),$BS$52:$CA$60)),0)</f>
        <v>0</v>
      </c>
      <c r="AN36" s="3">
        <f t="array" ref="AN36">IF(S23=C23,SUM(IF(($BR$52:$BR$60=C23)*($BS$51:$CA$51=S$20),$BS$52:$CA$60)),0)</f>
        <v>0</v>
      </c>
      <c r="AO36" s="3">
        <f t="array" ref="AO36">IF(S23=C23,SUM(IF(($BR$52:$BR$60=C23)*($BS$51:$CA$51=S$21),$BS$52:$CA$60)),0)</f>
        <v>0</v>
      </c>
      <c r="AP36" s="3">
        <f t="array" ref="AP36">IF(S23=C23,SUM(IF(($BR$52:$BR$60=C23)*($BS$51:$CA$51=S$22),$BS$52:$CA$60)),0)</f>
        <v>0</v>
      </c>
      <c r="AQ36" s="3">
        <f t="array" ref="AQ36">IF(S23=C23,SUM(IF(($BR$52:$BR$60=C23)*($BS$51:$CA$51=S$24),$BS$52:$CA$60)),0)</f>
        <v>0</v>
      </c>
      <c r="AR36" s="3">
        <f t="array" ref="AR36">IF(S23=C23,SUM(IF(($BR$52:$BR$60=C23)*($BS$51:$CA$51=S$25),$BS$52:$CA$60)),0)</f>
        <v>0</v>
      </c>
      <c r="AS36" s="5">
        <f t="array" ref="AS36">IF(T23=C23,SUM(IF(($BR$52:$BR$60=C23)*($BS$51:$CA$51=T$17),$BS$52:$CA$60)),0)</f>
        <v>0</v>
      </c>
      <c r="AT36" s="3">
        <f t="array" ref="AT36">IF(T23=C23,SUM(IF(($BR$52:$BR$60=C23)*($BS$51:$CA$51=T$18),$BS$52:$CA$60)),0)</f>
        <v>0</v>
      </c>
      <c r="AU36" s="3">
        <f t="array" ref="AU36">IF(T23=C23,SUM(IF(($BR$52:$BR$60=C23)*($BS$51:$CA$51=T$19),$BS$52:$CA$60)),0)</f>
        <v>0</v>
      </c>
      <c r="AV36" s="3">
        <f t="array" ref="AV36">IF(T23=C23,SUM(IF(($BR$52:$BR$60=C23)*($BS$51:$CA$51=T$20),$BS$52:$CA$60)),0)</f>
        <v>0</v>
      </c>
      <c r="AW36" s="3">
        <f t="array" ref="AW36">IF(T23=C23,SUM(IF(($BR$52:$BR$60=C23)*($BS$51:$CA$51=T$21),$BS$52:$CA$60)),0)</f>
        <v>0</v>
      </c>
      <c r="AX36" s="3">
        <f t="array" ref="AX36">IF(T23=C23,SUM(IF(($BR$52:$BR$60=C23)*($BS$51:$CA$51=T$22),$BS$52:$CA$60)),0)</f>
        <v>0</v>
      </c>
      <c r="AY36" s="3">
        <f t="array" ref="AY36">IF(T23=C23,SUM(IF(($BR$52:$BR$60=C23)*($BS$51:$CA$51=T$24),$BS$52:$CA$60)),0)</f>
        <v>0</v>
      </c>
      <c r="AZ36" s="3">
        <f t="array" ref="AZ36">IF(T23=C23,SUM(IF(($BR$52:$BR$60=C23)*($BS$51:$CA$51=T$25),$BS$52:$CA$60)),0)</f>
        <v>0</v>
      </c>
      <c r="BA36" s="5">
        <f t="array" ref="BA36">IF(U23=C23,SUM(IF(($BR$52:$BR$60=C23)*($BS$51:$CA$51=U$17),$BS$52:$CA$60)),0)</f>
        <v>0</v>
      </c>
      <c r="BB36" s="3">
        <f t="array" ref="BB36">IF(U23=C23,SUM(IF(($BR$52:$BR$60=C23)*($BS$51:$CA$51=U$18),$BS$52:$CA$60)),0)</f>
        <v>0</v>
      </c>
      <c r="BC36" s="3">
        <f t="array" ref="BC36">IF(U23=C23,SUM(IF(($BR$52:$BR$60=C23)*($BS$51:$CA$51=U$19),$BS$52:$CA$60)),0)</f>
        <v>0</v>
      </c>
      <c r="BD36" s="3">
        <f t="array" ref="BD36">IF(U23=C23,SUM(IF(($BR$52:$BR$60=C23)*($BS$51:$CA$51=U$20),$BS$52:$CA$60)),0)</f>
        <v>0</v>
      </c>
      <c r="BE36" s="3">
        <f t="array" ref="BE36">IF(U23=C23,SUM(IF(($BR$52:$BR$60=C23)*($BS$51:$CA$51=U$21),$BS$52:$CA$60)),0)</f>
        <v>0</v>
      </c>
      <c r="BF36" s="3">
        <f t="array" ref="BF36">IF(U23=C23,SUM(IF(($BR$52:$BR$60=C23)*($BS$51:$CA$51=U$22),$BS$52:$CA$60)),0)</f>
        <v>0</v>
      </c>
      <c r="BG36" s="3">
        <f t="array" ref="BG36">IF(U23=C23,SUM(IF(($BR$52:$BR$60=C23)*($BS$51:$CA$51=U$24),$BS$52:$CA$60)),0)</f>
        <v>0</v>
      </c>
      <c r="BH36" s="3">
        <f t="array" ref="BH36">IF(U23=C23,SUM(IF(($BR$52:$BR$60=C23)*($BS$51:$CA$51=U$25),$BS$52:$CA$60)),0)</f>
        <v>0</v>
      </c>
      <c r="BI36" s="5">
        <f t="array" ref="BI36">IF(V23=C23,SUM(IF(($BR$52:$BR$60=C23)*($BS$51:$CA$51=V$17),$BS$52:$CA$60)),0)</f>
        <v>0</v>
      </c>
      <c r="BJ36" s="3">
        <f t="array" ref="BJ36">IF(V23=C23,SUM(IF(($BR$52:$BR$60=C23)*($BS$51:$CA$51=V$18),$BS$52:$CA$60)),0)</f>
        <v>0</v>
      </c>
      <c r="BK36" s="3">
        <f t="array" ref="BK36">IF(V23=C23,SUM(IF(($BR$52:$BR$60=C23)*($BS$51:$CA$51=V$19),$BS$52:$CA$60)),0)</f>
        <v>0</v>
      </c>
      <c r="BL36" s="3">
        <f t="array" ref="BL36">IF(V23=C23,SUM(IF(($BR$52:$BR$60=C23)*($BS$51:$CA$51=V$20),$BS$52:$CA$60)),0)</f>
        <v>0</v>
      </c>
      <c r="BM36" s="3">
        <f t="array" ref="BM36">IF(V23=C23,SUM(IF(($BR$52:$BR$60=C23)*($BS$51:$CA$51=V$21),$BS$52:$CA$60)),0)</f>
        <v>0</v>
      </c>
      <c r="BN36" s="3">
        <f t="array" ref="BN36">IF(V23=C23,SUM(IF(($BR$52:$BR$60=C23)*($BS$51:$CA$51=V$22),$BS$52:$CA$60)),0)</f>
        <v>0</v>
      </c>
      <c r="BO36" s="3">
        <f t="array" ref="BO36">IF(V23=C23,SUM(IF(($BR$52:$BR$60=C23)*($BS$51:$CA$51=V$24),$BS$52:$CA$60)),0)</f>
        <v>0</v>
      </c>
      <c r="BP36" s="15">
        <f t="array" ref="BP36">IF(V23=C23,SUM(IF(($BR$52:$BR$60=C23)*($BS$51:$CA$51=V$25),$BS$52:$CA$60)),0)</f>
        <v>0</v>
      </c>
      <c r="BQ36" s="3"/>
      <c r="BR36" s="2" t="str">
        <f t="shared" si="59"/>
        <v>Team D7</v>
      </c>
      <c r="BS36" s="8">
        <f t="shared" si="61"/>
        <v>5</v>
      </c>
      <c r="BT36" s="8">
        <f t="shared" si="63"/>
        <v>7</v>
      </c>
      <c r="BU36" s="8">
        <f t="shared" si="65"/>
        <v>7</v>
      </c>
      <c r="BV36" s="8">
        <f>SUMIFS($X$64:$X$351,$V$64:$V$351,$BR36,$W$64:$W$351,BV$29)+SUMIFS($Y$64:$Y$351,$W$64:$W$351,$BR36,$V$64:$V$351,BV$29)</f>
        <v>3</v>
      </c>
      <c r="BW36" s="8">
        <f>SUMIFS($X$64:$X$351,$V$64:$V$351,$BR36,$W$64:$W$351,BW$29)+SUMIFS($Y$64:$Y$351,$W$64:$W$351,$BR36,$V$64:$V$351,BW$29)</f>
        <v>6</v>
      </c>
      <c r="BX36" s="8">
        <f>SUMIFS($X$64:$X$351,$V$64:$V$351,$BR36,$W$64:$W$351,BX$29)+SUMIFS($Y$64:$Y$351,$W$64:$W$351,$BR36,$V$64:$V$351,BX$29)</f>
        <v>8</v>
      </c>
      <c r="BY36" s="6"/>
      <c r="BZ36" s="7">
        <f>SUMIFS($X$64:$X$351,$V$64:$V$351,$BR36,$W$64:$W$351,BZ$29)+SUMIFS($Y$64:$Y$351,$W$64:$W$351,$BR36,$V$64:$V$351,BZ$29)</f>
        <v>6</v>
      </c>
      <c r="CA36" s="7">
        <f>SUMIFS($X$64:$X$351,$V$64:$V$351,$BR36,$W$64:$W$351,CA$29)+SUMIFS($Y$64:$Y$351,$W$64:$W$351,$BR36,$V$64:$V$351,CA$29)</f>
        <v>5</v>
      </c>
      <c r="CB36" s="3"/>
    </row>
    <row r="37" spans="2:80" s="2" customFormat="1" x14ac:dyDescent="0.2">
      <c r="C37" s="2" t="str">
        <f t="shared" si="58"/>
        <v>Team D8</v>
      </c>
      <c r="E37" s="14">
        <f t="array" ref="E37">IF(O24=C24,SUM(IF(($BR$52:$BR$60=C24)*($BS$51:$CA$51=O17),$BS$52:$CA$60)),0)</f>
        <v>0</v>
      </c>
      <c r="F37" s="3">
        <f t="array" ref="F37">IF(O24=C24,SUM(IF(($BR$52:$BR$60=C24)*($BS$51:$CA$51=O$18),$BS$52:$CA$60)),0)</f>
        <v>0</v>
      </c>
      <c r="G37" s="3">
        <f t="array" ref="G37">IF(O24=C24,SUM(IF(($BR$52:$BR$60=C24)*($BS$51:$CA$51=O$19),$BS$52:$CA$60)),0)</f>
        <v>0</v>
      </c>
      <c r="H37" s="3">
        <f t="array" ref="H37">IF(O24=C24,SUM(IF(($BR$52:$BR$60=C24)*($BS$51:$CA$51=O$20),$BS$52:$CA$60)),0)</f>
        <v>0</v>
      </c>
      <c r="I37" s="3">
        <f t="array" ref="I37">IF(O24=C24,SUM(IF(($BR$52:$BR$60=C24)*($BS$51:$CA$51=O$21),$BS$52:$CA$60)),0)</f>
        <v>0</v>
      </c>
      <c r="J37" s="3">
        <f t="array" ref="J37">IF(O24=C24,SUM(IF(($BR$52:$BR$60=C24)*($BS$51:$CA$51=O$22),$BS$52:$CA$60)),0)</f>
        <v>0</v>
      </c>
      <c r="K37" s="3">
        <f t="array" ref="K37">IF(O24=C24,SUM(IF(($BR$52:$BR$60=C24)*($BS$51:$CA$51=O$23),$BS$52:$CA$60)),0)</f>
        <v>0</v>
      </c>
      <c r="L37" s="3">
        <f t="array" ref="L37">IF(O24=C24,SUM(IF(($BR$52:$BR$60=C24)*($BS$51:$CA$51=O$25),$BS$52:$CA$60)),0)</f>
        <v>0</v>
      </c>
      <c r="M37" s="5">
        <f t="array" ref="M37">IF(P24=C24,SUM(IF(($BR$52:$BR$60=C24)*($BS$51:$CA$51=P$17),$BS$52:$CA$60)),0)</f>
        <v>0</v>
      </c>
      <c r="N37" s="3">
        <f t="array" ref="N37">IF(P24=C24,SUM(IF(($BR$52:$BR$60=C24)*($BS$51:$CA$51=P$18),$BS$52:$CA$60)),0)</f>
        <v>0</v>
      </c>
      <c r="O37" s="3">
        <f t="array" ref="O37">IF(P24=C24,SUM(IF(($BR$52:$BR$60=C24)*($BS$51:$CA$51=P$19),$BS$52:$CA$60)),0)</f>
        <v>0</v>
      </c>
      <c r="P37" s="3">
        <f t="array" ref="P37">IF(P24=C24,SUM(IF(($BR$52:$BR$60=C24)*($BS$51:$CA$51=P$20),$BS$52:$CA$60)),0)</f>
        <v>0</v>
      </c>
      <c r="Q37" s="3">
        <f t="array" ref="Q37">IF(P24=C24,SUM(IF(($BR$52:$BR$60=C24)*($BS$51:$CA$51=P$21),$BS$52:$CA$60)),0)</f>
        <v>0</v>
      </c>
      <c r="R37" s="3">
        <f t="array" ref="R37">IF(P24=C24,SUM(IF(($BR$52:$BR$60=C24)*($BS$51:$CA$51=P$22),$BS$52:$CA$60)),0)</f>
        <v>0</v>
      </c>
      <c r="S37" s="3">
        <f t="array" ref="S37">IF(P24=C24,SUM(IF(($BR$52:$BR$60=C24)*($BS$51:$CA$51=P$23),$BS$52:$CA$60)),0)</f>
        <v>0</v>
      </c>
      <c r="T37" s="3">
        <f t="array" ref="T37">IF(P24=C24,SUM(IF(($BR$52:$BR$60=C24)*($BS$51:$CA$51=P$25),$BS$52:$CA$60)),0)</f>
        <v>0</v>
      </c>
      <c r="U37" s="5">
        <f t="array" ref="U37">IF(Q24=C24,SUM(IF(($BR$52:$BR$60=C24)*($BS$51:$CA$51=Q$17),$BS$52:$CA$60)),0)</f>
        <v>0</v>
      </c>
      <c r="V37" s="3">
        <f t="array" ref="V37">IF(Q24=C24,SUM(IF(($BR$52:$BR$60=C24)*($BS$51:$CA$51=Q$18),$BS$52:$CA$60)),0)</f>
        <v>0</v>
      </c>
      <c r="W37" s="3">
        <f t="array" ref="W37">IF(Q24=C24,SUM(IF(($BR$52:$BR$60=C24)*($BS$51:$CA$51=Q$19),$BS$52:$CA$60)),0)</f>
        <v>0</v>
      </c>
      <c r="X37" s="3">
        <f t="array" ref="X37">IF(Q24=C24,SUM(IF(($BR$52:$BR$60=C24)*($BS$51:$CA$51=Q$20),$BS$52:$CA$60)),0)</f>
        <v>0</v>
      </c>
      <c r="Y37" s="3">
        <f t="array" ref="Y37">IF(Q24=C24,SUM(IF(($BR$52:$BR$60=C24)*($BS$51:$CA$51=Q$21),$BS$52:$CA$60)),0)</f>
        <v>0</v>
      </c>
      <c r="Z37" s="3">
        <f t="array" ref="Z37">IF(Q24=C24,SUM(IF(($BR$52:$BR$60=C24)*($BS$51:$CA$51=Q$22),$BS$52:$CA$60)),0)</f>
        <v>0</v>
      </c>
      <c r="AA37" s="3">
        <f t="array" ref="AA37">IF(Q24=C24,SUM(IF(($BR$52:$BR$60=C24)*($BS$51:$CA$51=Q$23),$BS$52:$CA$60)),0)</f>
        <v>0</v>
      </c>
      <c r="AB37" s="3">
        <f t="array" ref="AB37">IF(Q24=C24,SUM(IF(($BR$52:$BR$60=C24)*($BS$51:$CA$51=Q$25),$BS$52:$CA$60)),0)</f>
        <v>0</v>
      </c>
      <c r="AC37" s="5">
        <f t="array" ref="AC37">IF(R24=C24,SUM(IF(($BR$52:$BR$60=C24)*($BS$51:$CA$51=R$17),$BS$52:$CA$60)),0)</f>
        <v>0</v>
      </c>
      <c r="AD37" s="3">
        <f t="array" ref="AD37">IF(R24=C24,SUM(IF(($BR$52:$BR$60=C24)*($BS$51:$CA$51=R$18),$BS$52:$CA$60)),0)</f>
        <v>0</v>
      </c>
      <c r="AE37" s="3">
        <f t="array" ref="AE37">IF(R24=C24,SUM(IF(($BR$52:$BR$60=C24)*($BS$51:$CA$51=R$19),$BS$52:$CA$60)),0)</f>
        <v>0</v>
      </c>
      <c r="AF37" s="3">
        <f t="array" ref="AF37">IF(R24=C24,SUM(IF(($BR$52:$BR$60=C24)*($BS$51:$CA$51=R$20),$BS$52:$CA$60)),0)</f>
        <v>0</v>
      </c>
      <c r="AG37" s="3">
        <f t="array" ref="AG37">IF(R24=C24,SUM(IF(($BR$52:$BR$60=C24)*($BS$51:$CA$51=R$21),$BS$52:$CA$60)),0)</f>
        <v>0</v>
      </c>
      <c r="AH37" s="3">
        <f t="array" ref="AH37">IF(R24=C24,SUM(IF(($BR$52:$BR$60=C24)*($BS$51:$CA$51=R$22),$BS$52:$CA$60)),0)</f>
        <v>0</v>
      </c>
      <c r="AI37" s="3">
        <f t="array" ref="AI37">IF(R24=C24,SUM(IF(($BR$52:$BR$60=C24)*($BS$51:$CA$51=R$23),$BS$52:$CA$60)),0)</f>
        <v>0</v>
      </c>
      <c r="AJ37" s="3">
        <f t="array" ref="AJ37">IF(R24=C24,SUM(IF(($BR$52:$BR$60=C24)*($BS$51:$CA$51=R$25),$BS$52:$CA$60)),0)</f>
        <v>0</v>
      </c>
      <c r="AK37" s="5">
        <f t="array" ref="AK37">IF(S24=C24,SUM(IF(($BR$52:$BR$60=C24)*($BS$51:$CA$51=S$17),$BS$52:$CA$60)),0)</f>
        <v>0</v>
      </c>
      <c r="AL37" s="3">
        <f t="array" ref="AL37">IF(S24=C24,SUM(IF(($BR$52:$BR$60=C24)*($BS$51:$CA$51=S$18),$BS$52:$CA$60)),0)</f>
        <v>0</v>
      </c>
      <c r="AM37" s="3">
        <f t="array" ref="AM37">IF(S24=C24,SUM(IF(($BR$52:$BR$60=C24)*($BS$51:$CA$51=S$19),$BS$52:$CA$60)),0)</f>
        <v>0</v>
      </c>
      <c r="AN37" s="3">
        <f t="array" ref="AN37">IF(S24=C24,SUM(IF(($BR$52:$BR$60=C24)*($BS$51:$CA$51=S$20),$BS$52:$CA$60)),0)</f>
        <v>0</v>
      </c>
      <c r="AO37" s="3">
        <f t="array" ref="AO37">IF(S24=C24,SUM(IF(($BR$52:$BR$60=C24)*($BS$51:$CA$51=S$21),$BS$52:$CA$60)),0)</f>
        <v>0</v>
      </c>
      <c r="AP37" s="3">
        <f t="array" ref="AP37">IF(S24=C24,SUM(IF(($BR$52:$BR$60=C24)*($BS$51:$CA$51=S$22),$BS$52:$CA$60)),0)</f>
        <v>0</v>
      </c>
      <c r="AQ37" s="3">
        <f t="array" ref="AQ37">IF(S24=C24,SUM(IF(($BR$52:$BR$60=C24)*($BS$51:$CA$51=S$23),$BS$52:$CA$60)),0)</f>
        <v>0</v>
      </c>
      <c r="AR37" s="3">
        <f t="array" ref="AR37">IF(S24=C24,SUM(IF(($BR$52:$BR$60=C24)*($BS$51:$CA$51=S$25),$BS$52:$CA$60)),0)</f>
        <v>0</v>
      </c>
      <c r="AS37" s="5">
        <f t="array" ref="AS37">IF(T24=C24,SUM(IF(($BR$52:$BR$60=C24)*($BS$51:$CA$51=T$17),$BS$52:$CA$60)),0)</f>
        <v>0</v>
      </c>
      <c r="AT37" s="3">
        <f t="array" ref="AT37">IF(T24=C24,SUM(IF(($BR$52:$BR$60=C24)*($BS$51:$CA$51=T$18),$BS$52:$CA$60)),0)</f>
        <v>0</v>
      </c>
      <c r="AU37" s="3">
        <f t="array" ref="AU37">IF(T24=C24,SUM(IF(($BR$52:$BR$60=C24)*($BS$51:$CA$51=T$19),$BS$52:$CA$60)),0)</f>
        <v>0</v>
      </c>
      <c r="AV37" s="3">
        <f t="array" ref="AV37">IF(T24=C24,SUM(IF(($BR$52:$BR$60=C24)*($BS$51:$CA$51=T$20),$BS$52:$CA$60)),0)</f>
        <v>0</v>
      </c>
      <c r="AW37" s="3">
        <f t="array" ref="AW37">IF(T24=C24,SUM(IF(($BR$52:$BR$60=C24)*($BS$51:$CA$51=T$21),$BS$52:$CA$60)),0)</f>
        <v>0</v>
      </c>
      <c r="AX37" s="3">
        <f t="array" ref="AX37">IF(T24=C24,SUM(IF(($BR$52:$BR$60=C24)*($BS$51:$CA$51=T$22),$BS$52:$CA$60)),0)</f>
        <v>0</v>
      </c>
      <c r="AY37" s="3">
        <f t="array" ref="AY37">IF(T24=C24,SUM(IF(($BR$52:$BR$60=C24)*($BS$51:$CA$51=T$23),$BS$52:$CA$60)),0)</f>
        <v>0</v>
      </c>
      <c r="AZ37" s="3">
        <f t="array" ref="AZ37">IF(T24=C24,SUM(IF(($BR$52:$BR$60=C24)*($BS$51:$CA$51=T$25),$BS$52:$CA$60)),0)</f>
        <v>0</v>
      </c>
      <c r="BA37" s="5">
        <f t="array" ref="BA37">IF(U24=C24,SUM(IF(($BR$52:$BR$60=C24)*($BS$51:$CA$51=U$17),$BS$52:$CA$60)),0)</f>
        <v>0</v>
      </c>
      <c r="BB37" s="3">
        <f t="array" ref="BB37">IF(U24=C24,SUM(IF(($BR$52:$BR$60=C24)*($BS$51:$CA$51=U$18),$BS$52:$CA$60)),0)</f>
        <v>0</v>
      </c>
      <c r="BC37" s="3">
        <f t="array" ref="BC37">IF(U24=C24,SUM(IF(($BR$52:$BR$60=C24)*($BS$51:$CA$51=U$19),$BS$52:$CA$60)),0)</f>
        <v>0</v>
      </c>
      <c r="BD37" s="3">
        <f t="array" ref="BD37">IF(U24=C24,SUM(IF(($BR$52:$BR$60=C24)*($BS$51:$CA$51=U$20),$BS$52:$CA$60)),0)</f>
        <v>0</v>
      </c>
      <c r="BE37" s="3">
        <f t="array" ref="BE37">IF(U24=C24,SUM(IF(($BR$52:$BR$60=C24)*($BS$51:$CA$51=U$21),$BS$52:$CA$60)),0)</f>
        <v>0</v>
      </c>
      <c r="BF37" s="3">
        <f t="array" ref="BF37">IF(U24=C24,SUM(IF(($BR$52:$BR$60=C24)*($BS$51:$CA$51=U$22),$BS$52:$CA$60)),0)</f>
        <v>0</v>
      </c>
      <c r="BG37" s="3">
        <f t="array" ref="BG37">IF(U24=C24,SUM(IF(($BR$52:$BR$60=C24)*($BS$51:$CA$51=U$23),$BS$52:$CA$60)),0)</f>
        <v>0</v>
      </c>
      <c r="BH37" s="3">
        <f t="array" ref="BH37">IF(U24=C24,SUM(IF(($BR$52:$BR$60=C24)*($BS$51:$CA$51=U$25),$BS$52:$CA$60)),0)</f>
        <v>0</v>
      </c>
      <c r="BI37" s="5">
        <f t="array" ref="BI37">IF(V24=C24,SUM(IF(($BR$52:$BR$60=C24)*($BS$51:$CA$51=V$17),$BS$52:$CA$60)),0)</f>
        <v>0</v>
      </c>
      <c r="BJ37" s="3">
        <f t="array" ref="BJ37">IF(V24=C24,SUM(IF(($BR$52:$BR$60=C24)*($BS$51:$CA$51=V$18),$BS$52:$CA$60)),0)</f>
        <v>0</v>
      </c>
      <c r="BK37" s="3">
        <f t="array" ref="BK37">IF(V24=C24,SUM(IF(($BR$52:$BR$60=C24)*($BS$51:$CA$51=V$19),$BS$52:$CA$60)),0)</f>
        <v>0</v>
      </c>
      <c r="BL37" s="3">
        <f t="array" ref="BL37">IF(V24=C24,SUM(IF(($BR$52:$BR$60=C24)*($BS$51:$CA$51=V$20),$BS$52:$CA$60)),0)</f>
        <v>0</v>
      </c>
      <c r="BM37" s="3">
        <f t="array" ref="BM37">IF(V24=C24,SUM(IF(($BR$52:$BR$60=C24)*($BS$51:$CA$51=V$21),$BS$52:$CA$60)),0)</f>
        <v>0</v>
      </c>
      <c r="BN37" s="3">
        <f t="array" ref="BN37">IF(V24=C24,SUM(IF(($BR$52:$BR$60=C24)*($BS$51:$CA$51=V$22),$BS$52:$CA$60)),0)</f>
        <v>0</v>
      </c>
      <c r="BO37" s="3">
        <f t="array" ref="BO37">IF(V24=C24,SUM(IF(($BR$52:$BR$60=C24)*($BS$51:$CA$51=V$23),$BS$52:$CA$60)),0)</f>
        <v>0</v>
      </c>
      <c r="BP37" s="15">
        <f t="array" ref="BP37">IF(V24=C24,SUM(IF(($BR$52:$BR$60=C24)*($BS$51:$CA$51=V$25),$BS$52:$CA$60)),0)</f>
        <v>0</v>
      </c>
      <c r="BQ37" s="3"/>
      <c r="BR37" s="2" t="str">
        <f t="shared" si="59"/>
        <v>Team D8</v>
      </c>
      <c r="BS37" s="8">
        <f t="shared" si="61"/>
        <v>1</v>
      </c>
      <c r="BT37" s="8">
        <f t="shared" si="63"/>
        <v>6</v>
      </c>
      <c r="BU37" s="8">
        <f t="shared" si="65"/>
        <v>7</v>
      </c>
      <c r="BV37" s="8">
        <f>SUMIFS($X$64:$X$351,$V$64:$V$351,$BR37,$W$64:$W$351,BV$29)+SUMIFS($Y$64:$Y$351,$W$64:$W$351,$BR37,$V$64:$V$351,BV$29)</f>
        <v>4</v>
      </c>
      <c r="BW37" s="8">
        <f>SUMIFS($X$64:$X$351,$V$64:$V$351,$BR37,$W$64:$W$351,BW$29)+SUMIFS($Y$64:$Y$351,$W$64:$W$351,$BR37,$V$64:$V$351,BW$29)</f>
        <v>9</v>
      </c>
      <c r="BX37" s="8">
        <f>SUMIFS($X$64:$X$351,$V$64:$V$351,$BR37,$W$64:$W$351,BX$29)+SUMIFS($Y$64:$Y$351,$W$64:$W$351,$BR37,$V$64:$V$351,BX$29)</f>
        <v>7</v>
      </c>
      <c r="BY37" s="8">
        <f>SUMIFS($X$64:$X$351,$V$64:$V$351,$BR37,$W$64:$W$351,BY$29)+SUMIFS($Y$64:$Y$351,$W$64:$W$351,$BR37,$V$64:$V$351,BY$29)</f>
        <v>7</v>
      </c>
      <c r="BZ37" s="6"/>
      <c r="CA37" s="7">
        <f>SUMIFS($X$64:$X$351,$V$64:$V$351,$BR37,$W$64:$W$351,CA$29)+SUMIFS($Y$64:$Y$351,$W$64:$W$351,$BR37,$V$64:$V$351,CA$29)</f>
        <v>8</v>
      </c>
      <c r="CB37" s="3"/>
    </row>
    <row r="38" spans="2:80" s="2" customFormat="1" x14ac:dyDescent="0.2">
      <c r="C38" s="2" t="str">
        <f t="shared" si="58"/>
        <v>Team D9</v>
      </c>
      <c r="E38" s="14">
        <f t="array" ref="E38">IF(O25=C25,SUM(IF(($BR$52:$BR$60=C25)*($BS$51:$CA$51=O17),$BS$52:$CA$60)),0)</f>
        <v>0</v>
      </c>
      <c r="F38" s="3">
        <f t="array" ref="F38">IF(O25=C25,SUM(IF(($BR$52:$BR$60=C25)*($BS$51:$CA$51=O$18),$BS$52:$CA$60)),0)</f>
        <v>0</v>
      </c>
      <c r="G38" s="3">
        <f t="array" ref="G38">IF(O25=C25,SUM(IF(($BR$52:$BR$60=C25)*($BS$51:$CA$51=O$19),$BS$52:$CA$60)),0)</f>
        <v>0</v>
      </c>
      <c r="H38" s="3">
        <f t="array" ref="H38">IF(O25=C25,SUM(IF(($BR$52:$BR$60=C25)*($BS$51:$CA$51=O$20),$BS$52:$CA$60)),0)</f>
        <v>0</v>
      </c>
      <c r="I38" s="3">
        <f t="array" ref="I38">IF(O25=C25,SUM(IF(($BR$52:$BR$60=C25)*($BS$51:$CA$51=O$21),$BS$52:$CA$60)),0)</f>
        <v>0</v>
      </c>
      <c r="J38" s="3">
        <f t="array" ref="J38">IF(O25=C25,SUM(IF(($BR$52:$BR$60=C25)*($BS$51:$CA$51=O$22),$BS$52:$CA$60)),0)</f>
        <v>0</v>
      </c>
      <c r="K38" s="3">
        <f t="array" ref="K38">IF(O25=C25,SUM(IF(($BR$52:$BR$60=C25)*($BS$51:$CA$51=O$23),$BS$52:$CA$60)),0)</f>
        <v>0</v>
      </c>
      <c r="L38" s="3">
        <f t="array" ref="L38">IF(O25=C25,SUM(IF(($BR$52:$BR$60=C25)*($BS$51:$CA$51=O$24),$BS$52:$CA$60)),0)</f>
        <v>0</v>
      </c>
      <c r="M38" s="5">
        <f t="array" ref="M38">IF(P25=C25,SUM(IF(($BR$52:$BR$60=C25)*($BS$51:$CA$51=P$17),$BS$52:$CA$60)),0)</f>
        <v>0</v>
      </c>
      <c r="N38" s="3">
        <f t="array" ref="N38">IF(P25=C25,SUM(IF(($BR$52:$BR$60=C25)*($BS$51:$CA$51=P$18),$BS$52:$CA$60)),0)</f>
        <v>0</v>
      </c>
      <c r="O38" s="3">
        <f t="array" ref="O38">IF(P25=C25,SUM(IF(($BR$52:$BR$60=C25)*($BS$51:$CA$51=P$19),$BS$52:$CA$60)),0)</f>
        <v>0</v>
      </c>
      <c r="P38" s="3">
        <f t="array" ref="P38">IF(P25=C25,SUM(IF(($BR$52:$BR$60=C25)*($BS$51:$CA$51=P$20),$BS$52:$CA$60)),0)</f>
        <v>0</v>
      </c>
      <c r="Q38" s="3">
        <f t="array" ref="Q38">IF(P25=C25,SUM(IF(($BR$52:$BR$60=C25)*($BS$51:$CA$51=P$21),$BS$52:$CA$60)),0)</f>
        <v>0</v>
      </c>
      <c r="R38" s="3">
        <f t="array" ref="R38">IF(P25=C25,SUM(IF(($BR$52:$BR$60=C25)*($BS$51:$CA$51=P$22),$BS$52:$CA$60)),0)</f>
        <v>0</v>
      </c>
      <c r="S38" s="3">
        <f t="array" ref="S38">IF(P25=C25,SUM(IF(($BR$52:$BR$60=C25)*($BS$51:$CA$51=P$23),$BS$52:$CA$60)),0)</f>
        <v>0</v>
      </c>
      <c r="T38" s="3">
        <f t="array" ref="T38">IF(P25=C25,SUM(IF(($BR$52:$BR$60=C25)*($BS$51:$CA$51=P$24),$BS$52:$CA$60)),0)</f>
        <v>0</v>
      </c>
      <c r="U38" s="5">
        <f t="array" ref="U38">IF(Q25=C25,SUM(IF(($BR$52:$BR$60=C25)*($BS$51:$CA$51=Q$17),$BS$52:$CA$60)),0)</f>
        <v>0</v>
      </c>
      <c r="V38" s="3">
        <f t="array" ref="V38">IF(Q25=C25,SUM(IF(($BR$52:$BR$60=C25)*($BS$51:$CA$51=Q$18),$BS$52:$CA$60)),0)</f>
        <v>0</v>
      </c>
      <c r="W38" s="3">
        <f t="array" ref="W38">IF(Q25=C25,SUM(IF(($BR$52:$BR$60=C25)*($BS$51:$CA$51=Q$19),$BS$52:$CA$60)),0)</f>
        <v>0</v>
      </c>
      <c r="X38" s="3">
        <f t="array" ref="X38">IF(Q25=C25,SUM(IF(($BR$52:$BR$60=C25)*($BS$51:$CA$51=Q$20),$BS$52:$CA$60)),0)</f>
        <v>0</v>
      </c>
      <c r="Y38" s="3">
        <f t="array" ref="Y38">IF(Q25=C25,SUM(IF(($BR$52:$BR$60=C25)*($BS$51:$CA$51=Q$21),$BS$52:$CA$60)),0)</f>
        <v>0</v>
      </c>
      <c r="Z38" s="3">
        <f t="array" ref="Z38">IF(Q25=C25,SUM(IF(($BR$52:$BR$60=C25)*($BS$51:$CA$51=Q$22),$BS$52:$CA$60)),0)</f>
        <v>0</v>
      </c>
      <c r="AA38" s="3">
        <f t="array" ref="AA38">IF(Q25=C25,SUM(IF(($BR$52:$BR$60=C25)*($BS$51:$CA$51=Q$23),$BS$52:$CA$60)),0)</f>
        <v>0</v>
      </c>
      <c r="AB38" s="3">
        <f t="array" ref="AB38">IF(Q25=C25,SUM(IF(($BR$52:$BR$60=C25)*($BS$51:$CA$51=Q$24),$BS$52:$CA$60)),0)</f>
        <v>0</v>
      </c>
      <c r="AC38" s="5">
        <f t="array" ref="AC38">IF(R25=C25,SUM(IF(($BR$52:$BR$60=C25)*($BS$51:$CA$51=R$17),$BS$52:$CA$60)),0)</f>
        <v>0</v>
      </c>
      <c r="AD38" s="3">
        <f t="array" ref="AD38">IF(R25=C25,SUM(IF(($BR$52:$BR$60=C25)*($BS$51:$CA$51=R$18),$BS$52:$CA$60)),0)</f>
        <v>0</v>
      </c>
      <c r="AE38" s="3">
        <f t="array" ref="AE38">IF(R25=C25,SUM(IF(($BR$52:$BR$60=C25)*($BS$51:$CA$51=R$19),$BS$52:$CA$60)),0)</f>
        <v>0</v>
      </c>
      <c r="AF38" s="3">
        <f t="array" ref="AF38">IF(R25=C25,SUM(IF(($BR$52:$BR$60=C25)*($BS$51:$CA$51=R$20),$BS$52:$CA$60)),0)</f>
        <v>0</v>
      </c>
      <c r="AG38" s="3">
        <f t="array" ref="AG38">IF(R25=C25,SUM(IF(($BR$52:$BR$60=C25)*($BS$51:$CA$51=R$21),$BS$52:$CA$60)),0)</f>
        <v>0</v>
      </c>
      <c r="AH38" s="3">
        <f t="array" ref="AH38">IF(R25=C25,SUM(IF(($BR$52:$BR$60=C25)*($BS$51:$CA$51=R$22),$BS$52:$CA$60)),0)</f>
        <v>0</v>
      </c>
      <c r="AI38" s="3">
        <f t="array" ref="AI38">IF(R25=C25,SUM(IF(($BR$52:$BR$60=C25)*($BS$51:$CA$51=R$23),$BS$52:$CA$60)),0)</f>
        <v>0</v>
      </c>
      <c r="AJ38" s="3">
        <f t="array" ref="AJ38">IF(R25=C25,SUM(IF(($BR$52:$BR$60=C25)*($BS$51:$CA$51=R$24),$BS$52:$CA$60)),0)</f>
        <v>0</v>
      </c>
      <c r="AK38" s="5">
        <f t="array" ref="AK38">IF(S25=C25,SUM(IF(($BR$52:$BR$60=C25)*($BS$51:$CA$51=S$17),$BS$52:$CA$60)),0)</f>
        <v>0</v>
      </c>
      <c r="AL38" s="3">
        <f t="array" ref="AL38">IF(S25=C25,SUM(IF(($BR$52:$BR$60=C25)*($BS$51:$CA$51=S$18),$BS$52:$CA$60)),0)</f>
        <v>0</v>
      </c>
      <c r="AM38" s="3">
        <f t="array" ref="AM38">IF(S25=C25,SUM(IF(($BR$52:$BR$60=C25)*($BS$51:$CA$51=S$19),$BS$52:$CA$60)),0)</f>
        <v>0</v>
      </c>
      <c r="AN38" s="3">
        <f t="array" ref="AN38">IF(S25=C25,SUM(IF(($BR$52:$BR$60=C25)*($BS$51:$CA$51=S$20),$BS$52:$CA$60)),0)</f>
        <v>0</v>
      </c>
      <c r="AO38" s="3">
        <f t="array" ref="AO38">IF(S25=C25,SUM(IF(($BR$52:$BR$60=C25)*($BS$51:$CA$51=S$21),$BS$52:$CA$60)),0)</f>
        <v>0</v>
      </c>
      <c r="AP38" s="3">
        <f t="array" ref="AP38">IF(S25=C25,SUM(IF(($BR$52:$BR$60=C25)*($BS$51:$CA$51=S$22),$BS$52:$CA$60)),0)</f>
        <v>0</v>
      </c>
      <c r="AQ38" s="3">
        <f t="array" ref="AQ38">IF(S25=C25,SUM(IF(($BR$52:$BR$60=C25)*($BS$51:$CA$51=S$23),$BS$52:$CA$60)),0)</f>
        <v>0</v>
      </c>
      <c r="AR38" s="3">
        <f t="array" ref="AR38">IF(S25=C25,SUM(IF(($BR$52:$BR$60=C25)*($BS$51:$CA$51=S$24),$BS$52:$CA$60)),0)</f>
        <v>0</v>
      </c>
      <c r="AS38" s="5">
        <f t="array" ref="AS38">IF(T25=C25,SUM(IF(($BR$52:$BR$60=C25)*($BS$51:$CA$51=T$17),$BS$52:$CA$60)),0)</f>
        <v>0</v>
      </c>
      <c r="AT38" s="3">
        <f t="array" ref="AT38">IF(T25=C25,SUM(IF(($BR$52:$BR$60=C25)*($BS$51:$CA$51=T$18),$BS$52:$CA$60)),0)</f>
        <v>0</v>
      </c>
      <c r="AU38" s="3">
        <f t="array" ref="AU38">IF(T25=C25,SUM(IF(($BR$52:$BR$60=C25)*($BS$51:$CA$51=T$19),$BS$52:$CA$60)),0)</f>
        <v>0</v>
      </c>
      <c r="AV38" s="3">
        <f t="array" ref="AV38">IF(T25=C25,SUM(IF(($BR$52:$BR$60=C25)*($BS$51:$CA$51=T$20),$BS$52:$CA$60)),0)</f>
        <v>0</v>
      </c>
      <c r="AW38" s="3">
        <f t="array" ref="AW38">IF(T25=C25,SUM(IF(($BR$52:$BR$60=C25)*($BS$51:$CA$51=T$21),$BS$52:$CA$60)),0)</f>
        <v>0</v>
      </c>
      <c r="AX38" s="3">
        <f t="array" ref="AX38">IF(T25=C25,SUM(IF(($BR$52:$BR$60=C25)*($BS$51:$CA$51=T$22),$BS$52:$CA$60)),0)</f>
        <v>0</v>
      </c>
      <c r="AY38" s="3">
        <f t="array" ref="AY38">IF(T25=C25,SUM(IF(($BR$52:$BR$60=C25)*($BS$51:$CA$51=T$23),$BS$52:$CA$60)),0)</f>
        <v>0</v>
      </c>
      <c r="AZ38" s="3">
        <f t="array" ref="AZ38">IF(T25=C25,SUM(IF(($BR$52:$BR$60=C25)*($BS$51:$CA$51=T$24),$BS$52:$CA$60)),0)</f>
        <v>0</v>
      </c>
      <c r="BA38" s="5">
        <f t="array" ref="BA38">IF(U25=C25,SUM(IF(($BR$52:$BR$60=C25)*($BS$51:$CA$51=U$17),$BS$52:$CA$60)),0)</f>
        <v>0</v>
      </c>
      <c r="BB38" s="3">
        <f t="array" ref="BB38">IF(U25=C25,SUM(IF(($BR$52:$BR$60=C25)*($BS$51:$CA$51=U$18),$BS$52:$CA$60)),0)</f>
        <v>0</v>
      </c>
      <c r="BC38" s="3">
        <f t="array" ref="BC38">IF(U25=C25,SUM(IF(($BR$52:$BR$60=C25)*($BS$51:$CA$51=U$19),$BS$52:$CA$60)),0)</f>
        <v>0</v>
      </c>
      <c r="BD38" s="3">
        <f t="array" ref="BD38">IF(U25=C25,SUM(IF(($BR$52:$BR$60=C25)*($BS$51:$CA$51=U$20),$BS$52:$CA$60)),0)</f>
        <v>0</v>
      </c>
      <c r="BE38" s="3">
        <f t="array" ref="BE38">IF(U25=C25,SUM(IF(($BR$52:$BR$60=C25)*($BS$51:$CA$51=U$21),$BS$52:$CA$60)),0)</f>
        <v>0</v>
      </c>
      <c r="BF38" s="3">
        <f t="array" ref="BF38">IF(U25=C25,SUM(IF(($BR$52:$BR$60=C25)*($BS$51:$CA$51=U$22),$BS$52:$CA$60)),0)</f>
        <v>0</v>
      </c>
      <c r="BG38" s="3">
        <f t="array" ref="BG38">IF(U25=C25,SUM(IF(($BR$52:$BR$60=C25)*($BS$51:$CA$51=U$23),$BS$52:$CA$60)),0)</f>
        <v>0</v>
      </c>
      <c r="BH38" s="3">
        <f t="array" ref="BH38">IF(U25=C25,SUM(IF(($BR$52:$BR$60=C25)*($BS$51:$CA$51=U$24),$BS$52:$CA$60)),0)</f>
        <v>0</v>
      </c>
      <c r="BI38" s="5">
        <f t="array" ref="BI38">IF(V25=C25,SUM(IF(($BR$52:$BR$60=C25)*($BS$51:$CA$51=V$17),$BS$52:$CA$60)),0)</f>
        <v>0</v>
      </c>
      <c r="BJ38" s="3">
        <f t="array" ref="BJ38">IF(V25=C25,SUM(IF(($BR$52:$BR$60=C25)*($BS$51:$CA$51=V$18),$BS$52:$CA$60)),0)</f>
        <v>0</v>
      </c>
      <c r="BK38" s="3">
        <f t="array" ref="BK38">IF(V25=C25,SUM(IF(($BR$52:$BR$60=C25)*($BS$51:$CA$51=V$19),$BS$52:$CA$60)),0)</f>
        <v>0</v>
      </c>
      <c r="BL38" s="3">
        <f t="array" ref="BL38">IF(V25=C25,SUM(IF(($BR$52:$BR$60=C25)*($BS$51:$CA$51=V$20),$BS$52:$CA$60)),0)</f>
        <v>0</v>
      </c>
      <c r="BM38" s="3">
        <f t="array" ref="BM38">IF(V25=C25,SUM(IF(($BR$52:$BR$60=C25)*($BS$51:$CA$51=V$21),$BS$52:$CA$60)),0)</f>
        <v>0</v>
      </c>
      <c r="BN38" s="3">
        <f t="array" ref="BN38">IF(V25=C25,SUM(IF(($BR$52:$BR$60=C25)*($BS$51:$CA$51=V$22),$BS$52:$CA$60)),0)</f>
        <v>0</v>
      </c>
      <c r="BO38" s="3">
        <f t="array" ref="BO38">IF(V25=C25,SUM(IF(($BR$52:$BR$60=C25)*($BS$51:$CA$51=V$23),$BS$52:$CA$60)),0)</f>
        <v>0</v>
      </c>
      <c r="BP38" s="15">
        <f t="array" ref="BP38">IF(V25=C25,SUM(IF(($BR$52:$BR$60=C25)*($BS$51:$CA$51=V$24),$BS$52:$CA$60)),0)</f>
        <v>0</v>
      </c>
      <c r="BQ38" s="3"/>
      <c r="BR38" s="2" t="str">
        <f t="shared" si="59"/>
        <v>Team D9</v>
      </c>
      <c r="BS38" s="8">
        <f t="shared" si="61"/>
        <v>4</v>
      </c>
      <c r="BT38" s="8">
        <f t="shared" si="63"/>
        <v>4</v>
      </c>
      <c r="BU38" s="8">
        <f t="shared" si="65"/>
        <v>10</v>
      </c>
      <c r="BV38" s="8">
        <f>SUMIFS($X$64:$X$351,$V$64:$V$351,$BR38,$W$64:$W$351,BV$29)+SUMIFS($Y$64:$Y$351,$W$64:$W$351,$BR38,$V$64:$V$351,BV$29)</f>
        <v>8</v>
      </c>
      <c r="BW38" s="8">
        <f>SUMIFS($X$64:$X$351,$V$64:$V$351,$BR38,$W$64:$W$351,BW$29)+SUMIFS($Y$64:$Y$351,$W$64:$W$351,$BR38,$V$64:$V$351,BW$29)</f>
        <v>6</v>
      </c>
      <c r="BX38" s="8">
        <f>SUMIFS($X$64:$X$351,$V$64:$V$351,$BR38,$W$64:$W$351,BX$29)+SUMIFS($Y$64:$Y$351,$W$64:$W$351,$BR38,$V$64:$V$351,BX$29)</f>
        <v>10</v>
      </c>
      <c r="BY38" s="8">
        <f>SUMIFS($X$64:$X$351,$V$64:$V$351,$BR38,$W$64:$W$351,BY$29)+SUMIFS($Y$64:$Y$351,$W$64:$W$351,$BR38,$V$64:$V$351,BY$29)</f>
        <v>3</v>
      </c>
      <c r="BZ38" s="8">
        <f>SUMIFS($X$64:$X$351,$V$64:$V$351,$BR38,$W$64:$W$351,BZ$29)+SUMIFS($Y$64:$Y$351,$W$64:$W$351,$BR38,$V$64:$V$351,BZ$29)</f>
        <v>4</v>
      </c>
      <c r="CA38" s="6"/>
      <c r="CB38" s="3"/>
    </row>
    <row r="39" spans="2:80" s="2" customFormat="1" x14ac:dyDescent="0.2">
      <c r="E39" s="14"/>
      <c r="F39" s="3"/>
      <c r="G39" s="3"/>
      <c r="H39" s="3"/>
      <c r="I39" s="3"/>
      <c r="J39" s="3"/>
      <c r="K39" s="3"/>
      <c r="L39" s="3"/>
      <c r="M39" s="5"/>
      <c r="N39" s="3"/>
      <c r="O39" s="3"/>
      <c r="P39" s="3"/>
      <c r="Q39" s="3"/>
      <c r="R39" s="3"/>
      <c r="S39" s="3"/>
      <c r="T39" s="3"/>
      <c r="U39" s="5"/>
      <c r="V39" s="3"/>
      <c r="W39" s="3"/>
      <c r="X39" s="3"/>
      <c r="Y39" s="3"/>
      <c r="Z39" s="3"/>
      <c r="AA39" s="3"/>
      <c r="AB39" s="3"/>
      <c r="AC39" s="5"/>
      <c r="AD39" s="3"/>
      <c r="AE39" s="3"/>
      <c r="AF39" s="3"/>
      <c r="AG39" s="3"/>
      <c r="AH39" s="3"/>
      <c r="AI39" s="3"/>
      <c r="AJ39" s="3"/>
      <c r="AK39" s="5"/>
      <c r="AL39" s="3"/>
      <c r="AM39" s="3"/>
      <c r="AN39" s="3"/>
      <c r="AO39" s="3"/>
      <c r="AP39" s="3"/>
      <c r="AQ39" s="3"/>
      <c r="AR39" s="3"/>
      <c r="AS39" s="5"/>
      <c r="AT39" s="3"/>
      <c r="AU39" s="3"/>
      <c r="AV39" s="3"/>
      <c r="AW39" s="3"/>
      <c r="AX39" s="3"/>
      <c r="AY39" s="3"/>
      <c r="AZ39" s="3"/>
      <c r="BA39" s="5"/>
      <c r="BB39" s="3"/>
      <c r="BC39" s="3"/>
      <c r="BD39" s="3"/>
      <c r="BE39" s="3"/>
      <c r="BF39" s="3"/>
      <c r="BG39" s="3"/>
      <c r="BH39" s="3"/>
      <c r="BI39" s="5"/>
      <c r="BJ39" s="3"/>
      <c r="BK39" s="3"/>
      <c r="BL39" s="3"/>
      <c r="BM39" s="3"/>
      <c r="BN39" s="3"/>
      <c r="BO39" s="3"/>
      <c r="BP39" s="15"/>
      <c r="BQ39" s="3"/>
      <c r="CB39" s="3"/>
    </row>
    <row r="40" spans="2:80" s="2" customFormat="1" x14ac:dyDescent="0.2">
      <c r="E40" s="14"/>
      <c r="F40" s="3"/>
      <c r="G40" s="3"/>
      <c r="H40" s="3"/>
      <c r="I40" s="3"/>
      <c r="J40" s="3"/>
      <c r="K40" s="3"/>
      <c r="L40" s="3"/>
      <c r="M40" s="5"/>
      <c r="N40" s="3"/>
      <c r="O40" s="3"/>
      <c r="P40" s="3"/>
      <c r="Q40" s="3"/>
      <c r="R40" s="3"/>
      <c r="S40" s="3"/>
      <c r="T40" s="3"/>
      <c r="U40" s="5"/>
      <c r="V40" s="3"/>
      <c r="W40" s="3"/>
      <c r="X40" s="3"/>
      <c r="Y40" s="3"/>
      <c r="Z40" s="3"/>
      <c r="AA40" s="3"/>
      <c r="AB40" s="3"/>
      <c r="AC40" s="5"/>
      <c r="AD40" s="3"/>
      <c r="AE40" s="3"/>
      <c r="AF40" s="3"/>
      <c r="AG40" s="3"/>
      <c r="AH40" s="3"/>
      <c r="AI40" s="3"/>
      <c r="AJ40" s="3"/>
      <c r="AK40" s="5"/>
      <c r="AL40" s="3"/>
      <c r="AM40" s="3"/>
      <c r="AN40" s="3"/>
      <c r="AO40" s="3"/>
      <c r="AP40" s="3"/>
      <c r="AQ40" s="3"/>
      <c r="AR40" s="3"/>
      <c r="AS40" s="5"/>
      <c r="AT40" s="3"/>
      <c r="AU40" s="3"/>
      <c r="AV40" s="3"/>
      <c r="AW40" s="3"/>
      <c r="AX40" s="3"/>
      <c r="AY40" s="3"/>
      <c r="AZ40" s="3"/>
      <c r="BA40" s="5"/>
      <c r="BB40" s="3"/>
      <c r="BC40" s="3"/>
      <c r="BD40" s="3"/>
      <c r="BE40" s="3"/>
      <c r="BF40" s="3"/>
      <c r="BG40" s="3"/>
      <c r="BH40" s="3"/>
      <c r="BI40" s="5"/>
      <c r="BJ40" s="3"/>
      <c r="BK40" s="3"/>
      <c r="BL40" s="3"/>
      <c r="BM40" s="3"/>
      <c r="BN40" s="3"/>
      <c r="BO40" s="3"/>
      <c r="BP40" s="15"/>
      <c r="BQ40" s="3"/>
      <c r="BR40" s="4" t="s">
        <v>84</v>
      </c>
      <c r="BS40" s="2" t="str">
        <f>$F$4</f>
        <v>Team D1</v>
      </c>
      <c r="BT40" s="2" t="str">
        <f>$F$5</f>
        <v>Team D2</v>
      </c>
      <c r="BU40" s="2" t="str">
        <f>$F$6</f>
        <v>Team D3</v>
      </c>
      <c r="BV40" s="2" t="str">
        <f>$F$7</f>
        <v>Team D4</v>
      </c>
      <c r="BW40" s="2" t="str">
        <f>$F$8</f>
        <v>Team D5</v>
      </c>
      <c r="BX40" s="2" t="str">
        <f>$F$9</f>
        <v>Team D6</v>
      </c>
      <c r="BY40" s="2" t="str">
        <f>$F$10</f>
        <v>Team D7</v>
      </c>
      <c r="BZ40" s="2" t="str">
        <f>$F$11</f>
        <v>Team D8</v>
      </c>
      <c r="CA40" s="2" t="str">
        <f>$F$12</f>
        <v>Team D9</v>
      </c>
      <c r="CB40" s="3" t="s">
        <v>138</v>
      </c>
    </row>
    <row r="41" spans="2:80" s="2" customFormat="1" x14ac:dyDescent="0.2">
      <c r="B41" s="2" t="s">
        <v>82</v>
      </c>
      <c r="E41" s="14">
        <f t="array" ref="E41">IF(O17=C17,SUM(IF(($BR$41:$BR$49=C17)*($BS$40:$CA$40=O18),$BS$41:$CA$49)),0)</f>
        <v>0</v>
      </c>
      <c r="F41" s="3">
        <f t="array" ref="F41">IF(O17=C17,SUM(IF(($BR$41:$BR$49=C17)*($BS$40:$CA$40=O19),$BS$41:$CA$49)),0)</f>
        <v>0</v>
      </c>
      <c r="G41" s="3">
        <f t="array" ref="G41">IF(O17=C17,SUM(IF(($BR$41:$BR$49=C17)*($BS$40:$CA$40=O20),$BS$41:$CA$49)),0)</f>
        <v>0</v>
      </c>
      <c r="H41" s="3">
        <f t="array" ref="H41">IF(O17=C17,SUM(IF(($BR$41:$BR$49=C17)*($BS$40:$CA$40=O21),$BS$41:$CA$49)),0)</f>
        <v>0</v>
      </c>
      <c r="I41" s="3">
        <f t="array" ref="I41">IF(O17=C17,SUM(IF(($BR$41:$BR$49=C17)*($BS$40:$CA$40=O22),$BS$41:$CA$49)),0)</f>
        <v>0</v>
      </c>
      <c r="J41" s="3">
        <f t="array" ref="J41">IF(O17=C17,SUM(IF(($BR$41:$BR$49=C17)*($BS$40:$CA$40=O23),$BS$41:$CA$49)),0)</f>
        <v>0</v>
      </c>
      <c r="K41" s="3">
        <f t="array" ref="K41">IF(O17=C17,SUM(IF(($BR$41:$BR$49=C17)*($BS$40:$CA$40=O$24),$BS$41:$CA$49)),0)</f>
        <v>0</v>
      </c>
      <c r="L41" s="3">
        <f t="array" ref="L41">IF(O17=C17,SUM(IF(($BR$41:$BR$49=C17)*($BS$40:$CA$40=O$25),$BS$41:$CA$49)),0)</f>
        <v>0</v>
      </c>
      <c r="M41" s="5">
        <f t="array" ref="M41">IF(P17=C17,SUM(IF(($BR$41:$BR$49=C17)*($BS$40:$CA$40=P18),$BS$41:$CA$49)),0)</f>
        <v>0</v>
      </c>
      <c r="N41" s="3">
        <f t="array" ref="N41">IF(P17=C17,SUM(IF(($BR$41:$BR$49=C17)*($BS$40:$CA$40=P19),$BS$41:$CA$49)),0)</f>
        <v>0</v>
      </c>
      <c r="O41" s="3">
        <f t="array" ref="O41">IF(P17=C17,SUM(IF(($BR$41:$BR$49=C17)*($BS$40:$CA$40=P20),$BS$41:$CA$49)),0)</f>
        <v>0</v>
      </c>
      <c r="P41" s="3">
        <f t="array" ref="P41">IF(P17=C17,SUM(IF(($BR$41:$BR$49=C17)*($BS$40:$CA$40=P21),$BS$41:$CA$49)),0)</f>
        <v>0</v>
      </c>
      <c r="Q41" s="3">
        <f t="array" ref="Q41">IF(P17=C17,SUM(IF(($BR$41:$BR$49=C17)*($BS$40:$CA$40=P22),$BS$41:$CA$49)),0)</f>
        <v>0</v>
      </c>
      <c r="R41" s="3">
        <f t="array" ref="R41">IF(P17=C17,SUM(IF(($BR$41:$BR$49=C17)*($BS$40:$CA$40=P23),$BS$41:$CA$49)),0)</f>
        <v>0</v>
      </c>
      <c r="S41" s="3">
        <f t="array" ref="S41">IF(P17=C17,SUM(IF(($BR$41:$BR$49=C17)*($BS$40:$CA$40=P$24),$BS$41:$CA$49)),0)</f>
        <v>0</v>
      </c>
      <c r="T41" s="3">
        <f t="array" ref="T41">IF(P17=C17,SUM(IF(($BR$41:$BR$49=C17)*($BS$40:$CA$40=P$25),$BS$41:$CA$49)),0)</f>
        <v>0</v>
      </c>
      <c r="U41" s="5">
        <f t="array" ref="U41">IF(Q17=C17,SUM(IF(($BR$41:$BR$49=C17)*($BS$40:$CA$40=Q18),$BS$41:$CA$49)),0)</f>
        <v>0</v>
      </c>
      <c r="V41" s="3">
        <f t="array" ref="V41">IF(Q17=C17,SUM(IF(($BR$41:$BR$49=C17)*($BS$40:$CA$40=Q19),$BS$41:$CA$49)),0)</f>
        <v>0</v>
      </c>
      <c r="W41" s="3">
        <f t="array" ref="W41">IF(Q17=C17,SUM(IF(($BR$41:$BR$49=C17)*($BS$40:$CA$40=Q20),$BS$41:$CA$49)),0)</f>
        <v>0</v>
      </c>
      <c r="X41" s="3">
        <f t="array" ref="X41">IF(Q17=C17,SUM(IF(($BR$41:$BR$49=C17)*($BS$40:$CA$40=Q21),$BS$41:$CA$49)),0)</f>
        <v>0</v>
      </c>
      <c r="Y41" s="3">
        <f t="array" ref="Y41">IF(Q17=C17,SUM(IF(($BR$41:$BR$49=C17)*($BS$40:$CA$40=Q22),$BS$41:$CA$49)),0)</f>
        <v>0</v>
      </c>
      <c r="Z41" s="3">
        <f t="array" ref="Z41">IF(Q17=C17,SUM(IF(($BR$41:$BR$49=C17)*($BS$40:$CA$40=Q23),$BS$41:$CA$49)),0)</f>
        <v>0</v>
      </c>
      <c r="AA41" s="3">
        <f t="array" ref="AA41">IF(Q17=C17,SUM(IF(($BR$41:$BR$49=C17)*($BS$40:$CA$40=Q$24),$BS$41:$CA$49)),0)</f>
        <v>0</v>
      </c>
      <c r="AB41" s="3">
        <f t="array" ref="AB41">IF(Q17=C17,SUM(IF(($BR$41:$BR$49=C17)*($BS$40:$CA$40=Q$25),$BS$41:$CA$49)),0)</f>
        <v>0</v>
      </c>
      <c r="AC41" s="5">
        <f t="array" ref="AC41">IF(R17=C17,SUM(IF(($BR$41:$BR$49=C17)*($BS$40:$CA$40=R18),$BS$41:$CA$49)),0)</f>
        <v>0</v>
      </c>
      <c r="AD41" s="3">
        <f t="array" ref="AD41">IF(R17=C17,SUM(IF(($BR$41:$BR$49=C17)*($BS$40:$CA$40=R19),$BS$41:$CA$49)),0)</f>
        <v>0</v>
      </c>
      <c r="AE41" s="3">
        <f t="array" ref="AE41">IF(R17=C17,SUM(IF(($BR$41:$BR$49=C17)*($BS$40:$CA$40=R20),$BS$41:$CA$49)),0)</f>
        <v>0</v>
      </c>
      <c r="AF41" s="3">
        <f t="array" ref="AF41">IF(R17=C17,SUM(IF(($BR$41:$BR$49=C17)*($BS$40:$CA$40=R21),$BS$41:$CA$49)),0)</f>
        <v>0</v>
      </c>
      <c r="AG41" s="3">
        <f t="array" ref="AG41">IF(R17=C17,SUM(IF(($BR$41:$BR$49=C17)*($BS$40:$CA$40=R22),$BS$41:$CA$49)),0)</f>
        <v>0</v>
      </c>
      <c r="AH41" s="3">
        <f t="array" ref="AH41">IF(R17=C17,SUM(IF(($BR$41:$BR$49=C17)*($BS$40:$CA$40=R23),$BS$41:$CA$49)),0)</f>
        <v>0</v>
      </c>
      <c r="AI41" s="3">
        <f t="array" ref="AI41">IF(R17=C17,SUM(IF(($BR$41:$BR$49=C17)*($BS$40:$CA$40=R$24),$BS$41:$CA$49)),0)</f>
        <v>0</v>
      </c>
      <c r="AJ41" s="3">
        <f t="array" ref="AJ41">IF(R17=C17,SUM(IF(($BR$41:$BR$49=C17)*($BS$40:$CA$40=R$25),$BS$41:$CA$49)),0)</f>
        <v>0</v>
      </c>
      <c r="AK41" s="5">
        <f t="array" ref="AK41">IF(S17=C17,SUM(IF(($BR$41:$BR$49=C17)*($BS$40:$CA$40=S18),$BS$41:$CA$49)),0)</f>
        <v>0</v>
      </c>
      <c r="AL41" s="3">
        <f t="array" ref="AL41">IF(S17=C17,SUM(IF(($BR$41:$BR$49=C17)*($BS$40:$CA$40=S19),$BS$41:$CA$49)),0)</f>
        <v>0</v>
      </c>
      <c r="AM41" s="3">
        <f t="array" ref="AM41">IF(S17=C17,SUM(IF(($BR$41:$BR$49=C17)*($BS$40:$CA$40=S20),$BS$41:$CA$49)),0)</f>
        <v>0</v>
      </c>
      <c r="AN41" s="3">
        <f t="array" ref="AN41">IF(S17=C17,SUM(IF(($BR$41:$BR$49=C17)*($BS$40:$CA$40=S21),$BS$41:$CA$49)),0)</f>
        <v>0</v>
      </c>
      <c r="AO41" s="3">
        <f t="array" ref="AO41">IF(S17=C17,SUM(IF(($BR$41:$BR$49=C17)*($BS$40:$CA$40=S22),$BS$41:$CA$49)),0)</f>
        <v>0</v>
      </c>
      <c r="AP41" s="3">
        <f t="array" ref="AP41">IF(S17=C17,SUM(IF(($BR$41:$BR$49=C17)*($BS$40:$CA$40=S23),$BS$41:$CA$49)),0)</f>
        <v>0</v>
      </c>
      <c r="AQ41" s="3">
        <f t="array" ref="AQ41">IF(S17=C17,SUM(IF(($BR$41:$BR$49=C17)*($BS$40:$CA$40=S$24),$BS$41:$CA$49)),0)</f>
        <v>0</v>
      </c>
      <c r="AR41" s="3">
        <f t="array" ref="AR41">IF(S17=C17,SUM(IF(($BR$41:$BR$49=C17)*($BS$40:$CA$40=S$25),$BS$41:$CA$49)),0)</f>
        <v>0</v>
      </c>
      <c r="AS41" s="5">
        <f t="array" ref="AS41">IF(T17=C17,SUM(IF(($BR$41:$BR$49=C17)*($BS$40:$CA$40=T18),$BS$41:$CA$49)),0)</f>
        <v>0</v>
      </c>
      <c r="AT41" s="3">
        <f t="array" ref="AT41">IF(T17=C17,SUM(IF(($BR$41:$BR$49=C17)*($BS$40:$CA$40=T19),$BS$41:$CA$49)),0)</f>
        <v>0</v>
      </c>
      <c r="AU41" s="3">
        <f t="array" ref="AU41">IF(T17=C17,SUM(IF(($BR$41:$BR$49=C17)*($BS$40:$CA$40=T20),$BS$41:$CA$49)),0)</f>
        <v>0</v>
      </c>
      <c r="AV41" s="3">
        <f t="array" ref="AV41">IF(T17=C17,SUM(IF(($BR$41:$BR$49=C17)*($BS$40:$CA$40=T21),$BS$41:$CA$49)),0)</f>
        <v>0</v>
      </c>
      <c r="AW41" s="3">
        <f t="array" ref="AW41">IF(T17=C17,SUM(IF(($BR$41:$BR$49=C17)*($BS$40:$CA$40=T22),$BS$41:$CA$49)),0)</f>
        <v>0</v>
      </c>
      <c r="AX41" s="3">
        <f t="array" ref="AX41">IF(T17=C17,SUM(IF(($BR$41:$BR$49=C17)*($BS$40:$CA$40=T23),$BS$41:$CA$49)),0)</f>
        <v>0</v>
      </c>
      <c r="AY41" s="3">
        <f t="array" ref="AY41">IF(T17=C17,SUM(IF(($BR$41:$BR$49=C17)*($BS$40:$CA$40=T$24),$BS$41:$CA$49)),0)</f>
        <v>0</v>
      </c>
      <c r="AZ41" s="3">
        <f t="array" ref="AZ41">IF(T17=C17,SUM(IF(($BR$41:$BR$49=C17)*($BS$40:$CA$40=T$25),$BS$41:$CA$49)),0)</f>
        <v>0</v>
      </c>
      <c r="BA41" s="5">
        <f t="array" ref="BA41">IF(U17=C17,SUM(IF(($BR$41:$BR$49=C17)*($BS$40:$CA$40=U$18),$BS$41:$CA$49)),0)</f>
        <v>0</v>
      </c>
      <c r="BB41" s="3">
        <f t="array" ref="BB41">IF(U17=C17,SUM(IF(($BR$41:$BR$49=C17)*($BS$40:$CA$40=U$19),$BS$41:$CA$49)),0)</f>
        <v>0</v>
      </c>
      <c r="BC41" s="3">
        <f t="array" ref="BC41">IF(U17=C17,SUM(IF(($BR$41:$BR$49=C17)*($BS$40:$CA$40=U$20),$BS$41:$CA$49)),0)</f>
        <v>0</v>
      </c>
      <c r="BD41" s="3">
        <f t="array" ref="BD41">IF(U17=C17,SUM(IF(($BR$41:$BR$49=C17)*($BS$40:$CA$40=U$21),$BS$41:$CA$49)),0)</f>
        <v>0</v>
      </c>
      <c r="BE41" s="3">
        <f t="array" ref="BE41">IF(U17=C17,SUM(IF(($BR$41:$BR$49=C17)*($BS$40:$CA$40=U$22),$BS$41:$CA$49)),0)</f>
        <v>0</v>
      </c>
      <c r="BF41" s="3">
        <f t="array" ref="BF41">IF(U17=C17,SUM(IF(($BR$41:$BR$49=C17)*($BS$40:$CA$40=U$23),$BS$41:$CA$49)),0)</f>
        <v>0</v>
      </c>
      <c r="BG41" s="3">
        <f t="array" ref="BG41">IF(U17=C17,SUM(IF(($BR$41:$BR$49=C17)*($BS$40:$CA$40=U$24),$BS$41:$CA$49)),0)</f>
        <v>0</v>
      </c>
      <c r="BH41" s="3">
        <f t="array" ref="BH41">IF(U17=C17,SUM(IF(($BR$41:$BR$49=C17)*($BS$40:$CA$40=U$25),$BS$41:$CA$49)),0)</f>
        <v>0</v>
      </c>
      <c r="BI41" s="5">
        <f t="array" ref="BI41">IF(V17=C17,SUM(IF(($BR$41:$BR$49=C17)*($BS$40:$CA$40=V$18),$BS$41:$CA$49)),0)</f>
        <v>0</v>
      </c>
      <c r="BJ41" s="3">
        <f t="array" ref="BJ41">IF(V17=C17,SUM(IF(($BR$41:$BR$49=C17)*($BS$40:$CA$40=V$19),$BS$41:$CA$49)),0)</f>
        <v>0</v>
      </c>
      <c r="BK41" s="3">
        <f t="array" ref="BK41">IF(V17=C17,SUM(IF(($BR$41:$BR$49=C17)*($BS$40:$CA$40=V$20),$BS$41:$CA$49)),0)</f>
        <v>0</v>
      </c>
      <c r="BL41" s="3">
        <f t="array" ref="BL41">IF(V17=C17,SUM(IF(($BR$41:$BR$49=C17)*($BS$40:$CA$40=V$21),$BS$41:$CA$49)),0)</f>
        <v>0</v>
      </c>
      <c r="BM41" s="3">
        <f t="array" ref="BM41">IF(V17=C17,SUM(IF(($BR$41:$BR$49=C17)*($BS$40:$CA$40=V$22),$BS$41:$CA$49)),0)</f>
        <v>0</v>
      </c>
      <c r="BN41" s="3">
        <f t="array" ref="BN41">IF(V17=C17,SUM(IF(($BR$41:$BR$49=C17)*($BS$40:$CA$40=V$23),$BS$41:$CA$49)),0)</f>
        <v>0</v>
      </c>
      <c r="BO41" s="3">
        <f t="array" ref="BO41">IF(V17=C17,SUM(IF(($BR$41:$BR$49=C17)*($BS$40:$CA$40=V$24),$BS$41:$CA$49)),0)</f>
        <v>0</v>
      </c>
      <c r="BP41" s="15">
        <f t="array" ref="BP41">IF(V17=C17,SUM(IF(($BR$41:$BR$49=C17)*($BS$40:$CA$40=V$25),$BS$41:$CA$49)),0)</f>
        <v>0</v>
      </c>
      <c r="BQ41" s="3"/>
      <c r="BR41" s="2" t="str">
        <f t="shared" ref="BR41:BR49" si="66">F4</f>
        <v>Team D1</v>
      </c>
      <c r="BS41" s="6"/>
      <c r="BT41" s="7">
        <f>BT30-BS31</f>
        <v>1</v>
      </c>
      <c r="BU41" s="7">
        <f>BU30-BS32</f>
        <v>-3</v>
      </c>
      <c r="BV41" s="7">
        <f>BV30-BS33</f>
        <v>-2</v>
      </c>
      <c r="BW41" s="7">
        <f>BW30-BS34</f>
        <v>-4</v>
      </c>
      <c r="BX41" s="7">
        <f>BX30-BS35</f>
        <v>4</v>
      </c>
      <c r="BY41" s="7">
        <f>BY30-BS36</f>
        <v>-1</v>
      </c>
      <c r="BZ41" s="7">
        <f>BZ30-BS37</f>
        <v>4</v>
      </c>
      <c r="CA41" s="7">
        <f>CA30-BS38</f>
        <v>2</v>
      </c>
      <c r="CB41" s="3"/>
    </row>
    <row r="42" spans="2:80" s="2" customFormat="1" x14ac:dyDescent="0.2">
      <c r="E42" s="14">
        <f t="array" ref="E42">IF(O18=C18,SUM(IF(($BR$41:$BR$49=C18)*($BS$40:$CA$40=O17),$BS$41:$CA$49)),0)</f>
        <v>0</v>
      </c>
      <c r="F42" s="3">
        <f t="array" ref="F42">IF(O18=C18,SUM(IF(($BR$41:$BR$49=C18)*($BS$40:$CA$40=O19),$BS$41:$CA$49)),0)</f>
        <v>0</v>
      </c>
      <c r="G42" s="3">
        <f t="array" ref="G42">IF(O18=C18,SUM(IF(($BR$41:$BR$49=C18)*($BS$40:$CA$40=O20),$BS$41:$CA$49)),0)</f>
        <v>0</v>
      </c>
      <c r="H42" s="3">
        <f t="array" ref="H42">IF(O18=C18,SUM(IF(($BR$41:$BR$49=C18)*($BS$40:$CA$40=O21),$BS$41:$CA$49)),0)</f>
        <v>0</v>
      </c>
      <c r="I42" s="3">
        <f t="array" ref="I42">IF(O18=C18,SUM(IF(($BR$41:$BR$49=C18)*($BS$40:$CA$40=O22),$BS$41:$CA$49)),0)</f>
        <v>0</v>
      </c>
      <c r="J42" s="3">
        <f t="array" ref="J42">IF(O18=C18,SUM(IF(($BR$41:$BR$49=C18)*($BS$40:$CA$40=O23),$BS$41:$CA$49)),0)</f>
        <v>0</v>
      </c>
      <c r="K42" s="3">
        <f t="array" ref="K42">IF(O18=C18,SUM(IF(($BR$41:$BR$49=C18)*($BS$40:$CA$40=O$24),$BS$41:$CA$49)),0)</f>
        <v>0</v>
      </c>
      <c r="L42" s="3">
        <f t="array" ref="L42">IF(O18=C18,SUM(IF(($BR$41:$BR$49=C18)*($BS$40:$CA$40=O$25),$BS$41:$CA$49)),0)</f>
        <v>0</v>
      </c>
      <c r="M42" s="5">
        <f t="array" ref="M42">IF(P18=C18,SUM(IF(($BR$41:$BR$49=C18)*($BS$40:$CA$40=P17),$BS$41:$CA$49)),0)</f>
        <v>0</v>
      </c>
      <c r="N42" s="3">
        <f t="array" ref="N42">IF(P18=C18,SUM(IF(($BR$41:$BR$49=C18)*($BS$40:$CA$40=P19),$BS$41:$CA$49)),0)</f>
        <v>0</v>
      </c>
      <c r="O42" s="3">
        <f t="array" ref="O42">IF(P18=C18,SUM(IF(($BR$41:$BR$49=C18)*($BS$40:$CA$40=P20),$BS$41:$CA$49)),0)</f>
        <v>0</v>
      </c>
      <c r="P42" s="3">
        <f t="array" ref="P42">IF(P18=C18,SUM(IF(($BR$41:$BR$49=C18)*($BS$40:$CA$40=P21),$BS$41:$CA$49)),0)</f>
        <v>0</v>
      </c>
      <c r="Q42" s="3">
        <f t="array" ref="Q42">IF(P18=C18,SUM(IF(($BR$41:$BR$49=C18)*($BS$40:$CA$40=P22),$BS$41:$CA$49)),0)</f>
        <v>0</v>
      </c>
      <c r="R42" s="3">
        <f t="array" ref="R42">IF(P18=C18,SUM(IF(($BR$41:$BR$49=C18)*($BS$40:$CA$40=P23),$BS$41:$CA$49)),0)</f>
        <v>0</v>
      </c>
      <c r="S42" s="3">
        <f t="array" ref="S42">IF(P18=C18,SUM(IF(($BR$41:$BR$49=C18)*($BS$40:$CA$40=P$24),$BS$41:$CA$49)),0)</f>
        <v>0</v>
      </c>
      <c r="T42" s="3">
        <f t="array" ref="T42">IF(P18=C18,SUM(IF(($BR$41:$BR$49=C18)*($BS$40:$CA$40=P$25),$BS$41:$CA$49)),0)</f>
        <v>0</v>
      </c>
      <c r="U42" s="5">
        <f t="array" ref="U42">IF(Q18=C18,SUM(IF(($BR$41:$BR$49=C18)*($BS$40:$CA$40=Q17),$BS$41:$CA$49)),0)</f>
        <v>0</v>
      </c>
      <c r="V42" s="3">
        <f t="array" ref="V42">IF(Q18=C18,SUM(IF(($BR$41:$BR$49=C18)*($BS$40:$CA$40=Q19),$BS$41:$CA$49)),0)</f>
        <v>0</v>
      </c>
      <c r="W42" s="3">
        <f t="array" ref="W42">IF(Q18=C18,SUM(IF(($BR$41:$BR$49=C18)*($BS$40:$CA$40=Q20),$BS$41:$CA$49)),0)</f>
        <v>0</v>
      </c>
      <c r="X42" s="3">
        <f t="array" ref="X42">IF(Q18=C18,SUM(IF(($BR$41:$BR$49=C18)*($BS$40:$CA$40=Q21),$BS$41:$CA$49)),0)</f>
        <v>0</v>
      </c>
      <c r="Y42" s="3">
        <f t="array" ref="Y42">IF(Q18=C18,SUM(IF(($BR$41:$BR$49=C18)*($BS$40:$CA$40=Q22),$BS$41:$CA$49)),0)</f>
        <v>0</v>
      </c>
      <c r="Z42" s="3">
        <f t="array" ref="Z42">IF(Q18=C18,SUM(IF(($BR$41:$BR$49=C18)*($BS$40:$CA$40=Q23),$BS$41:$CA$49)),0)</f>
        <v>0</v>
      </c>
      <c r="AA42" s="3">
        <f t="array" ref="AA42">IF(Q18=C18,SUM(IF(($BR$41:$BR$49=C18)*($BS$40:$CA$40=Q$24),$BS$41:$CA$49)),0)</f>
        <v>0</v>
      </c>
      <c r="AB42" s="3">
        <f t="array" ref="AB42">IF(Q18=C18,SUM(IF(($BR$41:$BR$49=C18)*($BS$40:$CA$40=Q$25),$BS$41:$CA$49)),0)</f>
        <v>0</v>
      </c>
      <c r="AC42" s="5">
        <f t="array" ref="AC42">IF(R18=C18,SUM(IF(($BR$41:$BR$49=C18)*($BS$40:$CA$40=R17),$BS$41:$CA$49)),0)</f>
        <v>0</v>
      </c>
      <c r="AD42" s="3">
        <f t="array" ref="AD42">IF(R18=C18,SUM(IF(($BR$41:$BR$49=C18)*($BS$40:$CA$40=R19),$BS$41:$CA$49)),0)</f>
        <v>0</v>
      </c>
      <c r="AE42" s="3">
        <f t="array" ref="AE42">IF(R18=C18,SUM(IF(($BR$41:$BR$49=C18)*($BS$40:$CA$40=R20),$BS$41:$CA$49)),0)</f>
        <v>0</v>
      </c>
      <c r="AF42" s="3">
        <f t="array" ref="AF42">IF(R18=C18,SUM(IF(($BR$41:$BR$49=C18)*($BS$40:$CA$40=R21),$BS$41:$CA$49)),0)</f>
        <v>0</v>
      </c>
      <c r="AG42" s="3">
        <f t="array" ref="AG42">IF(R18=C18,SUM(IF(($BR$41:$BR$49=C18)*($BS$40:$CA$40=R22),$BS$41:$CA$49)),0)</f>
        <v>0</v>
      </c>
      <c r="AH42" s="3">
        <f t="array" ref="AH42">IF(R18=C18,SUM(IF(($BR$41:$BR$49=C18)*($BS$40:$CA$40=R23),$BS$41:$CA$49)),0)</f>
        <v>0</v>
      </c>
      <c r="AI42" s="3">
        <f t="array" ref="AI42">IF(R18=C18,SUM(IF(($BR$41:$BR$49=C18)*($BS$40:$CA$40=R$24),$BS$41:$CA$49)),0)</f>
        <v>0</v>
      </c>
      <c r="AJ42" s="3">
        <f t="array" ref="AJ42">IF(R18=C18,SUM(IF(($BR$41:$BR$49=C18)*($BS$40:$CA$40=R$25),$BS$41:$CA$49)),0)</f>
        <v>0</v>
      </c>
      <c r="AK42" s="5">
        <f t="array" ref="AK42">IF(S18=C18,SUM(IF(($BR$41:$BR$49=C18)*($BS$40:$CA$40=S17),$BS$41:$CA$49)),0)</f>
        <v>0</v>
      </c>
      <c r="AL42" s="3">
        <f t="array" ref="AL42">IF(S18=C18,SUM(IF(($BR$41:$BR$49=C18)*($BS$40:$CA$40=S19),$BS$41:$CA$49)),0)</f>
        <v>0</v>
      </c>
      <c r="AM42" s="3">
        <f t="array" ref="AM42">IF(S18=C18,SUM(IF(($BR$41:$BR$49=C18)*($BS$40:$CA$40=S20),$BS$41:$CA$49)),0)</f>
        <v>0</v>
      </c>
      <c r="AN42" s="3">
        <f t="array" ref="AN42">IF(S18=C18,SUM(IF(($BR$41:$BR$49=C18)*($BS$40:$CA$40=S21),$BS$41:$CA$49)),0)</f>
        <v>0</v>
      </c>
      <c r="AO42" s="3">
        <f t="array" ref="AO42">IF(S18=C18,SUM(IF(($BR$41:$BR$49=C18)*($BS$40:$CA$40=S22),$BS$41:$CA$49)),0)</f>
        <v>0</v>
      </c>
      <c r="AP42" s="3">
        <f t="array" ref="AP42">IF(S18=C18,SUM(IF(($BR$41:$BR$49=C18)*($BS$40:$CA$40=S23),$BS$41:$CA$49)),0)</f>
        <v>0</v>
      </c>
      <c r="AQ42" s="3">
        <f t="array" ref="AQ42">IF(S18=C18,SUM(IF(($BR$41:$BR$49=C18)*($BS$40:$CA$40=S$24),$BS$41:$CA$49)),0)</f>
        <v>0</v>
      </c>
      <c r="AR42" s="3">
        <f t="array" ref="AR42">IF(S18=C18,SUM(IF(($BR$41:$BR$49=C18)*($BS$40:$CA$40=S$25),$BS$41:$CA$49)),0)</f>
        <v>0</v>
      </c>
      <c r="AS42" s="5">
        <f t="array" ref="AS42">IF(T18=C18,SUM(IF(($BR$41:$BR$49=C18)*($BS$40:$CA$40=T17),$BS$41:$CA$49)),0)</f>
        <v>0</v>
      </c>
      <c r="AT42" s="3">
        <f t="array" ref="AT42">IF(T18=C18,SUM(IF(($BR$41:$BR$49=C18)*($BS$40:$CA$40=T19),$BS$41:$CA$49)),0)</f>
        <v>0</v>
      </c>
      <c r="AU42" s="3">
        <f t="array" ref="AU42">IF(T18=C18,SUM(IF(($BR$41:$BR$49=C18)*($BS$40:$CA$40=T20),$BS$41:$CA$49)),0)</f>
        <v>0</v>
      </c>
      <c r="AV42" s="3">
        <f t="array" ref="AV42">IF(T18=C18,SUM(IF(($BR$41:$BR$49=C18)*($BS$40:$CA$40=T21),$BS$41:$CA$49)),0)</f>
        <v>0</v>
      </c>
      <c r="AW42" s="3">
        <f t="array" ref="AW42">IF(T18=C18,SUM(IF(($BR$41:$BR$49=C18)*($BS$40:$CA$40=T22),$BS$41:$CA$49)),0)</f>
        <v>0</v>
      </c>
      <c r="AX42" s="3">
        <f t="array" ref="AX42">IF(T18=C18,SUM(IF(($BR$41:$BR$49=C18)*($BS$40:$CA$40=T23),$BS$41:$CA$49)),0)</f>
        <v>0</v>
      </c>
      <c r="AY42" s="3">
        <f t="array" ref="AY42">IF(T18=C18,SUM(IF(($BR$41:$BR$49=C18)*($BS$40:$CA$40=T$24),$BS$41:$CA$49)),0)</f>
        <v>0</v>
      </c>
      <c r="AZ42" s="3">
        <f t="array" ref="AZ42">IF(T18=C18,SUM(IF(($BR$41:$BR$49=C18)*($BS$40:$CA$40=T$25),$BS$41:$CA$49)),0)</f>
        <v>0</v>
      </c>
      <c r="BA42" s="5">
        <f t="array" ref="BA42">IF(U18=C18,SUM(IF(($BR$41:$BR$49=C18)*($BS$40:$CA$40=U$17),$BS$41:$CA$49)),0)</f>
        <v>0</v>
      </c>
      <c r="BB42" s="3">
        <f t="array" ref="BB42">IF(U18=C18,SUM(IF(($BR$41:$BR$49=C18)*($BS$40:$CA$40=U$19),$BS$41:$CA$49)),0)</f>
        <v>0</v>
      </c>
      <c r="BC42" s="3">
        <f t="array" ref="BC42">IF(U18=C18,SUM(IF(($BR$41:$BR$49=C18)*($BS$40:$CA$40=U$20),$BS$41:$CA$49)),0)</f>
        <v>0</v>
      </c>
      <c r="BD42" s="3">
        <f t="array" ref="BD42">IF(U18=C18,SUM(IF(($BR$41:$BR$49=C18)*($BS$40:$CA$40=U$21),$BS$41:$CA$49)),0)</f>
        <v>0</v>
      </c>
      <c r="BE42" s="3">
        <f t="array" ref="BE42">IF(U18=C18,SUM(IF(($BR$41:$BR$49=C18)*($BS$40:$CA$40=U$22),$BS$41:$CA$49)),0)</f>
        <v>0</v>
      </c>
      <c r="BF42" s="3">
        <f t="array" ref="BF42">IF(U18=C18,SUM(IF(($BR$41:$BR$49=C18)*($BS$40:$CA$40=U$23),$BS$41:$CA$49)),0)</f>
        <v>0</v>
      </c>
      <c r="BG42" s="3">
        <f t="array" ref="BG42">IF(U18=C18,SUM(IF(($BR$41:$BR$49=C18)*($BS$40:$CA$40=U$24),$BS$41:$CA$49)),0)</f>
        <v>0</v>
      </c>
      <c r="BH42" s="3">
        <f t="array" ref="BH42">IF(U18=C18,SUM(IF(($BR$41:$BR$49=C18)*($BS$40:$CA$40=U$25),$BS$41:$CA$49)),0)</f>
        <v>0</v>
      </c>
      <c r="BI42" s="5">
        <f t="array" ref="BI42">IF(V18=C18,SUM(IF(($BR$41:$BR$49=C18)*($BS$40:$CA$40=V$18),$BS$41:$CA$49)),0)</f>
        <v>0</v>
      </c>
      <c r="BJ42" s="3">
        <f t="array" ref="BJ42">IF(V18=C18,SUM(IF(($BR$41:$BR$49=C18)*($BS$40:$CA$40=V$19),$BS$41:$CA$49)),0)</f>
        <v>0</v>
      </c>
      <c r="BK42" s="3">
        <f t="array" ref="BK42">IF(V18=C18,SUM(IF(($BR$41:$BR$49=C18)*($BS$40:$CA$40=V$20),$BS$41:$CA$49)),0)</f>
        <v>0</v>
      </c>
      <c r="BL42" s="3">
        <f t="array" ref="BL42">IF(V18=C18,SUM(IF(($BR$41:$BR$49=C18)*($BS$40:$CA$40=V$21),$BS$41:$CA$49)),0)</f>
        <v>0</v>
      </c>
      <c r="BM42" s="3">
        <f t="array" ref="BM42">IF(V18=C18,SUM(IF(($BR$41:$BR$49=C18)*($BS$40:$CA$40=V$22),$BS$41:$CA$49)),0)</f>
        <v>0</v>
      </c>
      <c r="BN42" s="3">
        <f t="array" ref="BN42">IF(V18=C18,SUM(IF(($BR$41:$BR$49=C18)*($BS$40:$CA$40=V$23),$BS$41:$CA$49)),0)</f>
        <v>0</v>
      </c>
      <c r="BO42" s="3">
        <f t="array" ref="BO42">IF(V18=C18,SUM(IF(($BR$41:$BR$49=C18)*($BS$40:$CA$40=V$24),$BS$41:$CA$49)),0)</f>
        <v>0</v>
      </c>
      <c r="BP42" s="15">
        <f t="array" ref="BP42">IF(V18=C18,SUM(IF(($BR$41:$BR$49=C18)*($BS$40:$CA$40=V$25),$BS$41:$CA$49)),0)</f>
        <v>0</v>
      </c>
      <c r="BQ42" s="3"/>
      <c r="BR42" s="2" t="str">
        <f t="shared" si="66"/>
        <v>Team D2</v>
      </c>
      <c r="BS42" s="8">
        <f>IF(BT41="","",-1*BT41)</f>
        <v>-1</v>
      </c>
      <c r="BT42" s="6"/>
      <c r="BU42" s="7">
        <f>BU31-BT32</f>
        <v>-4</v>
      </c>
      <c r="BV42" s="7">
        <f>BV31-BT33</f>
        <v>0</v>
      </c>
      <c r="BW42" s="7">
        <f>BW31-BT34</f>
        <v>-3</v>
      </c>
      <c r="BX42" s="7">
        <f>BX31-BT35</f>
        <v>0</v>
      </c>
      <c r="BY42" s="7">
        <f>BY31-BT36</f>
        <v>-4</v>
      </c>
      <c r="BZ42" s="7">
        <f>BZ31-BT37</f>
        <v>-3</v>
      </c>
      <c r="CA42" s="7">
        <f>CA31-BT38</f>
        <v>3</v>
      </c>
      <c r="CB42" s="3"/>
    </row>
    <row r="43" spans="2:80" s="2" customFormat="1" x14ac:dyDescent="0.2">
      <c r="E43" s="14">
        <f t="array" ref="E43">IF(O19=C19,SUM(IF(($BR$41:$BR$49=C19)*($BS$40:$CA$40=O17),$BS$41:$CA$49)),0)</f>
        <v>0</v>
      </c>
      <c r="F43" s="3">
        <f t="array" ref="F43">IF(O19=C19,SUM(IF(($BR$41:$BR$49=C19)*($BS$40:$CA$40=O18),$BS$41:$CA$49)),0)</f>
        <v>0</v>
      </c>
      <c r="G43" s="3">
        <f t="array" ref="G43">IF(O19=C19,SUM(IF(($BR$41:$BR$49=C19)*($BS$40:$CA$40=O20),$BS$41:$CA$49)),0)</f>
        <v>0</v>
      </c>
      <c r="H43" s="3">
        <f t="array" ref="H43">IF(O19=C19,SUM(IF(($BR$41:$BR$49=C19)*($BS$40:$CA$40=O21),$BS$41:$CA$49)),0)</f>
        <v>0</v>
      </c>
      <c r="I43" s="3">
        <f t="array" ref="I43">IF(O19=C19,SUM(IF(($BR$41:$BR$49=C19)*($BS$40:$CA$40=O22),$BS$41:$CA$49)),0)</f>
        <v>0</v>
      </c>
      <c r="J43" s="3">
        <f t="array" ref="J43">IF(O19=C19,SUM(IF(($BR$41:$BR$49=C19)*($BS$40:$CA$40=O23),$BS$41:$CA$49)),0)</f>
        <v>0</v>
      </c>
      <c r="K43" s="3">
        <f t="array" ref="K43">IF(O19=C19,SUM(IF(($BR$41:$BR$49=C19)*($BS$40:$CA$40=O$24),$BS$41:$CA$49)),0)</f>
        <v>0</v>
      </c>
      <c r="L43" s="3">
        <f t="array" ref="L43">IF(O19=C19,SUM(IF(($BR$41:$BR$49=C19)*($BS$40:$CA$40=O$25),$BS$41:$CA$49)),0)</f>
        <v>0</v>
      </c>
      <c r="M43" s="5">
        <f t="array" ref="M43">IF(P19=C19,SUM(IF(($BR$41:$BR$49=C19)*($BS$40:$CA$40=P17),$BS$41:$CA$49)),0)</f>
        <v>0</v>
      </c>
      <c r="N43" s="3">
        <f t="array" ref="N43">IF(P19=C19,SUM(IF(($BR$41:$BR$49=C19)*($BS$40:$CA$40=P18),$BS$41:$CA$49)),0)</f>
        <v>0</v>
      </c>
      <c r="O43" s="3">
        <f t="array" ref="O43">IF(P19=C19,SUM(IF(($BR$41:$BR$49=C19)*($BS$40:$CA$40=P20),$BS$41:$CA$49)),0)</f>
        <v>0</v>
      </c>
      <c r="P43" s="3">
        <f t="array" ref="P43">IF(P19=C19,SUM(IF(($BR$41:$BR$49=C19)*($BS$40:$CA$40=P21),$BS$41:$CA$49)),0)</f>
        <v>0</v>
      </c>
      <c r="Q43" s="3">
        <f t="array" ref="Q43">IF(P19=C19,SUM(IF(($BR$41:$BR$49=C19)*($BS$40:$CA$40=P22),$BS$41:$CA$49)),0)</f>
        <v>0</v>
      </c>
      <c r="R43" s="3">
        <f t="array" ref="R43">IF(P19=C19,SUM(IF(($BR$41:$BR$49=C19)*($BS$40:$CA$40=P23),$BS$41:$CA$49)),0)</f>
        <v>0</v>
      </c>
      <c r="S43" s="3">
        <f t="array" ref="S43">IF(P19=C19,SUM(IF(($BR$41:$BR$49=C19)*($BS$40:$CA$40=P$24),$BS$41:$CA$49)),0)</f>
        <v>0</v>
      </c>
      <c r="T43" s="3">
        <f t="array" ref="T43">IF(P19=C19,SUM(IF(($BR$41:$BR$49=C19)*($BS$40:$CA$40=P$25),$BS$41:$CA$49)),0)</f>
        <v>0</v>
      </c>
      <c r="U43" s="5">
        <f t="array" ref="U43">IF(Q19=C19,SUM(IF(($BR$41:$BR$49=C19)*($BS$40:$CA$40=Q17),$BS$41:$CA$49)),0)</f>
        <v>0</v>
      </c>
      <c r="V43" s="3">
        <f t="array" ref="V43">IF(Q19=C19,SUM(IF(($BR$41:$BR$49=C19)*($BS$40:$CA$40=Q18),$BS$41:$CA$49)),0)</f>
        <v>0</v>
      </c>
      <c r="W43" s="3">
        <f t="array" ref="W43">IF(Q19=C19,SUM(IF(($BR$41:$BR$49=C19)*($BS$40:$CA$40=Q20),$BS$41:$CA$49)),0)</f>
        <v>0</v>
      </c>
      <c r="X43" s="3">
        <f t="array" ref="X43">IF(Q19=C19,SUM(IF(($BR$41:$BR$49=C19)*($BS$40:$CA$40=Q21),$BS$41:$CA$49)),0)</f>
        <v>0</v>
      </c>
      <c r="Y43" s="3">
        <f t="array" ref="Y43">IF(Q19=C19,SUM(IF(($BR$41:$BR$49=C19)*($BS$40:$CA$40=Q22),$BS$41:$CA$49)),0)</f>
        <v>0</v>
      </c>
      <c r="Z43" s="3">
        <f t="array" ref="Z43">IF(Q19=C19,SUM(IF(($BR$41:$BR$49=C19)*($BS$40:$CA$40=Q23),$BS$41:$CA$49)),0)</f>
        <v>0</v>
      </c>
      <c r="AA43" s="3">
        <f t="array" ref="AA43">IF(Q19=C19,SUM(IF(($BR$41:$BR$49=C19)*($BS$40:$CA$40=Q$24),$BS$41:$CA$49)),0)</f>
        <v>0</v>
      </c>
      <c r="AB43" s="3">
        <f t="array" ref="AB43">IF(Q19=C19,SUM(IF(($BR$41:$BR$49=C19)*($BS$40:$CA$40=Q$25),$BS$41:$CA$49)),0)</f>
        <v>0</v>
      </c>
      <c r="AC43" s="5">
        <f t="array" ref="AC43">IF(R19=C19,SUM(IF(($BR$41:$BR$49=C19)*($BS$40:$CA$40=R17),$BS$41:$CA$49)),0)</f>
        <v>0</v>
      </c>
      <c r="AD43" s="3">
        <f t="array" ref="AD43">IF(R19=C19,SUM(IF(($BR$41:$BR$49=C19)*($BS$40:$CA$40=R18),$BS$41:$CA$49)),0)</f>
        <v>0</v>
      </c>
      <c r="AE43" s="3">
        <f t="array" ref="AE43">IF(R19=C19,SUM(IF(($BR$41:$BR$49=C19)*($BS$40:$CA$40=R20),$BS$41:$CA$49)),0)</f>
        <v>0</v>
      </c>
      <c r="AF43" s="3">
        <f t="array" ref="AF43">IF(R19=C19,SUM(IF(($BR$41:$BR$49=C19)*($BS$40:$CA$40=R21),$BS$41:$CA$49)),0)</f>
        <v>0</v>
      </c>
      <c r="AG43" s="3">
        <f t="array" ref="AG43">IF(R19=C19,SUM(IF(($BR$41:$BR$49=C19)*($BS$40:$CA$40=R22),$BS$41:$CA$49)),0)</f>
        <v>0</v>
      </c>
      <c r="AH43" s="3">
        <f t="array" ref="AH43">IF(R19=C19,SUM(IF(($BR$41:$BR$49=C19)*($BS$40:$CA$40=R23),$BS$41:$CA$49)),0)</f>
        <v>0</v>
      </c>
      <c r="AI43" s="3">
        <f t="array" ref="AI43">IF(R19=C19,SUM(IF(($BR$41:$BR$49=C19)*($BS$40:$CA$40=R$24),$BS$41:$CA$49)),0)</f>
        <v>0</v>
      </c>
      <c r="AJ43" s="3">
        <f t="array" ref="AJ43">IF(R19=C19,SUM(IF(($BR$41:$BR$49=C19)*($BS$40:$CA$40=R$25),$BS$41:$CA$49)),0)</f>
        <v>0</v>
      </c>
      <c r="AK43" s="5">
        <f t="array" ref="AK43">IF(S19=C19,SUM(IF(($BR$41:$BR$49=C19)*($BS$40:$CA$40=S17),$BS$41:$CA$49)),0)</f>
        <v>0</v>
      </c>
      <c r="AL43" s="3">
        <f t="array" ref="AL43">IF(S19=C19,SUM(IF(($BR$41:$BR$49=C19)*($BS$40:$CA$40=S18),$BS$41:$CA$49)),0)</f>
        <v>0</v>
      </c>
      <c r="AM43" s="3">
        <f t="array" ref="AM43">IF(S19=C19,SUM(IF(($BR$41:$BR$49=C19)*($BS$40:$CA$40=S20),$BS$41:$CA$49)),0)</f>
        <v>0</v>
      </c>
      <c r="AN43" s="3">
        <f t="array" ref="AN43">IF(S19=C19,SUM(IF(($BR$41:$BR$49=C19)*($BS$40:$CA$40=S21),$BS$41:$CA$49)),0)</f>
        <v>0</v>
      </c>
      <c r="AO43" s="3">
        <f t="array" ref="AO43">IF(S19=C19,SUM(IF(($BR$41:$BR$49=C19)*($BS$40:$CA$40=S22),$BS$41:$CA$49)),0)</f>
        <v>0</v>
      </c>
      <c r="AP43" s="3">
        <f t="array" ref="AP43">IF(S19=C19,SUM(IF(($BR$41:$BR$49=C19)*($BS$40:$CA$40=S23),$BS$41:$CA$49)),0)</f>
        <v>0</v>
      </c>
      <c r="AQ43" s="3">
        <f t="array" ref="AQ43">IF(S19=C19,SUM(IF(($BR$41:$BR$49=C19)*($BS$40:$CA$40=S$24),$BS$41:$CA$49)),0)</f>
        <v>0</v>
      </c>
      <c r="AR43" s="3">
        <f t="array" ref="AR43">IF(S19=C19,SUM(IF(($BR$41:$BR$49=C19)*($BS$40:$CA$40=S$25),$BS$41:$CA$49)),0)</f>
        <v>0</v>
      </c>
      <c r="AS43" s="5">
        <f t="array" ref="AS43">IF(T19=C19,SUM(IF(($BR$41:$BR$49=C19)*($BS$40:$CA$40=T17),$BS$41:$CA$49)),0)</f>
        <v>0</v>
      </c>
      <c r="AT43" s="3">
        <f t="array" ref="AT43">IF(T19=C19,SUM(IF(($BR$41:$BR$49=C19)*($BS$40:$CA$40=T18),$BS$41:$CA$49)),0)</f>
        <v>0</v>
      </c>
      <c r="AU43" s="3">
        <f t="array" ref="AU43">IF(T19=C19,SUM(IF(($BR$41:$BR$49=C19)*($BS$40:$CA$40=T20),$BS$41:$CA$49)),0)</f>
        <v>0</v>
      </c>
      <c r="AV43" s="3">
        <f t="array" ref="AV43">IF(T19=C19,SUM(IF(($BR$41:$BR$49=C19)*($BS$40:$CA$40=T21),$BS$41:$CA$49)),0)</f>
        <v>0</v>
      </c>
      <c r="AW43" s="3">
        <f t="array" ref="AW43">IF(T19=C19,SUM(IF(($BR$41:$BR$49=C19)*($BS$40:$CA$40=T22),$BS$41:$CA$49)),0)</f>
        <v>0</v>
      </c>
      <c r="AX43" s="3">
        <f t="array" ref="AX43">IF(T19=C19,SUM(IF(($BR$41:$BR$49=C19)*($BS$40:$CA$40=T23),$BS$41:$CA$49)),0)</f>
        <v>0</v>
      </c>
      <c r="AY43" s="3">
        <f t="array" ref="AY43">IF(T19=C19,SUM(IF(($BR$41:$BR$49=C19)*($BS$40:$CA$40=T$24),$BS$41:$CA$49)),0)</f>
        <v>0</v>
      </c>
      <c r="AZ43" s="3">
        <f t="array" ref="AZ43">IF(T19=C19,SUM(IF(($BR$41:$BR$49=C19)*($BS$40:$CA$40=T$25),$BS$41:$CA$49)),0)</f>
        <v>0</v>
      </c>
      <c r="BA43" s="5">
        <f t="array" ref="BA43">IF(U19=C19,SUM(IF(($BR$41:$BR$49=C19)*($BS$40:$CA$40=U$17),$BS$41:$CA$49)),0)</f>
        <v>0</v>
      </c>
      <c r="BB43" s="3">
        <f t="array" ref="BB43">IF(U19=C19,SUM(IF(($BR$41:$BR$49=C19)*($BS$40:$CA$40=U$18),$BS$41:$CA$49)),0)</f>
        <v>0</v>
      </c>
      <c r="BC43" s="3">
        <f t="array" ref="BC43">IF(U19=C19,SUM(IF(($BR$41:$BR$49=C19)*($BS$40:$CA$40=U$20),$BS$41:$CA$49)),0)</f>
        <v>0</v>
      </c>
      <c r="BD43" s="3">
        <f t="array" ref="BD43">IF(U19=C19,SUM(IF(($BR$41:$BR$49=C19)*($BS$40:$CA$40=U$21),$BS$41:$CA$49)),0)</f>
        <v>0</v>
      </c>
      <c r="BE43" s="3">
        <f t="array" ref="BE43">IF(U19=C19,SUM(IF(($BR$41:$BR$49=C19)*($BS$40:$CA$40=U$22),$BS$41:$CA$49)),0)</f>
        <v>0</v>
      </c>
      <c r="BF43" s="3">
        <f t="array" ref="BF43">IF(U19=C19,SUM(IF(($BR$41:$BR$49=C19)*($BS$40:$CA$40=U$23),$BS$41:$CA$49)),0)</f>
        <v>0</v>
      </c>
      <c r="BG43" s="3">
        <f t="array" ref="BG43">IF(U19=C19,SUM(IF(($BR$41:$BR$49=C19)*($BS$40:$CA$40=U$24),$BS$41:$CA$49)),0)</f>
        <v>0</v>
      </c>
      <c r="BH43" s="3">
        <f t="array" ref="BH43">IF(U19=C19,SUM(IF(($BR$41:$BR$49=C19)*($BS$40:$CA$40=U$25),$BS$41:$CA$49)),0)</f>
        <v>0</v>
      </c>
      <c r="BI43" s="5">
        <f t="array" ref="BI43">IF(V19=C19,SUM(IF(($BR$41:$BR$49=C19)*($BS$40:$CA$40=V$18),$BS$41:$CA$49)),0)</f>
        <v>0</v>
      </c>
      <c r="BJ43" s="3">
        <f t="array" ref="BJ43">IF(V19=C19,SUM(IF(($BR$41:$BR$49=C19)*($BS$40:$CA$40=V$19),$BS$41:$CA$49)),0)</f>
        <v>0</v>
      </c>
      <c r="BK43" s="3">
        <f t="array" ref="BK43">IF(V19=C19,SUM(IF(($BR$41:$BR$49=C19)*($BS$40:$CA$40=V$20),$BS$41:$CA$49)),0)</f>
        <v>0</v>
      </c>
      <c r="BL43" s="3">
        <f t="array" ref="BL43">IF(V19=C19,SUM(IF(($BR$41:$BR$49=C19)*($BS$40:$CA$40=V$21),$BS$41:$CA$49)),0)</f>
        <v>0</v>
      </c>
      <c r="BM43" s="3">
        <f t="array" ref="BM43">IF(V19=C19,SUM(IF(($BR$41:$BR$49=C19)*($BS$40:$CA$40=V$22),$BS$41:$CA$49)),0)</f>
        <v>0</v>
      </c>
      <c r="BN43" s="3">
        <f t="array" ref="BN43">IF(V19=C19,SUM(IF(($BR$41:$BR$49=C19)*($BS$40:$CA$40=V$23),$BS$41:$CA$49)),0)</f>
        <v>0</v>
      </c>
      <c r="BO43" s="3">
        <f t="array" ref="BO43">IF(V19=C19,SUM(IF(($BR$41:$BR$49=C19)*($BS$40:$CA$40=V$24),$BS$41:$CA$49)),0)</f>
        <v>0</v>
      </c>
      <c r="BP43" s="15">
        <f t="array" ref="BP43">IF(V19=C19,SUM(IF(($BR$41:$BR$49=C19)*($BS$40:$CA$40=V$25),$BS$41:$CA$49)),0)</f>
        <v>0</v>
      </c>
      <c r="BQ43" s="3"/>
      <c r="BR43" s="2" t="str">
        <f t="shared" si="66"/>
        <v>Team D3</v>
      </c>
      <c r="BS43" s="8">
        <f>IF(BU41="","",-1*BU41)</f>
        <v>3</v>
      </c>
      <c r="BT43" s="8">
        <f>IF(BU42="","",-1*BU42)</f>
        <v>4</v>
      </c>
      <c r="BU43" s="6"/>
      <c r="BV43" s="7">
        <f>BV32-BU33</f>
        <v>-5</v>
      </c>
      <c r="BW43" s="7">
        <f>BW32-BU34</f>
        <v>1</v>
      </c>
      <c r="BX43" s="7">
        <f>BX32-BU35</f>
        <v>1</v>
      </c>
      <c r="BY43" s="7">
        <f>BY32-BU36</f>
        <v>-3</v>
      </c>
      <c r="BZ43" s="7">
        <f>BZ32-BU37</f>
        <v>-1</v>
      </c>
      <c r="CA43" s="7">
        <f>CA32-BU38</f>
        <v>-1</v>
      </c>
      <c r="CB43" s="3"/>
    </row>
    <row r="44" spans="2:80" s="2" customFormat="1" x14ac:dyDescent="0.2">
      <c r="E44" s="14">
        <f t="array" ref="E44">IF(O20=C20,SUM(IF(($BR$41:$BR$49=C20)*($BS$40:$CA$40=O17),$BS$41:$CA$49)),0)</f>
        <v>0</v>
      </c>
      <c r="F44" s="3">
        <f t="array" ref="F44">IF(O20=C20,SUM(IF(($BR$41:$BR$49=C20)*($BS$40:$CA$40=O18),$BS$41:$CA$49)),0)</f>
        <v>0</v>
      </c>
      <c r="G44" s="3">
        <f t="array" ref="G44">IF(O20=C20,SUM(IF(($BR$41:$BR$49=C20)*($BS$40:$CA$40=O19),$BS$41:$CA$49)),0)</f>
        <v>0</v>
      </c>
      <c r="H44" s="3">
        <f t="array" ref="H44">IF(O20=C20,SUM(IF(($BR$41:$BR$49=C20)*($BS$40:$CA$40=O21),$BS$41:$CA$49)),0)</f>
        <v>0</v>
      </c>
      <c r="I44" s="3">
        <f t="array" ref="I44">IF(O20=C20,SUM(IF(($BR$41:$BR$49=C20)*($BS$40:$CA$40=O22),$BS$41:$CA$49)),0)</f>
        <v>0</v>
      </c>
      <c r="J44" s="3">
        <f t="array" ref="J44">IF(O20=C20,SUM(IF(($BR$41:$BR$49=C20)*($BS$40:$CA$40=O23),$BS$41:$CA$49)),0)</f>
        <v>0</v>
      </c>
      <c r="K44" s="3">
        <f t="array" ref="K44">IF(O20=C20,SUM(IF(($BR$41:$BR$49=C20)*($BS$40:$CA$40=O$24),$BS$41:$CA$49)),0)</f>
        <v>0</v>
      </c>
      <c r="L44" s="3">
        <f t="array" ref="L44">IF(O20=C20,SUM(IF(($BR$41:$BR$49=C20)*($BS$40:$CA$40=O$25),$BS$41:$CA$49)),0)</f>
        <v>0</v>
      </c>
      <c r="M44" s="5">
        <f t="array" ref="M44">IF(P20=C20,SUM(IF(($BR$41:$BR$49=C20)*($BS$40:$CA$40=P17),$BS$41:$CA$49)),0)</f>
        <v>0</v>
      </c>
      <c r="N44" s="3">
        <f t="array" ref="N44">IF(P20=C20,SUM(IF(($BR$41:$BR$49=C20)*($BS$40:$CA$40=P18),$BS$41:$CA$49)),0)</f>
        <v>0</v>
      </c>
      <c r="O44" s="3">
        <f t="array" ref="O44">IF(P20=C20,SUM(IF(($BR$41:$BR$49=C20)*($BS$40:$CA$40=P19),$BS$41:$CA$49)),0)</f>
        <v>0</v>
      </c>
      <c r="P44" s="3">
        <f t="array" ref="P44">IF(P20=C20,SUM(IF(($BR$41:$BR$49=C20)*($BS$40:$CA$40=P21),$BS$41:$CA$49)),0)</f>
        <v>0</v>
      </c>
      <c r="Q44" s="3">
        <f t="array" ref="Q44">IF(P20=C20,SUM(IF(($BR$41:$BR$49=C20)*($BS$40:$CA$40=P22),$BS$41:$CA$49)),0)</f>
        <v>0</v>
      </c>
      <c r="R44" s="3">
        <f t="array" ref="R44">IF(P20=C20,SUM(IF(($BR$41:$BR$49=C20)*($BS$40:$CA$40=P23),$BS$41:$CA$49)),0)</f>
        <v>0</v>
      </c>
      <c r="S44" s="3">
        <f t="array" ref="S44">IF(P20=C20,SUM(IF(($BR$41:$BR$49=C20)*($BS$40:$CA$40=P$24),$BS$41:$CA$49)),0)</f>
        <v>0</v>
      </c>
      <c r="T44" s="3">
        <f t="array" ref="T44">IF(P20=C20,SUM(IF(($BR$41:$BR$49=C20)*($BS$40:$CA$40=P$25),$BS$41:$CA$49)),0)</f>
        <v>0</v>
      </c>
      <c r="U44" s="5">
        <f t="array" ref="U44">IF(Q20=C20,SUM(IF(($BR$41:$BR$49=C20)*($BS$40:$CA$40=Q17),$BS$41:$CA$49)),0)</f>
        <v>0</v>
      </c>
      <c r="V44" s="3">
        <f t="array" ref="V44">IF(Q20=C20,SUM(IF(($BR$41:$BR$49=C20)*($BS$40:$CA$40=Q18),$BS$41:$CA$49)),0)</f>
        <v>0</v>
      </c>
      <c r="W44" s="3">
        <f t="array" ref="W44">IF(Q20=C20,SUM(IF(($BR$41:$BR$49=C20)*($BS$40:$CA$40=Q19),$BS$41:$CA$49)),0)</f>
        <v>0</v>
      </c>
      <c r="X44" s="3">
        <f t="array" ref="X44">IF(Q20=C20,SUM(IF(($BR$41:$BR$49=C20)*($BS$40:$CA$40=Q21),$BS$41:$CA$49)),0)</f>
        <v>0</v>
      </c>
      <c r="Y44" s="3">
        <f t="array" ref="Y44">IF(Q20=C20,SUM(IF(($BR$41:$BR$49=C20)*($BS$40:$CA$40=Q22),$BS$41:$CA$49)),0)</f>
        <v>0</v>
      </c>
      <c r="Z44" s="3">
        <f t="array" ref="Z44">IF(Q20=C20,SUM(IF(($BR$41:$BR$49=C20)*($BS$40:$CA$40=Q23),$BS$41:$CA$49)),0)</f>
        <v>0</v>
      </c>
      <c r="AA44" s="3">
        <f t="array" ref="AA44">IF(Q20=C20,SUM(IF(($BR$41:$BR$49=C20)*($BS$40:$CA$40=Q$24),$BS$41:$CA$49)),0)</f>
        <v>0</v>
      </c>
      <c r="AB44" s="3">
        <f t="array" ref="AB44">IF(Q20=C20,SUM(IF(($BR$41:$BR$49=C20)*($BS$40:$CA$40=Q$25),$BS$41:$CA$49)),0)</f>
        <v>0</v>
      </c>
      <c r="AC44" s="5">
        <f t="array" ref="AC44">IF(R20=C20,SUM(IF(($BR$41:$BR$49=C20)*($BS$40:$CA$40=R17),$BS$41:$CA$49)),0)</f>
        <v>0</v>
      </c>
      <c r="AD44" s="3">
        <f t="array" ref="AD44">IF(R20=C20,SUM(IF(($BR$41:$BR$49=C20)*($BS$40:$CA$40=R18),$BS$41:$CA$49)),0)</f>
        <v>0</v>
      </c>
      <c r="AE44" s="3">
        <f t="array" ref="AE44">IF(R20=C20,SUM(IF(($BR$41:$BR$49=C20)*($BS$40:$CA$40=R19),$BS$41:$CA$49)),0)</f>
        <v>0</v>
      </c>
      <c r="AF44" s="3">
        <f t="array" ref="AF44">IF(R20=C20,SUM(IF(($BR$41:$BR$49=C20)*($BS$40:$CA$40=R21),$BS$41:$CA$49)),0)</f>
        <v>0</v>
      </c>
      <c r="AG44" s="3">
        <f t="array" ref="AG44">IF(R20=C20,SUM(IF(($BR$41:$BR$49=C20)*($BS$40:$CA$40=R22),$BS$41:$CA$49)),0)</f>
        <v>0</v>
      </c>
      <c r="AH44" s="3">
        <f t="array" ref="AH44">IF(R20=C20,SUM(IF(($BR$41:$BR$49=C20)*($BS$40:$CA$40=R23),$BS$41:$CA$49)),0)</f>
        <v>0</v>
      </c>
      <c r="AI44" s="3">
        <f t="array" ref="AI44">IF(R20=C20,SUM(IF(($BR$41:$BR$49=C20)*($BS$40:$CA$40=R$24),$BS$41:$CA$49)),0)</f>
        <v>0</v>
      </c>
      <c r="AJ44" s="3">
        <f t="array" ref="AJ44">IF(R20=C20,SUM(IF(($BR$41:$BR$49=C20)*($BS$40:$CA$40=R$25),$BS$41:$CA$49)),0)</f>
        <v>0</v>
      </c>
      <c r="AK44" s="5">
        <f t="array" ref="AK44">IF(S20=C20,SUM(IF(($BR$41:$BR$49=C20)*($BS$40:$CA$40=S17),$BS$41:$CA$49)),0)</f>
        <v>0</v>
      </c>
      <c r="AL44" s="3">
        <f t="array" ref="AL44">IF(S20=C20,SUM(IF(($BR$41:$BR$49=C20)*($BS$40:$CA$40=S18),$BS$41:$CA$49)),0)</f>
        <v>0</v>
      </c>
      <c r="AM44" s="3">
        <f t="array" ref="AM44">IF(S20=C20,SUM(IF(($BR$41:$BR$49=C20)*($BS$40:$CA$40=S19),$BS$41:$CA$49)),0)</f>
        <v>0</v>
      </c>
      <c r="AN44" s="3">
        <f t="array" ref="AN44">IF(S20=C20,SUM(IF(($BR$41:$BR$49=C20)*($BS$40:$CA$40=S21),$BS$41:$CA$49)),0)</f>
        <v>0</v>
      </c>
      <c r="AO44" s="3">
        <f t="array" ref="AO44">IF(S20=C20,SUM(IF(($BR$41:$BR$49=C20)*($BS$40:$CA$40=S22),$BS$41:$CA$49)),0)</f>
        <v>0</v>
      </c>
      <c r="AP44" s="3">
        <f t="array" ref="AP44">IF(S20=C20,SUM(IF(($BR$41:$BR$49=C20)*($BS$40:$CA$40=S23),$BS$41:$CA$49)),0)</f>
        <v>0</v>
      </c>
      <c r="AQ44" s="3">
        <f t="array" ref="AQ44">IF(S20=C20,SUM(IF(($BR$41:$BR$49=C20)*($BS$40:$CA$40=S$24),$BS$41:$CA$49)),0)</f>
        <v>0</v>
      </c>
      <c r="AR44" s="3">
        <f t="array" ref="AR44">IF(S20=C20,SUM(IF(($BR$41:$BR$49=C20)*($BS$40:$CA$40=S$25),$BS$41:$CA$49)),0)</f>
        <v>0</v>
      </c>
      <c r="AS44" s="5">
        <f t="array" ref="AS44">IF(T20=C20,SUM(IF(($BR$41:$BR$49=C20)*($BS$40:$CA$40=T17),$BS$41:$CA$49)),0)</f>
        <v>0</v>
      </c>
      <c r="AT44" s="3">
        <f t="array" ref="AT44">IF(T20=C20,SUM(IF(($BR$41:$BR$49=C20)*($BS$40:$CA$40=T18),$BS$41:$CA$49)),0)</f>
        <v>0</v>
      </c>
      <c r="AU44" s="3">
        <f t="array" ref="AU44">IF(T20=C20,SUM(IF(($BR$41:$BR$49=C20)*($BS$40:$CA$40=T19),$BS$41:$CA$49)),0)</f>
        <v>0</v>
      </c>
      <c r="AV44" s="3">
        <f t="array" ref="AV44">IF(T20=C20,SUM(IF(($BR$41:$BR$49=C20)*($BS$40:$CA$40=T21),$BS$41:$CA$49)),0)</f>
        <v>0</v>
      </c>
      <c r="AW44" s="3">
        <f t="array" ref="AW44">IF(T20=C20,SUM(IF(($BR$41:$BR$49=C20)*($BS$40:$CA$40=T22),$BS$41:$CA$49)),0)</f>
        <v>0</v>
      </c>
      <c r="AX44" s="3">
        <f t="array" ref="AX44">IF(T20=C20,SUM(IF(($BR$41:$BR$49=C20)*($BS$40:$CA$40=T23),$BS$41:$CA$49)),0)</f>
        <v>0</v>
      </c>
      <c r="AY44" s="3">
        <f t="array" ref="AY44">IF(T20=C20,SUM(IF(($BR$41:$BR$49=C20)*($BS$40:$CA$40=T$24),$BS$41:$CA$49)),0)</f>
        <v>0</v>
      </c>
      <c r="AZ44" s="3">
        <f t="array" ref="AZ44">IF(T20=C20,SUM(IF(($BR$41:$BR$49=C20)*($BS$40:$CA$40=T$25),$BS$41:$CA$49)),0)</f>
        <v>0</v>
      </c>
      <c r="BA44" s="5">
        <f t="array" ref="BA44">IF(U20=C20,SUM(IF(($BR$41:$BR$49=C20)*($BS$40:$CA$40=U$17),$BS$41:$CA$49)),0)</f>
        <v>0</v>
      </c>
      <c r="BB44" s="3">
        <f t="array" ref="BB44">IF(U20=C20,SUM(IF(($BR$41:$BR$49=C20)*($BS$40:$CA$40=U$18),$BS$41:$CA$49)),0)</f>
        <v>0</v>
      </c>
      <c r="BC44" s="3">
        <f t="array" ref="BC44">IF(U20=C20,SUM(IF(($BR$41:$BR$49=C20)*($BS$40:$CA$40=U$19),$BS$41:$CA$49)),0)</f>
        <v>0</v>
      </c>
      <c r="BD44" s="3">
        <f t="array" ref="BD44">IF(U20=C20,SUM(IF(($BR$41:$BR$49=C20)*($BS$40:$CA$40=U$21),$BS$41:$CA$49)),0)</f>
        <v>0</v>
      </c>
      <c r="BE44" s="3">
        <f t="array" ref="BE44">IF(U20=C20,SUM(IF(($BR$41:$BR$49=C20)*($BS$40:$CA$40=U$22),$BS$41:$CA$49)),0)</f>
        <v>0</v>
      </c>
      <c r="BF44" s="3">
        <f t="array" ref="BF44">IF(U20=C20,SUM(IF(($BR$41:$BR$49=C20)*($BS$40:$CA$40=U$23),$BS$41:$CA$49)),0)</f>
        <v>0</v>
      </c>
      <c r="BG44" s="3">
        <f t="array" ref="BG44">IF(U20=C20,SUM(IF(($BR$41:$BR$49=C20)*($BS$40:$CA$40=U$24),$BS$41:$CA$49)),0)</f>
        <v>0</v>
      </c>
      <c r="BH44" s="3">
        <f t="array" ref="BH44">IF(U20=C20,SUM(IF(($BR$41:$BR$49=C20)*($BS$40:$CA$40=U$25),$BS$41:$CA$49)),0)</f>
        <v>0</v>
      </c>
      <c r="BI44" s="5">
        <f t="array" ref="BI44">IF(V20=C20,SUM(IF(($BR$41:$BR$49=C20)*($BS$40:$CA$40=V$18),$BS$41:$CA$49)),0)</f>
        <v>0</v>
      </c>
      <c r="BJ44" s="3">
        <f t="array" ref="BJ44">IF(V20=C20,SUM(IF(($BR$41:$BR$49=C20)*($BS$40:$CA$40=V$19),$BS$41:$CA$49)),0)</f>
        <v>0</v>
      </c>
      <c r="BK44" s="3">
        <f t="array" ref="BK44">IF(V20=C20,SUM(IF(($BR$41:$BR$49=C20)*($BS$40:$CA$40=V$20),$BS$41:$CA$49)),0)</f>
        <v>0</v>
      </c>
      <c r="BL44" s="3">
        <f t="array" ref="BL44">IF(V20=C20,SUM(IF(($BR$41:$BR$49=C20)*($BS$40:$CA$40=V$21),$BS$41:$CA$49)),0)</f>
        <v>0</v>
      </c>
      <c r="BM44" s="3">
        <f t="array" ref="BM44">IF(V20=C20,SUM(IF(($BR$41:$BR$49=C20)*($BS$40:$CA$40=V$22),$BS$41:$CA$49)),0)</f>
        <v>0</v>
      </c>
      <c r="BN44" s="3">
        <f t="array" ref="BN44">IF(V20=C20,SUM(IF(($BR$41:$BR$49=C20)*($BS$40:$CA$40=V$23),$BS$41:$CA$49)),0)</f>
        <v>0</v>
      </c>
      <c r="BO44" s="3">
        <f t="array" ref="BO44">IF(V20=C20,SUM(IF(($BR$41:$BR$49=C20)*($BS$40:$CA$40=V$24),$BS$41:$CA$49)),0)</f>
        <v>0</v>
      </c>
      <c r="BP44" s="15">
        <f t="array" ref="BP44">IF(V20=C20,SUM(IF(($BR$41:$BR$49=C20)*($BS$40:$CA$40=V$25),$BS$41:$CA$49)),0)</f>
        <v>0</v>
      </c>
      <c r="BQ44" s="3"/>
      <c r="BR44" s="2" t="str">
        <f t="shared" si="66"/>
        <v>Team D4</v>
      </c>
      <c r="BS44" s="8">
        <f>IF(BV41="","",-1*BV41)</f>
        <v>2</v>
      </c>
      <c r="BT44" s="8">
        <f>IF(BV42="","",-1*BV42)</f>
        <v>0</v>
      </c>
      <c r="BU44" s="8">
        <f>IF(BV43="","",-1*BV43)</f>
        <v>5</v>
      </c>
      <c r="BV44" s="6"/>
      <c r="BW44" s="7">
        <f>BW33-BV34</f>
        <v>2</v>
      </c>
      <c r="BX44" s="7">
        <f>BX33-BV35</f>
        <v>5</v>
      </c>
      <c r="BY44" s="7">
        <f>BY33-BV36</f>
        <v>4</v>
      </c>
      <c r="BZ44" s="7">
        <f>BZ33-BV37</f>
        <v>4</v>
      </c>
      <c r="CA44" s="7">
        <f>CA33-BV38</f>
        <v>-3</v>
      </c>
      <c r="CB44" s="3"/>
    </row>
    <row r="45" spans="2:80" s="2" customFormat="1" x14ac:dyDescent="0.2">
      <c r="E45" s="14">
        <f t="array" ref="E45">IF(O21=C21,SUM(IF(($BR$41:$BR$49=C21)*($BS$40:$CA$40=O17),$BS$41:$CA$49)),0)</f>
        <v>0</v>
      </c>
      <c r="F45" s="3">
        <f t="array" ref="F45">IF(O21=C21,SUM(IF(($BR$41:$BR$49=C21)*($BS$40:$CA$40=O18),$BS$41:$CA$49)),0)</f>
        <v>0</v>
      </c>
      <c r="G45" s="3">
        <f t="array" ref="G45">IF(O21=C21,SUM(IF(($BR$41:$BR$49=C21)*($BS$40:$CA$40=O19),$BS$41:$CA$49)),0)</f>
        <v>0</v>
      </c>
      <c r="H45" s="3">
        <f t="array" ref="H45">IF(O21=C21,SUM(IF(($BR$41:$BR$49=C21)*($BS$40:$CA$40=O20),$BS$41:$CA$49)),0)</f>
        <v>0</v>
      </c>
      <c r="I45" s="3">
        <f t="array" ref="I45">IF(O21=C21,SUM(IF(($BR$41:$BR$49=C21)*($BS$40:$CA$40=O22),$BS$41:$CA$49)),0)</f>
        <v>0</v>
      </c>
      <c r="J45" s="3">
        <f t="array" ref="J45">IF(O21=C21,SUM(IF(($BR$41:$BR$49=C21)*($BS$40:$CA$40=O23),$BS$41:$CA$49)),0)</f>
        <v>0</v>
      </c>
      <c r="K45" s="3">
        <f t="array" ref="K45">IF(O21=C21,SUM(IF(($BR$41:$BR$49=C21)*($BS$40:$CA$40=O$24),$BS$41:$CA$49)),0)</f>
        <v>0</v>
      </c>
      <c r="L45" s="3">
        <f t="array" ref="L45">IF(O21=C21,SUM(IF(($BR$41:$BR$49=C21)*($BS$40:$CA$40=O$25),$BS$41:$CA$49)),0)</f>
        <v>0</v>
      </c>
      <c r="M45" s="5">
        <f t="array" ref="M45">IF(P21=C21,SUM(IF(($BR$41:$BR$49=C21)*($BS$40:$CA$40=P17),$BS$41:$CA$49)),0)</f>
        <v>0</v>
      </c>
      <c r="N45" s="3">
        <f t="array" ref="N45">IF(P21=C21,SUM(IF(($BR$41:$BR$49=C21)*($BS$40:$CA$40=P18),$BS$41:$CA$49)),0)</f>
        <v>0</v>
      </c>
      <c r="O45" s="3">
        <f t="array" ref="O45">IF(P21=C21,SUM(IF(($BR$41:$BR$49=C21)*($BS$40:$CA$40=P19),$BS$41:$CA$49)),0)</f>
        <v>0</v>
      </c>
      <c r="P45" s="3">
        <f t="array" ref="P45">IF(P21=C21,SUM(IF(($BR$41:$BR$49=C21)*($BS$40:$CA$40=P20),$BS$41:$CA$49)),0)</f>
        <v>0</v>
      </c>
      <c r="Q45" s="3">
        <f t="array" ref="Q45">IF(P21=C21,SUM(IF(($BR$41:$BR$49=C21)*($BS$40:$CA$40=P22),$BS$41:$CA$49)),0)</f>
        <v>0</v>
      </c>
      <c r="R45" s="3">
        <f t="array" ref="R45">IF(P21=C21,SUM(IF(($BR$41:$BR$49=C21)*($BS$40:$CA$40=P23),$BS$41:$CA$49)),0)</f>
        <v>0</v>
      </c>
      <c r="S45" s="3">
        <f t="array" ref="S45">IF(P21=C21,SUM(IF(($BR$41:$BR$49=C21)*($BS$40:$CA$40=P$24),$BS$41:$CA$49)),0)</f>
        <v>0</v>
      </c>
      <c r="T45" s="3">
        <f t="array" ref="T45">IF(P21=C21,SUM(IF(($BR$41:$BR$49=C21)*($BS$40:$CA$40=P$25),$BS$41:$CA$49)),0)</f>
        <v>0</v>
      </c>
      <c r="U45" s="5">
        <f t="array" ref="U45">IF(Q21=C21,SUM(IF(($BR$41:$BR$49=C21)*($BS$40:$CA$40=Q17),$BS$41:$CA$49)),0)</f>
        <v>0</v>
      </c>
      <c r="V45" s="3">
        <f t="array" ref="V45">IF(Q21=C21,SUM(IF(($BR$41:$BR$49=C21)*($BS$40:$CA$40=Q18),$BS$41:$CA$49)),0)</f>
        <v>0</v>
      </c>
      <c r="W45" s="3">
        <f t="array" ref="W45">IF(Q21=C21,SUM(IF(($BR$41:$BR$49=C21)*($BS$40:$CA$40=Q19),$BS$41:$CA$49)),0)</f>
        <v>0</v>
      </c>
      <c r="X45" s="3">
        <f t="array" ref="X45">IF(Q21=C21,SUM(IF(($BR$41:$BR$49=C21)*($BS$40:$CA$40=Q20),$BS$41:$CA$49)),0)</f>
        <v>0</v>
      </c>
      <c r="Y45" s="3">
        <f t="array" ref="Y45">IF(Q21=C21,SUM(IF(($BR$41:$BR$49=C21)*($BS$40:$CA$40=Q22),$BS$41:$CA$49)),0)</f>
        <v>0</v>
      </c>
      <c r="Z45" s="3">
        <f t="array" ref="Z45">IF(Q21=C21,SUM(IF(($BR$41:$BR$49=C21)*($BS$40:$CA$40=Q23),$BS$41:$CA$49)),0)</f>
        <v>0</v>
      </c>
      <c r="AA45" s="3">
        <f t="array" ref="AA45">IF(Q21=C21,SUM(IF(($BR$41:$BR$49=C21)*($BS$40:$CA$40=Q$24),$BS$41:$CA$49)),0)</f>
        <v>0</v>
      </c>
      <c r="AB45" s="3">
        <f t="array" ref="AB45">IF(Q21=C21,SUM(IF(($BR$41:$BR$49=C21)*($BS$40:$CA$40=Q$25),$BS$41:$CA$49)),0)</f>
        <v>0</v>
      </c>
      <c r="AC45" s="5">
        <f t="array" ref="AC45">IF(R21=C21,SUM(IF(($BR$41:$BR$49=C21)*($BS$40:$CA$40=R17),$BS$41:$CA$49)),0)</f>
        <v>0</v>
      </c>
      <c r="AD45" s="3">
        <f t="array" ref="AD45">IF(R21=C21,SUM(IF(($BR$41:$BR$49=C21)*($BS$40:$CA$40=R18),$BS$41:$CA$49)),0)</f>
        <v>0</v>
      </c>
      <c r="AE45" s="3">
        <f t="array" ref="AE45">IF(R21=C21,SUM(IF(($BR$41:$BR$49=C21)*($BS$40:$CA$40=R19),$BS$41:$CA$49)),0)</f>
        <v>0</v>
      </c>
      <c r="AF45" s="3">
        <f t="array" ref="AF45">IF(R21=C21,SUM(IF(($BR$41:$BR$49=C21)*($BS$40:$CA$40=R20),$BS$41:$CA$49)),0)</f>
        <v>0</v>
      </c>
      <c r="AG45" s="3">
        <f t="array" ref="AG45">IF(R21=C21,SUM(IF(($BR$41:$BR$49=C21)*($BS$40:$CA$40=R22),$BS$41:$CA$49)),0)</f>
        <v>0</v>
      </c>
      <c r="AH45" s="3">
        <f t="array" ref="AH45">IF(R21=C21,SUM(IF(($BR$41:$BR$49=C21)*($BS$40:$CA$40=R23),$BS$41:$CA$49)),0)</f>
        <v>0</v>
      </c>
      <c r="AI45" s="3">
        <f t="array" ref="AI45">IF(R21=C21,SUM(IF(($BR$41:$BR$49=C21)*($BS$40:$CA$40=R$24),$BS$41:$CA$49)),0)</f>
        <v>0</v>
      </c>
      <c r="AJ45" s="3">
        <f t="array" ref="AJ45">IF(R21=C21,SUM(IF(($BR$41:$BR$49=C21)*($BS$40:$CA$40=R$25),$BS$41:$CA$49)),0)</f>
        <v>0</v>
      </c>
      <c r="AK45" s="5">
        <f t="array" ref="AK45">IF(S21=C21,SUM(IF(($BR$41:$BR$49=C21)*($BS$40:$CA$40=S17),$BS$41:$CA$49)),0)</f>
        <v>0</v>
      </c>
      <c r="AL45" s="3">
        <f t="array" ref="AL45">IF(S21=C21,SUM(IF(($BR$41:$BR$49=C21)*($BS$40:$CA$40=S18),$BS$41:$CA$49)),0)</f>
        <v>0</v>
      </c>
      <c r="AM45" s="3">
        <f t="array" ref="AM45">IF(S21=C21,SUM(IF(($BR$41:$BR$49=C21)*($BS$40:$CA$40=S19),$BS$41:$CA$49)),0)</f>
        <v>0</v>
      </c>
      <c r="AN45" s="3">
        <f t="array" ref="AN45">IF(S21=C21,SUM(IF(($BR$41:$BR$49=C21)*($BS$40:$CA$40=S20),$BS$41:$CA$49)),0)</f>
        <v>0</v>
      </c>
      <c r="AO45" s="3">
        <f t="array" ref="AO45">IF(S21=C21,SUM(IF(($BR$41:$BR$49=C21)*($BS$40:$CA$40=S22),$BS$41:$CA$49)),0)</f>
        <v>0</v>
      </c>
      <c r="AP45" s="3">
        <f t="array" ref="AP45">IF(S21=C21,SUM(IF(($BR$41:$BR$49=C21)*($BS$40:$CA$40=S23),$BS$41:$CA$49)),0)</f>
        <v>0</v>
      </c>
      <c r="AQ45" s="3">
        <f t="array" ref="AQ45">IF(S21=C21,SUM(IF(($BR$41:$BR$49=C21)*($BS$40:$CA$40=S$24),$BS$41:$CA$49)),0)</f>
        <v>0</v>
      </c>
      <c r="AR45" s="3">
        <f t="array" ref="AR45">IF(S21=C21,SUM(IF(($BR$41:$BR$49=C21)*($BS$40:$CA$40=S$25),$BS$41:$CA$49)),0)</f>
        <v>0</v>
      </c>
      <c r="AS45" s="5">
        <f t="array" ref="AS45">IF(T21=C21,SUM(IF(($BR$41:$BR$49=C21)*($BS$40:$CA$40=T17),$BS$41:$CA$49)),0)</f>
        <v>0</v>
      </c>
      <c r="AT45" s="3">
        <f t="array" ref="AT45">IF(T21=C21,SUM(IF(($BR$41:$BR$49=C21)*($BS$40:$CA$40=T18),$BS$41:$CA$49)),0)</f>
        <v>0</v>
      </c>
      <c r="AU45" s="3">
        <f t="array" ref="AU45">IF(T21=C21,SUM(IF(($BR$41:$BR$49=C21)*($BS$40:$CA$40=T19),$BS$41:$CA$49)),0)</f>
        <v>0</v>
      </c>
      <c r="AV45" s="3">
        <f t="array" ref="AV45">IF(T21=C21,SUM(IF(($BR$41:$BR$49=C21)*($BS$40:$CA$40=T20),$BS$41:$CA$49)),0)</f>
        <v>0</v>
      </c>
      <c r="AW45" s="3">
        <f t="array" ref="AW45">IF(T21=C21,SUM(IF(($BR$41:$BR$49=C21)*($BS$40:$CA$40=T22),$BS$41:$CA$49)),0)</f>
        <v>0</v>
      </c>
      <c r="AX45" s="3">
        <f t="array" ref="AX45">IF(T21=C21,SUM(IF(($BR$41:$BR$49=C21)*($BS$40:$CA$40=T23),$BS$41:$CA$49)),0)</f>
        <v>0</v>
      </c>
      <c r="AY45" s="3">
        <f t="array" ref="AY45">IF(T21=C21,SUM(IF(($BR$41:$BR$49=C21)*($BS$40:$CA$40=T$24),$BS$41:$CA$49)),0)</f>
        <v>0</v>
      </c>
      <c r="AZ45" s="3">
        <f t="array" ref="AZ45">IF(T21=C21,SUM(IF(($BR$41:$BR$49=C21)*($BS$40:$CA$40=T$25),$BS$41:$CA$49)),0)</f>
        <v>0</v>
      </c>
      <c r="BA45" s="5">
        <f t="array" ref="BA45">IF(U21=C21,SUM(IF(($BR$41:$BR$49=C21)*($BS$40:$CA$40=U$17),$BS$41:$CA$49)),0)</f>
        <v>0</v>
      </c>
      <c r="BB45" s="3">
        <f t="array" ref="BB45">IF(U21=C21,SUM(IF(($BR$41:$BR$49=C21)*($BS$40:$CA$40=U$18),$BS$41:$CA$49)),0)</f>
        <v>0</v>
      </c>
      <c r="BC45" s="3">
        <f t="array" ref="BC45">IF(U21=C21,SUM(IF(($BR$41:$BR$49=C21)*($BS$40:$CA$40=U$19),$BS$41:$CA$49)),0)</f>
        <v>0</v>
      </c>
      <c r="BD45" s="3">
        <f t="array" ref="BD45">IF(U21=C21,SUM(IF(($BR$41:$BR$49=C21)*($BS$40:$CA$40=U$20),$BS$41:$CA$49)),0)</f>
        <v>0</v>
      </c>
      <c r="BE45" s="3">
        <f t="array" ref="BE45">IF(U21=C21,SUM(IF(($BR$41:$BR$49=C21)*($BS$40:$CA$40=U$22),$BS$41:$CA$49)),0)</f>
        <v>0</v>
      </c>
      <c r="BF45" s="3">
        <f t="array" ref="BF45">IF(U21=C21,SUM(IF(($BR$41:$BR$49=C21)*($BS$40:$CA$40=U$23),$BS$41:$CA$49)),0)</f>
        <v>0</v>
      </c>
      <c r="BG45" s="3">
        <f t="array" ref="BG45">IF(U21=C21,SUM(IF(($BR$41:$BR$49=C21)*($BS$40:$CA$40=U$24),$BS$41:$CA$49)),0)</f>
        <v>0</v>
      </c>
      <c r="BH45" s="3">
        <f t="array" ref="BH45">IF(U21=C21,SUM(IF(($BR$41:$BR$49=C21)*($BS$40:$CA$40=U$25),$BS$41:$CA$49)),0)</f>
        <v>0</v>
      </c>
      <c r="BI45" s="5">
        <f t="array" ref="BI45">IF(V21=C21,SUM(IF(($BR$41:$BR$49=C21)*($BS$40:$CA$40=V$18),$BS$41:$CA$49)),0)</f>
        <v>0</v>
      </c>
      <c r="BJ45" s="3">
        <f t="array" ref="BJ45">IF(V21=C21,SUM(IF(($BR$41:$BR$49=C21)*($BS$40:$CA$40=V$19),$BS$41:$CA$49)),0)</f>
        <v>0</v>
      </c>
      <c r="BK45" s="3">
        <f t="array" ref="BK45">IF(V21=C21,SUM(IF(($BR$41:$BR$49=C21)*($BS$40:$CA$40=V$20),$BS$41:$CA$49)),0)</f>
        <v>0</v>
      </c>
      <c r="BL45" s="3">
        <f t="array" ref="BL45">IF(V21=C21,SUM(IF(($BR$41:$BR$49=C21)*($BS$40:$CA$40=V$21),$BS$41:$CA$49)),0)</f>
        <v>0</v>
      </c>
      <c r="BM45" s="3">
        <f t="array" ref="BM45">IF(V21=C21,SUM(IF(($BR$41:$BR$49=C21)*($BS$40:$CA$40=V$22),$BS$41:$CA$49)),0)</f>
        <v>0</v>
      </c>
      <c r="BN45" s="3">
        <f t="array" ref="BN45">IF(V21=C21,SUM(IF(($BR$41:$BR$49=C21)*($BS$40:$CA$40=V$23),$BS$41:$CA$49)),0)</f>
        <v>0</v>
      </c>
      <c r="BO45" s="3">
        <f t="array" ref="BO45">IF(V21=C21,SUM(IF(($BR$41:$BR$49=C21)*($BS$40:$CA$40=V$24),$BS$41:$CA$49)),0)</f>
        <v>0</v>
      </c>
      <c r="BP45" s="15">
        <f t="array" ref="BP45">IF(V21=C21,SUM(IF(($BR$41:$BR$49=C21)*($BS$40:$CA$40=V$25),$BS$41:$CA$49)),0)</f>
        <v>0</v>
      </c>
      <c r="BQ45" s="3"/>
      <c r="BR45" s="2" t="str">
        <f t="shared" si="66"/>
        <v>Team D5</v>
      </c>
      <c r="BS45" s="8">
        <f>IF(BW41="","",-1*BW41)</f>
        <v>4</v>
      </c>
      <c r="BT45" s="8">
        <f>IF(BW42="","",-1*BW42)</f>
        <v>3</v>
      </c>
      <c r="BU45" s="8">
        <f>IF(BW43="","",-1*BW43)</f>
        <v>-1</v>
      </c>
      <c r="BV45" s="8">
        <f>IF(BW44="","",-1*BW44)</f>
        <v>-2</v>
      </c>
      <c r="BW45" s="6"/>
      <c r="BX45" s="7">
        <f>BX34-BW35</f>
        <v>4</v>
      </c>
      <c r="BY45" s="7">
        <f>BY34-BW36</f>
        <v>-2</v>
      </c>
      <c r="BZ45" s="7">
        <f>BZ34-BW37</f>
        <v>-3</v>
      </c>
      <c r="CA45" s="7">
        <f>CA34-BW38</f>
        <v>1</v>
      </c>
      <c r="CB45" s="3"/>
    </row>
    <row r="46" spans="2:80" s="2" customFormat="1" x14ac:dyDescent="0.2">
      <c r="E46" s="14">
        <f t="array" ref="E46">IF(O22=C22,SUM(IF(($BR$41:$BR$49=C22)*($BS$40:$CA$40=O17),$BS$41:$CA$49)),0)</f>
        <v>0</v>
      </c>
      <c r="F46" s="3">
        <f t="array" ref="F46">IF(O22=C22,SUM(IF(($BR$41:$BR$49=C22)*($BS$40:$CA$40=O18),$BS$41:$CA$49)),0)</f>
        <v>0</v>
      </c>
      <c r="G46" s="3">
        <f t="array" ref="G46">IF(O22=C22,SUM(IF(($BR$41:$BR$49=C22)*($BS$40:$CA$40=O19),$BS$41:$CA$49)),0)</f>
        <v>0</v>
      </c>
      <c r="H46" s="3">
        <f t="array" ref="H46">IF(O22=C22,SUM(IF(($BR$41:$BR$49=C22)*($BS$40:$CA$40=O20),$BS$41:$CA$49)),0)</f>
        <v>0</v>
      </c>
      <c r="I46" s="3">
        <f t="array" ref="I46">IF(O22=C22,SUM(IF(($BR$41:$BR$49=C22)*($BS$40:$CA$40=O21),$BS$41:$CA$49)),0)</f>
        <v>0</v>
      </c>
      <c r="J46" s="3">
        <f t="array" ref="J46">IF(O22=C22,SUM(IF(($BR$41:$BR$49=C22)*($BS$40:$CA$40=O23),$BS$41:$CA$49)),0)</f>
        <v>0</v>
      </c>
      <c r="K46" s="3">
        <f t="array" ref="K46">IF(O22=C22,SUM(IF(($BR$41:$BR$49=C22)*($BS$40:$CA$40=O$24),$BS$41:$CA$49)),0)</f>
        <v>0</v>
      </c>
      <c r="L46" s="3">
        <f t="array" ref="L46">IF(O22=C22,SUM(IF(($BR$41:$BR$49=C22)*($BS$40:$CA$40=O$25),$BS$41:$CA$49)),0)</f>
        <v>0</v>
      </c>
      <c r="M46" s="5">
        <f t="array" ref="M46">IF(P22=C22,SUM(IF(($BR$41:$BR$49=C22)*($BS$40:$CA$40=P17),$BS$41:$CA$49)),0)</f>
        <v>0</v>
      </c>
      <c r="N46" s="3">
        <f t="array" ref="N46">IF(P22=C22,SUM(IF(($BR$41:$BR$49=C22)*($BS$40:$CA$40=P18),$BS$41:$CA$49)),0)</f>
        <v>0</v>
      </c>
      <c r="O46" s="3">
        <f t="array" ref="O46">IF(P22=C22,SUM(IF(($BR$41:$BR$49=C22)*($BS$40:$CA$40=P19),$BS$41:$CA$49)),0)</f>
        <v>0</v>
      </c>
      <c r="P46" s="3">
        <f t="array" ref="P46">IF(P22=C22,SUM(IF(($BR$41:$BR$49=C22)*($BS$40:$CA$40=P20),$BS$41:$CA$49)),0)</f>
        <v>0</v>
      </c>
      <c r="Q46" s="3">
        <f t="array" ref="Q46">IF(P22=C22,SUM(IF(($BR$41:$BR$49=C22)*($BS$40:$CA$40=P21),$BS$41:$CA$49)),0)</f>
        <v>0</v>
      </c>
      <c r="R46" s="3">
        <f t="array" ref="R46">IF(P22=C22,SUM(IF(($BR$41:$BR$49=C22)*($BS$40:$CA$40=P23),$BS$41:$CA$49)),0)</f>
        <v>0</v>
      </c>
      <c r="S46" s="3">
        <f t="array" ref="S46">IF(P22=C22,SUM(IF(($BR$41:$BR$49=C22)*($BS$40:$CA$40=P$24),$BS$41:$CA$49)),0)</f>
        <v>0</v>
      </c>
      <c r="T46" s="3">
        <f t="array" ref="T46">IF(P22=C22,SUM(IF(($BR$41:$BR$49=C22)*($BS$40:$CA$40=P$25),$BS$41:$CA$49)),0)</f>
        <v>0</v>
      </c>
      <c r="U46" s="5">
        <f t="array" ref="U46">IF(Q22=C22,SUM(IF(($BR$41:$BR$49=C22)*($BS$40:$CA$40=Q17),$BS$41:$CA$49)),0)</f>
        <v>0</v>
      </c>
      <c r="V46" s="3">
        <f t="array" ref="V46">IF(Q22=C22,SUM(IF(($BR$41:$BR$49=C22)*($BS$40:$CA$40=Q18),$BS$41:$CA$49)),0)</f>
        <v>0</v>
      </c>
      <c r="W46" s="3">
        <f t="array" ref="W46">IF(Q22=C22,SUM(IF(($BR$41:$BR$49=C22)*($BS$40:$CA$40=Q19),$BS$41:$CA$49)),0)</f>
        <v>0</v>
      </c>
      <c r="X46" s="3">
        <f t="array" ref="X46">IF(Q22=C22,SUM(IF(($BR$41:$BR$49=C22)*($BS$40:$CA$40=Q20),$BS$41:$CA$49)),0)</f>
        <v>0</v>
      </c>
      <c r="Y46" s="3">
        <f t="array" ref="Y46">IF(Q22=C22,SUM(IF(($BR$41:$BR$49=C22)*($BS$40:$CA$40=Q21),$BS$41:$CA$49)),0)</f>
        <v>0</v>
      </c>
      <c r="Z46" s="3">
        <f t="array" ref="Z46">IF(Q22=C22,SUM(IF(($BR$41:$BR$49=C22)*($BS$40:$CA$40=Q23),$BS$41:$CA$49)),0)</f>
        <v>0</v>
      </c>
      <c r="AA46" s="3">
        <f t="array" ref="AA46">IF(Q22=C22,SUM(IF(($BR$41:$BR$49=C22)*($BS$40:$CA$40=Q$24),$BS$41:$CA$49)),0)</f>
        <v>0</v>
      </c>
      <c r="AB46" s="3">
        <f t="array" ref="AB46">IF(Q22=C22,SUM(IF(($BR$41:$BR$49=C22)*($BS$40:$CA$40=Q$25),$BS$41:$CA$49)),0)</f>
        <v>0</v>
      </c>
      <c r="AC46" s="5">
        <f t="array" ref="AC46">IF(R22=C22,SUM(IF(($BR$41:$BR$49=C22)*($BS$40:$CA$40=R17),$BS$41:$CA$49)),0)</f>
        <v>0</v>
      </c>
      <c r="AD46" s="3">
        <f t="array" ref="AD46">IF(R22=C22,SUM(IF(($BR$41:$BR$49=C22)*($BS$40:$CA$40=R18),$BS$41:$CA$49)),0)</f>
        <v>0</v>
      </c>
      <c r="AE46" s="3">
        <f t="array" ref="AE46">IF(R22=C22,SUM(IF(($BR$41:$BR$49=C22)*($BS$40:$CA$40=R19),$BS$41:$CA$49)),0)</f>
        <v>0</v>
      </c>
      <c r="AF46" s="3">
        <f t="array" ref="AF46">IF(R22=C22,SUM(IF(($BR$41:$BR$49=C22)*($BS$40:$CA$40=R20),$BS$41:$CA$49)),0)</f>
        <v>0</v>
      </c>
      <c r="AG46" s="3">
        <f t="array" ref="AG46">IF(R22=C22,SUM(IF(($BR$41:$BR$49=C22)*($BS$40:$CA$40=R21),$BS$41:$CA$49)),0)</f>
        <v>0</v>
      </c>
      <c r="AH46" s="3">
        <f t="array" ref="AH46">IF(R22=C22,SUM(IF(($BR$41:$BR$49=C22)*($BS$40:$CA$40=R23),$BS$41:$CA$49)),0)</f>
        <v>0</v>
      </c>
      <c r="AI46" s="3">
        <f t="array" ref="AI46">IF(R22=C22,SUM(IF(($BR$41:$BR$49=C22)*($BS$40:$CA$40=R$24),$BS$41:$CA$49)),0)</f>
        <v>0</v>
      </c>
      <c r="AJ46" s="3">
        <f t="array" ref="AJ46">IF(R22=C22,SUM(IF(($BR$41:$BR$49=C22)*($BS$40:$CA$40=R$25),$BS$41:$CA$49)),0)</f>
        <v>0</v>
      </c>
      <c r="AK46" s="5">
        <f t="array" ref="AK46">IF(S22=C22,SUM(IF(($BR$41:$BR$49=C22)*($BS$40:$CA$40=S17),$BS$41:$CA$49)),0)</f>
        <v>0</v>
      </c>
      <c r="AL46" s="3">
        <f t="array" ref="AL46">IF(S22=C22,SUM(IF(($BR$41:$BR$49=C22)*($BS$40:$CA$40=S18),$BS$41:$CA$49)),0)</f>
        <v>0</v>
      </c>
      <c r="AM46" s="3">
        <f t="array" ref="AM46">IF(S22=C22,SUM(IF(($BR$41:$BR$49=C22)*($BS$40:$CA$40=S19),$BS$41:$CA$49)),0)</f>
        <v>0</v>
      </c>
      <c r="AN46" s="3">
        <f t="array" ref="AN46">IF(S22=C22,SUM(IF(($BR$41:$BR$49=C22)*($BS$40:$CA$40=S20),$BS$41:$CA$49)),0)</f>
        <v>0</v>
      </c>
      <c r="AO46" s="3">
        <f t="array" ref="AO46">IF(S22=C22,SUM(IF(($BR$41:$BR$49=C22)*($BS$40:$CA$40=S21),$BS$41:$CA$49)),0)</f>
        <v>0</v>
      </c>
      <c r="AP46" s="3">
        <f t="array" ref="AP46">IF(S22=C22,SUM(IF(($BR$41:$BR$49=C22)*($BS$40:$CA$40=S23),$BS$41:$CA$49)),0)</f>
        <v>0</v>
      </c>
      <c r="AQ46" s="3">
        <f t="array" ref="AQ46">IF(S22=C22,SUM(IF(($BR$41:$BR$49=C22)*($BS$40:$CA$40=S$24),$BS$41:$CA$49)),0)</f>
        <v>0</v>
      </c>
      <c r="AR46" s="3">
        <f t="array" ref="AR46">IF(S22=C22,SUM(IF(($BR$41:$BR$49=C22)*($BS$40:$CA$40=S$25),$BS$41:$CA$49)),0)</f>
        <v>0</v>
      </c>
      <c r="AS46" s="5">
        <f t="array" ref="AS46">IF(T22=C22,SUM(IF(($BR$41:$BR$49=C22)*($BS$40:$CA$40=T17),$BS$41:$CA$49)),0)</f>
        <v>0</v>
      </c>
      <c r="AT46" s="3">
        <f t="array" ref="AT46">IF(T22=C22,SUM(IF(($BR$41:$BR$49=C22)*($BS$40:$CA$40=T18),$BS$41:$CA$49)),0)</f>
        <v>0</v>
      </c>
      <c r="AU46" s="3">
        <f t="array" ref="AU46">IF(T22=C22,SUM(IF(($BR$41:$BR$49=C22)*($BS$40:$CA$40=T19),$BS$41:$CA$49)),0)</f>
        <v>0</v>
      </c>
      <c r="AV46" s="3">
        <f t="array" ref="AV46">IF(T22=C22,SUM(IF(($BR$41:$BR$49=C22)*($BS$40:$CA$40=T20),$BS$41:$CA$49)),0)</f>
        <v>0</v>
      </c>
      <c r="AW46" s="3">
        <f t="array" ref="AW46">IF(T22=C22,SUM(IF(($BR$41:$BR$49=C22)*($BS$40:$CA$40=T21),$BS$41:$CA$49)),0)</f>
        <v>0</v>
      </c>
      <c r="AX46" s="3">
        <f t="array" ref="AX46">IF(T22=C22,SUM(IF(($BR$41:$BR$49=C22)*($BS$40:$CA$40=T23),$BS$41:$CA$49)),0)</f>
        <v>0</v>
      </c>
      <c r="AY46" s="3">
        <f t="array" ref="AY46">IF(T22=C22,SUM(IF(($BR$41:$BR$49=C22)*($BS$40:$CA$40=T$24),$BS$41:$CA$49)),0)</f>
        <v>0</v>
      </c>
      <c r="AZ46" s="3">
        <f t="array" ref="AZ46">IF(T22=C22,SUM(IF(($BR$41:$BR$49=C22)*($BS$40:$CA$40=T$25),$BS$41:$CA$49)),0)</f>
        <v>0</v>
      </c>
      <c r="BA46" s="5">
        <f t="array" ref="BA46">IF(U22=C22,SUM(IF(($BR$41:$BR$49=C22)*($BS$40:$CA$40=U$17),$BS$41:$CA$49)),0)</f>
        <v>0</v>
      </c>
      <c r="BB46" s="3">
        <f t="array" ref="BB46">IF(U22=C22,SUM(IF(($BR$41:$BR$49=C22)*($BS$40:$CA$40=U$18),$BS$41:$CA$49)),0)</f>
        <v>0</v>
      </c>
      <c r="BC46" s="3">
        <f t="array" ref="BC46">IF(U22=C22,SUM(IF(($BR$41:$BR$49=C22)*($BS$40:$CA$40=U$19),$BS$41:$CA$49)),0)</f>
        <v>0</v>
      </c>
      <c r="BD46" s="3">
        <f t="array" ref="BD46">IF(U22=C22,SUM(IF(($BR$41:$BR$49=C22)*($BS$40:$CA$40=U$20),$BS$41:$CA$49)),0)</f>
        <v>0</v>
      </c>
      <c r="BE46" s="3">
        <f t="array" ref="BE46">IF(U22=C22,SUM(IF(($BR$41:$BR$49=C22)*($BS$40:$CA$40=U$21),$BS$41:$CA$49)),0)</f>
        <v>0</v>
      </c>
      <c r="BF46" s="3">
        <f t="array" ref="BF46">IF(U22=C22,SUM(IF(($BR$41:$BR$49=C22)*($BS$40:$CA$40=U$23),$BS$41:$CA$49)),0)</f>
        <v>0</v>
      </c>
      <c r="BG46" s="3">
        <f t="array" ref="BG46">IF(U22=C22,SUM(IF(($BR$41:$BR$49=C22)*($BS$40:$CA$40=U$24),$BS$41:$CA$49)),0)</f>
        <v>0</v>
      </c>
      <c r="BH46" s="3">
        <f t="array" ref="BH46">IF(U22=C22,SUM(IF(($BR$41:$BR$49=C22)*($BS$40:$CA$40=U$25),$BS$41:$CA$49)),0)</f>
        <v>0</v>
      </c>
      <c r="BI46" s="5">
        <f t="array" ref="BI46">IF(V22=C22,SUM(IF(($BR$41:$BR$49=C22)*($BS$40:$CA$40=V$18),$BS$41:$CA$49)),0)</f>
        <v>0</v>
      </c>
      <c r="BJ46" s="3">
        <f t="array" ref="BJ46">IF(V22=C22,SUM(IF(($BR$41:$BR$49=C22)*($BS$40:$CA$40=V$19),$BS$41:$CA$49)),0)</f>
        <v>0</v>
      </c>
      <c r="BK46" s="3">
        <f t="array" ref="BK46">IF(V22=C22,SUM(IF(($BR$41:$BR$49=C22)*($BS$40:$CA$40=V$20),$BS$41:$CA$49)),0)</f>
        <v>0</v>
      </c>
      <c r="BL46" s="3">
        <f t="array" ref="BL46">IF(V22=C22,SUM(IF(($BR$41:$BR$49=C22)*($BS$40:$CA$40=V$21),$BS$41:$CA$49)),0)</f>
        <v>0</v>
      </c>
      <c r="BM46" s="3">
        <f t="array" ref="BM46">IF(V22=C22,SUM(IF(($BR$41:$BR$49=C22)*($BS$40:$CA$40=V$22),$BS$41:$CA$49)),0)</f>
        <v>0</v>
      </c>
      <c r="BN46" s="3">
        <f t="array" ref="BN46">IF(V22=C22,SUM(IF(($BR$41:$BR$49=C22)*($BS$40:$CA$40=V$23),$BS$41:$CA$49)),0)</f>
        <v>0</v>
      </c>
      <c r="BO46" s="3">
        <f t="array" ref="BO46">IF(V22=C22,SUM(IF(($BR$41:$BR$49=C22)*($BS$40:$CA$40=V$24),$BS$41:$CA$49)),0)</f>
        <v>0</v>
      </c>
      <c r="BP46" s="15">
        <f t="array" ref="BP46">IF(V22=C22,SUM(IF(($BR$41:$BR$49=C22)*($BS$40:$CA$40=V$25),$BS$41:$CA$49)),0)</f>
        <v>0</v>
      </c>
      <c r="BQ46" s="3"/>
      <c r="BR46" s="2" t="str">
        <f t="shared" si="66"/>
        <v>Team D6</v>
      </c>
      <c r="BS46" s="8">
        <f>IF(BX41="","",-1*BX41)</f>
        <v>-4</v>
      </c>
      <c r="BT46" s="8">
        <f>IF(BX42="","",-1*BX42)</f>
        <v>0</v>
      </c>
      <c r="BU46" s="8">
        <f>IF(BX43="","",-1*BX43)</f>
        <v>-1</v>
      </c>
      <c r="BV46" s="8">
        <f>IF(BX44="","",-1*BX44)</f>
        <v>-5</v>
      </c>
      <c r="BW46" s="8">
        <f>IF(BX45="","",-1*BX45)</f>
        <v>-4</v>
      </c>
      <c r="BX46" s="6"/>
      <c r="BY46" s="7">
        <f>BY35-BX36</f>
        <v>0</v>
      </c>
      <c r="BZ46" s="7">
        <f>BZ35-BX37</f>
        <v>-3</v>
      </c>
      <c r="CA46" s="7">
        <f>CA35-BX38</f>
        <v>-2</v>
      </c>
      <c r="CB46" s="3"/>
    </row>
    <row r="47" spans="2:80" s="2" customFormat="1" x14ac:dyDescent="0.2">
      <c r="E47" s="14">
        <f t="array" ref="E47">IF(O23=C23,SUM(IF(($BR$41:$BR$49=C23)*($BS$40:$CA$40=O$17),$BS$41:$CA$49)),0)</f>
        <v>0</v>
      </c>
      <c r="F47" s="3">
        <f t="array" ref="F47">IF(O23=C23,SUM(IF(($BR$41:$BR$49=C23)*($BS$40:$CA$40=O$18),$BS$41:$CA$49)),0)</f>
        <v>0</v>
      </c>
      <c r="G47" s="3">
        <f t="array" ref="G47">IF(O23=C23,SUM(IF(($BR$41:$BR$49=C23)*($BS$40:$CA$40=O$19),$BS$41:$CA$49)),0)</f>
        <v>0</v>
      </c>
      <c r="H47" s="3">
        <f t="array" ref="H47">IF(O23=C23,SUM(IF(($BR$41:$BR$49=C23)*($BS$40:$CA$40=O$20),$BS$41:$CA$49)),0)</f>
        <v>0</v>
      </c>
      <c r="I47" s="3">
        <f t="array" ref="I47">IF(O23=C23,SUM(IF(($BR$41:$BR$49=C23)*($BS$40:$CA$40=O$21),$BS$41:$CA$49)),0)</f>
        <v>0</v>
      </c>
      <c r="J47" s="3">
        <f t="array" ref="J47">IF(O23=C23,SUM(IF(($BR$41:$BR$49=C23)*($BS$40:$CA$40=O$22),$BS$41:$CA$49)),0)</f>
        <v>0</v>
      </c>
      <c r="K47" s="3">
        <f t="array" ref="K47">IF(O23=C23,SUM(IF(($BR$41:$BR$49=C23)*($BS$40:$CA$40=O$24),$BS$41:$CA$49)),0)</f>
        <v>0</v>
      </c>
      <c r="L47" s="3">
        <f t="array" ref="L47">IF(O23=C23,SUM(IF(($BR$41:$BR$49=C23)*($BS$40:$CA$40=O$25),$BS$41:$CA$49)),0)</f>
        <v>0</v>
      </c>
      <c r="M47" s="5">
        <f t="array" ref="M47">IF(P23=C23,SUM(IF(($BR$41:$BR$49=C23)*($BS$40:$CA$40=P$17),$BS$41:$CA$49)),0)</f>
        <v>0</v>
      </c>
      <c r="N47" s="3">
        <f t="array" ref="N47">IF(P23=C23,SUM(IF(($BR$41:$BR$49=C23)*($BS$40:$CA$40=P$18),$BS$41:$CA$49)),0)</f>
        <v>0</v>
      </c>
      <c r="O47" s="3">
        <f t="array" ref="O47">IF(P23=C23,SUM(IF(($BR$41:$BR$49=C23)*($BS$40:$CA$40=P$19),$BS$41:$CA$49)),0)</f>
        <v>0</v>
      </c>
      <c r="P47" s="3">
        <f t="array" ref="P47">IF(P23=C23,SUM(IF(($BR$41:$BR$49=C23)*($BS$40:$CA$40=P$20),$BS$41:$CA$49)),0)</f>
        <v>0</v>
      </c>
      <c r="Q47" s="3">
        <f t="array" ref="Q47">IF(P23=C23,SUM(IF(($BR$41:$BR$49=C23)*($BS$40:$CA$40=P$21),$BS$41:$CA$49)),0)</f>
        <v>0</v>
      </c>
      <c r="R47" s="3">
        <f t="array" ref="R47">IF(P23=C23,SUM(IF(($BR$41:$BR$49=C23)*($BS$40:$CA$40=P$22),$BS$41:$CA$49)),0)</f>
        <v>0</v>
      </c>
      <c r="S47" s="3">
        <f t="array" ref="S47">IF(P23=C23,SUM(IF(($BR$41:$BR$49=C23)*($BS$40:$CA$40=P$24),$BS$41:$CA$49)),0)</f>
        <v>0</v>
      </c>
      <c r="T47" s="3">
        <f t="array" ref="T47">IF(P23=C23,SUM(IF(($BR$41:$BR$49=C23)*($BS$40:$CA$40=P$25),$BS$41:$CA$49)),0)</f>
        <v>0</v>
      </c>
      <c r="U47" s="5">
        <f t="array" ref="U47">IF(Q23=C23,SUM(IF(($BR$41:$BR$49=C23)*($BS$40:$CA$40=Q$17),$BS$41:$CA$49)),0)</f>
        <v>0</v>
      </c>
      <c r="V47" s="3">
        <f t="array" ref="V47">IF(Q23=C23,SUM(IF(($BR$41:$BR$49=C23)*($BS$40:$CA$40=Q$18),$BS$41:$CA$49)),0)</f>
        <v>0</v>
      </c>
      <c r="W47" s="3">
        <f t="array" ref="W47">IF(Q23=C23,SUM(IF(($BR$41:$BR$49=C23)*($BS$40:$CA$40=Q$19),$BS$41:$CA$49)),0)</f>
        <v>0</v>
      </c>
      <c r="X47" s="3">
        <f t="array" ref="X47">IF(Q23=C23,SUM(IF(($BR$41:$BR$49=C23)*($BS$40:$CA$40=Q$20),$BS$41:$CA$49)),0)</f>
        <v>0</v>
      </c>
      <c r="Y47" s="3">
        <f t="array" ref="Y47">IF(Q23=C23,SUM(IF(($BR$41:$BR$49=C23)*($BS$40:$CA$40=Q$21),$BS$41:$CA$49)),0)</f>
        <v>0</v>
      </c>
      <c r="Z47" s="3">
        <f t="array" ref="Z47">IF(Q23=C23,SUM(IF(($BR$41:$BR$49=C23)*($BS$40:$CA$40=Q$22),$BS$41:$CA$49)),0)</f>
        <v>0</v>
      </c>
      <c r="AA47" s="3">
        <f t="array" ref="AA47">IF(Q23=C23,SUM(IF(($BR$41:$BR$49=C23)*($BS$40:$CA$40=Q$24),$BS$41:$CA$49)),0)</f>
        <v>0</v>
      </c>
      <c r="AB47" s="3">
        <f t="array" ref="AB47">IF(Q23=C23,SUM(IF(($BR$41:$BR$49=C23)*($BS$40:$CA$40=Q$25),$BS$41:$CA$49)),0)</f>
        <v>0</v>
      </c>
      <c r="AC47" s="5">
        <f t="array" ref="AC47">IF(R23=C23,SUM(IF(($BR$41:$BR$49=C23)*($BS$40:$CA$40=R$17),$BS$41:$CA$49)),0)</f>
        <v>0</v>
      </c>
      <c r="AD47" s="3">
        <f t="array" ref="AD47">IF(R23=C23,SUM(IF(($BR$41:$BR$49=C23)*($BS$40:$CA$40=R$18),$BS$41:$CA$49)),0)</f>
        <v>0</v>
      </c>
      <c r="AE47" s="3">
        <f t="array" ref="AE47">IF(R23=C23,SUM(IF(($BR$41:$BR$49=C23)*($BS$40:$CA$40=R$19),$BS$41:$CA$49)),0)</f>
        <v>0</v>
      </c>
      <c r="AF47" s="3">
        <f t="array" ref="AF47">IF(R23=C23,SUM(IF(($BR$41:$BR$49=C23)*($BS$40:$CA$40=R$20),$BS$41:$CA$49)),0)</f>
        <v>0</v>
      </c>
      <c r="AG47" s="3">
        <f t="array" ref="AG47">IF(R23=C23,SUM(IF(($BR$41:$BR$49=C23)*($BS$40:$CA$40=R$21),$BS$41:$CA$49)),0)</f>
        <v>0</v>
      </c>
      <c r="AH47" s="3">
        <f t="array" ref="AH47">IF(R23=C23,SUM(IF(($BR$41:$BR$49=C23)*($BS$40:$CA$40=R$22),$BS$41:$CA$49)),0)</f>
        <v>0</v>
      </c>
      <c r="AI47" s="3">
        <f t="array" ref="AI47">IF(R23=C23,SUM(IF(($BR$41:$BR$49=C23)*($BS$40:$CA$40=R$24),$BS$41:$CA$49)),0)</f>
        <v>0</v>
      </c>
      <c r="AJ47" s="3">
        <f t="array" ref="AJ47">IF(R23=C23,SUM(IF(($BR$41:$BR$49=C23)*($BS$40:$CA$40=R$25),$BS$41:$CA$49)),0)</f>
        <v>0</v>
      </c>
      <c r="AK47" s="5">
        <f t="array" ref="AK47">IF(S23=C23,SUM(IF(($BR$41:$BR$49=C23)*($BS$40:$CA$40=S$17),$BS$41:$CA$49)),0)</f>
        <v>0</v>
      </c>
      <c r="AL47" s="3">
        <f t="array" ref="AL47">IF(S23=C23,SUM(IF(($BR$41:$BR$49=C23)*($BS$40:$CA$40=S$18),$BS$41:$CA$49)),0)</f>
        <v>0</v>
      </c>
      <c r="AM47" s="3">
        <f t="array" ref="AM47">IF(S23=C23,SUM(IF(($BR$41:$BR$49=C23)*($BS$40:$CA$40=S$19),$BS$41:$CA$49)),0)</f>
        <v>0</v>
      </c>
      <c r="AN47" s="3">
        <f t="array" ref="AN47">IF(S23=C23,SUM(IF(($BR$41:$BR$49=C23)*($BS$40:$CA$40=S$20),$BS$41:$CA$49)),0)</f>
        <v>0</v>
      </c>
      <c r="AO47" s="3">
        <f t="array" ref="AO47">IF(S23=C23,SUM(IF(($BR$41:$BR$49=C23)*($BS$40:$CA$40=S$21),$BS$41:$CA$49)),0)</f>
        <v>0</v>
      </c>
      <c r="AP47" s="3">
        <f t="array" ref="AP47">IF(S23=C23,SUM(IF(($BR$41:$BR$49=C23)*($BS$40:$CA$40=S$22),$BS$41:$CA$49)),0)</f>
        <v>0</v>
      </c>
      <c r="AQ47" s="3">
        <f t="array" ref="AQ47">IF(S23=C23,SUM(IF(($BR$41:$BR$49=C23)*($BS$40:$CA$40=S$24),$BS$41:$CA$49)),0)</f>
        <v>0</v>
      </c>
      <c r="AR47" s="3">
        <f t="array" ref="AR47">IF(S23=C23,SUM(IF(($BR$41:$BR$49=C23)*($BS$40:$CA$40=S$25),$BS$41:$CA$49)),0)</f>
        <v>0</v>
      </c>
      <c r="AS47" s="5">
        <f t="array" ref="AS47">IF(T23=C23,SUM(IF(($BR$41:$BR$49=C23)*($BS$40:$CA$40=T$17),$BS$41:$CA$49)),0)</f>
        <v>0</v>
      </c>
      <c r="AT47" s="3">
        <f t="array" ref="AT47">IF(T23=C23,SUM(IF(($BR$41:$BR$49=C23)*($BS$40:$CA$40=T$18),$BS$41:$CA$49)),0)</f>
        <v>0</v>
      </c>
      <c r="AU47" s="3">
        <f t="array" ref="AU47">IF(T23=C23,SUM(IF(($BR$41:$BR$49=C23)*($BS$40:$CA$40=T$19),$BS$41:$CA$49)),0)</f>
        <v>0</v>
      </c>
      <c r="AV47" s="3">
        <f t="array" ref="AV47">IF(T23=C23,SUM(IF(($BR$41:$BR$49=C23)*($BS$40:$CA$40=T$20),$BS$41:$CA$49)),0)</f>
        <v>0</v>
      </c>
      <c r="AW47" s="3">
        <f t="array" ref="AW47">IF(T23=C23,SUM(IF(($BR$41:$BR$49=C23)*($BS$40:$CA$40=T$21),$BS$41:$CA$49)),0)</f>
        <v>0</v>
      </c>
      <c r="AX47" s="3">
        <f t="array" ref="AX47">IF(T23=C23,SUM(IF(($BR$41:$BR$49=C23)*($BS$40:$CA$40=T$22),$BS$41:$CA$49)),0)</f>
        <v>0</v>
      </c>
      <c r="AY47" s="3">
        <f t="array" ref="AY47">IF(T23=C23,SUM(IF(($BR$41:$BR$49=C23)*($BS$40:$CA$40=T$24),$BS$41:$CA$49)),0)</f>
        <v>0</v>
      </c>
      <c r="AZ47" s="3">
        <f t="array" ref="AZ47">IF(T23=C23,SUM(IF(($BR$41:$BR$49=C23)*($BS$40:$CA$40=T$25),$BS$41:$CA$49)),0)</f>
        <v>0</v>
      </c>
      <c r="BA47" s="5">
        <f t="array" ref="BA47">IF(U23=C23,SUM(IF(($BR$41:$BR$49=C23)*($BS$40:$CA$40=U$17),$BS$41:$CA$49)),0)</f>
        <v>0</v>
      </c>
      <c r="BB47" s="3">
        <f t="array" ref="BB47">IF(U23=C23,SUM(IF(($BR$41:$BR$49=C23)*($BS$40:$CA$40=U$18),$BS$41:$CA$49)),0)</f>
        <v>0</v>
      </c>
      <c r="BC47" s="3">
        <f t="array" ref="BC47">IF(U23=C23,SUM(IF(($BR$41:$BR$49=C23)*($BS$40:$CA$40=U$19),$BS$41:$CA$49)),0)</f>
        <v>0</v>
      </c>
      <c r="BD47" s="3">
        <f t="array" ref="BD47">IF(U23=C23,SUM(IF(($BR$41:$BR$49=C23)*($BS$40:$CA$40=U$20),$BS$41:$CA$49)),0)</f>
        <v>0</v>
      </c>
      <c r="BE47" s="3">
        <f t="array" ref="BE47">IF(U23=C23,SUM(IF(($BR$41:$BR$49=C23)*($BS$40:$CA$40=U$21),$BS$41:$CA$49)),0)</f>
        <v>0</v>
      </c>
      <c r="BF47" s="3">
        <f t="array" ref="BF47">IF(U23=C23,SUM(IF(($BR$41:$BR$49=C23)*($BS$40:$CA$40=U$22),$BS$41:$CA$49)),0)</f>
        <v>0</v>
      </c>
      <c r="BG47" s="3">
        <f t="array" ref="BG47">IF(U23=C23,SUM(IF(($BR$41:$BR$49=C23)*($BS$40:$CA$40=U$24),$BS$41:$CA$49)),0)</f>
        <v>0</v>
      </c>
      <c r="BH47" s="3">
        <f t="array" ref="BH47">IF(U23=C23,SUM(IF(($BR$41:$BR$49=C23)*($BS$40:$CA$40=U$25),$BS$41:$CA$49)),0)</f>
        <v>0</v>
      </c>
      <c r="BI47" s="5">
        <f t="array" ref="BI47">IF(V23=C23,SUM(IF(($BR$41:$BR$49=C23)*($BS$40:$CA$40=V$18),$BS$41:$CA$49)),0)</f>
        <v>0</v>
      </c>
      <c r="BJ47" s="3">
        <f t="array" ref="BJ47">IF(V23=C23,SUM(IF(($BR$41:$BR$49=C23)*($BS$40:$CA$40=V$19),$BS$41:$CA$49)),0)</f>
        <v>0</v>
      </c>
      <c r="BK47" s="3">
        <f t="array" ref="BK47">IF(V23=C23,SUM(IF(($BR$41:$BR$49=C23)*($BS$40:$CA$40=V$20),$BS$41:$CA$49)),0)</f>
        <v>0</v>
      </c>
      <c r="BL47" s="3">
        <f t="array" ref="BL47">IF(V23=C23,SUM(IF(($BR$41:$BR$49=C23)*($BS$40:$CA$40=V$21),$BS$41:$CA$49)),0)</f>
        <v>0</v>
      </c>
      <c r="BM47" s="3">
        <f t="array" ref="BM47">IF(V23=C23,SUM(IF(($BR$41:$BR$49=C23)*($BS$40:$CA$40=V$22),$BS$41:$CA$49)),0)</f>
        <v>0</v>
      </c>
      <c r="BN47" s="3">
        <f t="array" ref="BN47">IF(V23=C23,SUM(IF(($BR$41:$BR$49=C23)*($BS$40:$CA$40=V$23),$BS$41:$CA$49)),0)</f>
        <v>0</v>
      </c>
      <c r="BO47" s="3">
        <f t="array" ref="BO47">IF(V23=C23,SUM(IF(($BR$41:$BR$49=C23)*($BS$40:$CA$40=V$24),$BS$41:$CA$49)),0)</f>
        <v>0</v>
      </c>
      <c r="BP47" s="15">
        <f t="array" ref="BP47">IF(V23=C23,SUM(IF(($BR$41:$BR$49=C23)*($BS$40:$CA$40=V$25),$BS$41:$CA$49)),0)</f>
        <v>0</v>
      </c>
      <c r="BQ47" s="3"/>
      <c r="BR47" s="2" t="str">
        <f t="shared" si="66"/>
        <v>Team D7</v>
      </c>
      <c r="BS47" s="8">
        <f>IF(BY41="","",-1*BY41)</f>
        <v>1</v>
      </c>
      <c r="BT47" s="8">
        <f>IF(BY42="","",-1*BY42)</f>
        <v>4</v>
      </c>
      <c r="BU47" s="8">
        <f>IF(BY43="","",-1*BY43)</f>
        <v>3</v>
      </c>
      <c r="BV47" s="8">
        <f>IF(BY44="","",-1*BY44)</f>
        <v>-4</v>
      </c>
      <c r="BW47" s="8">
        <f>IF(BY45="","",-1*BY45)</f>
        <v>2</v>
      </c>
      <c r="BX47" s="8">
        <f>IF(BY46="","",-1*BY46)</f>
        <v>0</v>
      </c>
      <c r="BY47" s="6"/>
      <c r="BZ47" s="7">
        <f>BZ36-BY37</f>
        <v>-1</v>
      </c>
      <c r="CA47" s="7">
        <f>CA36-BY38</f>
        <v>2</v>
      </c>
      <c r="CB47" s="3"/>
    </row>
    <row r="48" spans="2:80" s="2" customFormat="1" x14ac:dyDescent="0.2">
      <c r="E48" s="14">
        <f t="array" ref="E48">IF(O24=C24,SUM(IF(($BR$41:$BR$49=C24)*($BS$40:$CA$40=O$17),$BS$41:$CA$49)),0)</f>
        <v>0</v>
      </c>
      <c r="F48" s="3">
        <f t="array" ref="F48">IF(O24=C24,SUM(IF(($BR$41:$BR$49=C24)*($BS$40:$CA$40=O$18),$BS$41:$CA$49)),0)</f>
        <v>0</v>
      </c>
      <c r="G48" s="3">
        <f t="array" ref="G48">IF(O24=C24,SUM(IF(($BR$41:$BR$49=C24)*($BS$40:$CA$40=O$19),$BS$41:$CA$49)),0)</f>
        <v>0</v>
      </c>
      <c r="H48" s="3">
        <f t="array" ref="H48">IF(O24=C24,SUM(IF(($BR$41:$BR$49=C24)*($BS$40:$CA$40=O$20),$BS$41:$CA$49)),0)</f>
        <v>0</v>
      </c>
      <c r="I48" s="3">
        <f t="array" ref="I48">IF(O24=C24,SUM(IF(($BR$41:$BR$49=C24)*($BS$40:$CA$40=O$21),$BS$41:$CA$49)),0)</f>
        <v>0</v>
      </c>
      <c r="J48" s="3">
        <f t="array" ref="J48">IF(O24=C24,SUM(IF(($BR$41:$BR$49=C24)*($BS$40:$CA$40=O$22),$BS$41:$CA$49)),0)</f>
        <v>0</v>
      </c>
      <c r="K48" s="3">
        <f t="array" ref="K48">IF(O24=C24,SUM(IF(($BR$41:$BR$49=C24)*($BS$40:$CA$40=O$23),$BS$41:$CA$49)),0)</f>
        <v>0</v>
      </c>
      <c r="L48" s="3">
        <f t="array" ref="L48">IF(O24=C24,SUM(IF(($BR$41:$BR$49=C24)*($BS$40:$CA$40=O$25),$BS$41:$CA$49)),0)</f>
        <v>0</v>
      </c>
      <c r="M48" s="5">
        <f t="array" ref="M48">IF(P24=C24,SUM(IF(($BR$41:$BR$49=C24)*($BS$40:$CA$40=P$17),$BS$41:$CA$49)),0)</f>
        <v>0</v>
      </c>
      <c r="N48" s="3">
        <f t="array" ref="N48">IF(P24=C24,SUM(IF(($BR$41:$BR$49=C24)*($BS$40:$CA$40=P$18),$BS$41:$CA$49)),0)</f>
        <v>0</v>
      </c>
      <c r="O48" s="3">
        <f t="array" ref="O48">IF(P24=C24,SUM(IF(($BR$41:$BR$49=C24)*($BS$40:$CA$40=P$19),$BS$41:$CA$49)),0)</f>
        <v>0</v>
      </c>
      <c r="P48" s="3">
        <f t="array" ref="P48">IF(P24=C24,SUM(IF(($BR$41:$BR$49=C24)*($BS$40:$CA$40=P$20),$BS$41:$CA$49)),0)</f>
        <v>0</v>
      </c>
      <c r="Q48" s="3">
        <f t="array" ref="Q48">IF(P24=C24,SUM(IF(($BR$41:$BR$49=C24)*($BS$40:$CA$40=P$21),$BS$41:$CA$49)),0)</f>
        <v>0</v>
      </c>
      <c r="R48" s="3">
        <f t="array" ref="R48">IF(P24=C24,SUM(IF(($BR$41:$BR$49=C24)*($BS$40:$CA$40=P$22),$BS$41:$CA$49)),0)</f>
        <v>0</v>
      </c>
      <c r="S48" s="3">
        <f t="array" ref="S48">IF(P24=C24,SUM(IF(($BR$41:$BR$49=C24)*($BS$40:$CA$40=P$23),$BS$41:$CA$49)),0)</f>
        <v>0</v>
      </c>
      <c r="T48" s="3">
        <f t="array" ref="T48">IF(P24=C24,SUM(IF(($BR$41:$BR$49=C24)*($BS$40:$CA$40=P$25),$BS$41:$CA$49)),0)</f>
        <v>0</v>
      </c>
      <c r="U48" s="5">
        <f t="array" ref="U48">IF(Q24=C24,SUM(IF(($BR$41:$BR$49=C24)*($BS$40:$CA$40=Q$17),$BS$41:$CA$49)),0)</f>
        <v>0</v>
      </c>
      <c r="V48" s="3">
        <f t="array" ref="V48">IF(Q24=C24,SUM(IF(($BR$41:$BR$49=C24)*($BS$40:$CA$40=Q$18),$BS$41:$CA$49)),0)</f>
        <v>0</v>
      </c>
      <c r="W48" s="3">
        <f t="array" ref="W48">IF(Q24=C24,SUM(IF(($BR$41:$BR$49=C24)*($BS$40:$CA$40=Q$19),$BS$41:$CA$49)),0)</f>
        <v>0</v>
      </c>
      <c r="X48" s="3">
        <f t="array" ref="X48">IF(Q24=C24,SUM(IF(($BR$41:$BR$49=C24)*($BS$40:$CA$40=Q$20),$BS$41:$CA$49)),0)</f>
        <v>0</v>
      </c>
      <c r="Y48" s="3">
        <f t="array" ref="Y48">IF(Q24=C24,SUM(IF(($BR$41:$BR$49=C24)*($BS$40:$CA$40=Q$21),$BS$41:$CA$49)),0)</f>
        <v>0</v>
      </c>
      <c r="Z48" s="3">
        <f t="array" ref="Z48">IF(Q24=C24,SUM(IF(($BR$41:$BR$49=C24)*($BS$40:$CA$40=Q$22),$BS$41:$CA$49)),0)</f>
        <v>0</v>
      </c>
      <c r="AA48" s="3">
        <f t="array" ref="AA48">IF(Q24=C24,SUM(IF(($BR$41:$BR$49=C24)*($BS$40:$CA$40=Q$23),$BS$41:$CA$49)),0)</f>
        <v>0</v>
      </c>
      <c r="AB48" s="3">
        <f t="array" ref="AB48">IF(Q24=C24,SUM(IF(($BR$41:$BR$49=C24)*($BS$40:$CA$40=Q$25),$BS$41:$CA$49)),0)</f>
        <v>0</v>
      </c>
      <c r="AC48" s="5">
        <f t="array" ref="AC48">IF(R24=C24,SUM(IF(($BR$41:$BR$49=C24)*($BS$40:$CA$40=R$17),$BS$41:$CA$49)),0)</f>
        <v>0</v>
      </c>
      <c r="AD48" s="3">
        <f t="array" ref="AD48">IF(R24=C24,SUM(IF(($BR$41:$BR$49=C24)*($BS$40:$CA$40=R$18),$BS$41:$CA$49)),0)</f>
        <v>0</v>
      </c>
      <c r="AE48" s="3">
        <f t="array" ref="AE48">IF(R24=C24,SUM(IF(($BR$41:$BR$49=C24)*($BS$40:$CA$40=R$19),$BS$41:$CA$49)),0)</f>
        <v>0</v>
      </c>
      <c r="AF48" s="3">
        <f t="array" ref="AF48">IF(R24=C24,SUM(IF(($BR$41:$BR$49=C24)*($BS$40:$CA$40=R$20),$BS$41:$CA$49)),0)</f>
        <v>0</v>
      </c>
      <c r="AG48" s="3">
        <f t="array" ref="AG48">IF(R24=C24,SUM(IF(($BR$41:$BR$49=C24)*($BS$40:$CA$40=R$21),$BS$41:$CA$49)),0)</f>
        <v>0</v>
      </c>
      <c r="AH48" s="3">
        <f t="array" ref="AH48">IF(R24=C24,SUM(IF(($BR$41:$BR$49=C24)*($BS$40:$CA$40=R$22),$BS$41:$CA$49)),0)</f>
        <v>0</v>
      </c>
      <c r="AI48" s="3">
        <f t="array" ref="AI48">IF(R24=C24,SUM(IF(($BR$41:$BR$49=C24)*($BS$40:$CA$40=R$23),$BS$41:$CA$49)),0)</f>
        <v>0</v>
      </c>
      <c r="AJ48" s="3">
        <f t="array" ref="AJ48">IF(R24=C24,SUM(IF(($BR$41:$BR$49=C24)*($BS$40:$CA$40=R$25),$BS$41:$CA$49)),0)</f>
        <v>0</v>
      </c>
      <c r="AK48" s="5">
        <f t="array" ref="AK48">IF(S24=C24,SUM(IF(($BR$41:$BR$49=C24)*($BS$40:$CA$40=S$17),$BS$41:$CA$49)),0)</f>
        <v>0</v>
      </c>
      <c r="AL48" s="3">
        <f t="array" ref="AL48">IF(S24=C24,SUM(IF(($BR$41:$BR$49=C24)*($BS$40:$CA$40=S$18),$BS$41:$CA$49)),0)</f>
        <v>0</v>
      </c>
      <c r="AM48" s="3">
        <f t="array" ref="AM48">IF(S24=C24,SUM(IF(($BR$41:$BR$49=C24)*($BS$40:$CA$40=S$19),$BS$41:$CA$49)),0)</f>
        <v>0</v>
      </c>
      <c r="AN48" s="3">
        <f t="array" ref="AN48">IF(S24=C24,SUM(IF(($BR$41:$BR$49=C24)*($BS$40:$CA$40=S$20),$BS$41:$CA$49)),0)</f>
        <v>0</v>
      </c>
      <c r="AO48" s="3">
        <f t="array" ref="AO48">IF(S24=C24,SUM(IF(($BR$41:$BR$49=C24)*($BS$40:$CA$40=S$21),$BS$41:$CA$49)),0)</f>
        <v>0</v>
      </c>
      <c r="AP48" s="3">
        <f t="array" ref="AP48">IF(S24=C24,SUM(IF(($BR$41:$BR$49=C24)*($BS$40:$CA$40=S$22),$BS$41:$CA$49)),0)</f>
        <v>0</v>
      </c>
      <c r="AQ48" s="3">
        <f t="array" ref="AQ48">IF(S24=C24,SUM(IF(($BR$41:$BR$49=C24)*($BS$40:$CA$40=S$23),$BS$41:$CA$49)),0)</f>
        <v>0</v>
      </c>
      <c r="AR48" s="3">
        <f t="array" ref="AR48">IF(S24=C24,SUM(IF(($BR$41:$BR$49=C24)*($BS$40:$CA$40=S$25),$BS$41:$CA$49)),0)</f>
        <v>0</v>
      </c>
      <c r="AS48" s="5">
        <f t="array" ref="AS48">IF(T24=C24,SUM(IF(($BR$41:$BR$49=C24)*($BS$40:$CA$40=T$17),$BS$41:$CA$49)),0)</f>
        <v>0</v>
      </c>
      <c r="AT48" s="3">
        <f t="array" ref="AT48">IF(T24=C24,SUM(IF(($BR$41:$BR$49=C24)*($BS$40:$CA$40=T$18),$BS$41:$CA$49)),0)</f>
        <v>0</v>
      </c>
      <c r="AU48" s="3">
        <f t="array" ref="AU48">IF(T24=C24,SUM(IF(($BR$41:$BR$49=C24)*($BS$40:$CA$40=T$19),$BS$41:$CA$49)),0)</f>
        <v>0</v>
      </c>
      <c r="AV48" s="3">
        <f t="array" ref="AV48">IF(T24=C24,SUM(IF(($BR$41:$BR$49=C24)*($BS$40:$CA$40=T$20),$BS$41:$CA$49)),0)</f>
        <v>0</v>
      </c>
      <c r="AW48" s="3">
        <f t="array" ref="AW48">IF(T24=C24,SUM(IF(($BR$41:$BR$49=C24)*($BS$40:$CA$40=T$21),$BS$41:$CA$49)),0)</f>
        <v>0</v>
      </c>
      <c r="AX48" s="3">
        <f t="array" ref="AX48">IF(T24=C24,SUM(IF(($BR$41:$BR$49=C24)*($BS$40:$CA$40=T$22),$BS$41:$CA$49)),0)</f>
        <v>0</v>
      </c>
      <c r="AY48" s="3">
        <f t="array" ref="AY48">IF(T24=C24,SUM(IF(($BR$41:$BR$49=C24)*($BS$40:$CA$40=T$23),$BS$41:$CA$49)),0)</f>
        <v>0</v>
      </c>
      <c r="AZ48" s="3">
        <f t="array" ref="AZ48">IF(T24=C24,SUM(IF(($BR$41:$BR$49=C24)*($BS$40:$CA$40=T$25),$BS$41:$CA$49)),0)</f>
        <v>0</v>
      </c>
      <c r="BA48" s="5">
        <f t="array" ref="BA48">IF(U24=C24,SUM(IF(($BR$41:$BR$49=C24)*($BS$40:$CA$40=U$17),$BS$41:$CA$49)),0)</f>
        <v>0</v>
      </c>
      <c r="BB48" s="3">
        <f t="array" ref="BB48">IF(U24=C24,SUM(IF(($BR$41:$BR$49=C24)*($BS$40:$CA$40=U$18),$BS$41:$CA$49)),0)</f>
        <v>0</v>
      </c>
      <c r="BC48" s="3">
        <f t="array" ref="BC48">IF(U24=C24,SUM(IF(($BR$41:$BR$49=C24)*($BS$40:$CA$40=U$19),$BS$41:$CA$49)),0)</f>
        <v>0</v>
      </c>
      <c r="BD48" s="3">
        <f t="array" ref="BD48">IF(U24=C24,SUM(IF(($BR$41:$BR$49=C24)*($BS$40:$CA$40=U$20),$BS$41:$CA$49)),0)</f>
        <v>0</v>
      </c>
      <c r="BE48" s="3">
        <f t="array" ref="BE48">IF(U24=C24,SUM(IF(($BR$41:$BR$49=C24)*($BS$40:$CA$40=U$21),$BS$41:$CA$49)),0)</f>
        <v>0</v>
      </c>
      <c r="BF48" s="3">
        <f t="array" ref="BF48">IF(U24=C24,SUM(IF(($BR$41:$BR$49=C24)*($BS$40:$CA$40=U$22),$BS$41:$CA$49)),0)</f>
        <v>0</v>
      </c>
      <c r="BG48" s="3">
        <f t="array" ref="BG48">IF(U24=C24,SUM(IF(($BR$41:$BR$49=C24)*($BS$40:$CA$40=U$23),$BS$41:$CA$49)),0)</f>
        <v>0</v>
      </c>
      <c r="BH48" s="3">
        <f t="array" ref="BH48">IF(U24=C24,SUM(IF(($BR$41:$BR$49=C24)*($BS$40:$CA$40=U$25),$BS$41:$CA$49)),0)</f>
        <v>0</v>
      </c>
      <c r="BI48" s="5">
        <f t="array" ref="BI48">IF(V24=C24,SUM(IF(($BR$41:$BR$49=C24)*($BS$40:$CA$40=V$18),$BS$41:$CA$49)),0)</f>
        <v>0</v>
      </c>
      <c r="BJ48" s="3">
        <f t="array" ref="BJ48">IF(V24=C24,SUM(IF(($BR$41:$BR$49=C24)*($BS$40:$CA$40=V$19),$BS$41:$CA$49)),0)</f>
        <v>0</v>
      </c>
      <c r="BK48" s="3">
        <f t="array" ref="BK48">IF(V24=C24,SUM(IF(($BR$41:$BR$49=C24)*($BS$40:$CA$40=V$20),$BS$41:$CA$49)),0)</f>
        <v>0</v>
      </c>
      <c r="BL48" s="3">
        <f t="array" ref="BL48">IF(V24=C24,SUM(IF(($BR$41:$BR$49=C24)*($BS$40:$CA$40=V$21),$BS$41:$CA$49)),0)</f>
        <v>0</v>
      </c>
      <c r="BM48" s="3">
        <f t="array" ref="BM48">IF(V24=C24,SUM(IF(($BR$41:$BR$49=C24)*($BS$40:$CA$40=V$22),$BS$41:$CA$49)),0)</f>
        <v>0</v>
      </c>
      <c r="BN48" s="3">
        <f t="array" ref="BN48">IF(V24=C24,SUM(IF(($BR$41:$BR$49=C24)*($BS$40:$CA$40=V$23),$BS$41:$CA$49)),0)</f>
        <v>0</v>
      </c>
      <c r="BO48" s="3">
        <f t="array" ref="BO48">IF(V24=C24,SUM(IF(($BR$41:$BR$49=C24)*($BS$40:$CA$40=V$24),$BS$41:$CA$49)),0)</f>
        <v>0</v>
      </c>
      <c r="BP48" s="15">
        <f t="array" ref="BP48">IF(V24=C24,SUM(IF(($BR$41:$BR$49=C24)*($BS$40:$CA$40=V$25),$BS$41:$CA$49)),0)</f>
        <v>0</v>
      </c>
      <c r="BQ48" s="3"/>
      <c r="BR48" s="2" t="str">
        <f t="shared" si="66"/>
        <v>Team D8</v>
      </c>
      <c r="BS48" s="8">
        <f>IF(BZ41="","",-1*BZ41)</f>
        <v>-4</v>
      </c>
      <c r="BT48" s="8">
        <f>IF(BZ42="","",-1*BZ42)</f>
        <v>3</v>
      </c>
      <c r="BU48" s="8">
        <f>IF(BZ43="","",-1*BZ43)</f>
        <v>1</v>
      </c>
      <c r="BV48" s="8">
        <f>IF(BZ44="","",-1*BZ44)</f>
        <v>-4</v>
      </c>
      <c r="BW48" s="8">
        <f>IF(BZ45="","",-1*BZ45)</f>
        <v>3</v>
      </c>
      <c r="BX48" s="8">
        <f>IF(BZ46="","",-1*BZ46)</f>
        <v>3</v>
      </c>
      <c r="BY48" s="8">
        <f>IF(BZ47="","",-1*BZ47)</f>
        <v>1</v>
      </c>
      <c r="BZ48" s="6"/>
      <c r="CA48" s="7">
        <f>CA37-BZ38</f>
        <v>4</v>
      </c>
      <c r="CB48" s="3"/>
    </row>
    <row r="49" spans="2:80" s="2" customFormat="1" x14ac:dyDescent="0.2">
      <c r="E49" s="14">
        <f t="array" ref="E49">IF(O25=C25,SUM(IF(($BR$41:$BR$49=C25)*($BS$40:$CA$40=O$17),$BS$41:$CA$49)),0)</f>
        <v>0</v>
      </c>
      <c r="F49" s="3">
        <f t="array" ref="F49">IF(O25=C25,SUM(IF(($BR$41:$BR$49=C25)*($BS$40:$CA$40=O$18),$BS$41:$CA$49)),0)</f>
        <v>0</v>
      </c>
      <c r="G49" s="3">
        <f t="array" ref="G49">IF(O25=C25,SUM(IF(($BR$41:$BR$49=C25)*($BS$40:$CA$40=O$19),$BS$41:$CA$49)),0)</f>
        <v>0</v>
      </c>
      <c r="H49" s="3">
        <f t="array" ref="H49">IF(O25=C25,SUM(IF(($BR$41:$BR$49=C25)*($BS$40:$CA$40=O$20),$BS$41:$CA$49)),0)</f>
        <v>0</v>
      </c>
      <c r="I49" s="3">
        <f t="array" ref="I49">IF(O25=C25,SUM(IF(($BR$41:$BR$49=C25)*($BS$40:$CA$40=O$21),$BS$41:$CA$49)),0)</f>
        <v>0</v>
      </c>
      <c r="J49" s="3">
        <f t="array" ref="J49">IF(O25=C25,SUM(IF(($BR$41:$BR$49=C25)*($BS$40:$CA$40=O$22),$BS$41:$CA$49)),0)</f>
        <v>0</v>
      </c>
      <c r="K49" s="3">
        <f t="array" ref="K49">IF(O25=C25,SUM(IF(($BR$41:$BR$49=C25)*($BS$40:$CA$40=O$23),$BS$41:$CA$49)),0)</f>
        <v>0</v>
      </c>
      <c r="L49" s="3">
        <f t="array" ref="L49">IF(O25=C25,SUM(IF(($BR$41:$BR$49=C25)*($BS$40:$CA$40=O$24),$BS$41:$CA$49)),0)</f>
        <v>0</v>
      </c>
      <c r="M49" s="5">
        <f t="array" ref="M49">IF(P25=C25,SUM(IF(($BR$41:$BR$49=C25)*($BS$40:$CA$40=P$17),$BS$41:$CA$49)),0)</f>
        <v>0</v>
      </c>
      <c r="N49" s="3">
        <f t="array" ref="N49">IF(P25=C25,SUM(IF(($BR$41:$BR$49=C25)*($BS$40:$CA$40=P$18),$BS$41:$CA$49)),0)</f>
        <v>0</v>
      </c>
      <c r="O49" s="3">
        <f t="array" ref="O49">IF(P25=C25,SUM(IF(($BR$41:$BR$49=C25)*($BS$40:$CA$40=P$19),$BS$41:$CA$49)),0)</f>
        <v>0</v>
      </c>
      <c r="P49" s="3">
        <f t="array" ref="P49">IF(P25=C25,SUM(IF(($BR$41:$BR$49=C25)*($BS$40:$CA$40=P$20),$BS$41:$CA$49)),0)</f>
        <v>0</v>
      </c>
      <c r="Q49" s="3">
        <f t="array" ref="Q49">IF(P25=C25,SUM(IF(($BR$41:$BR$49=C25)*($BS$40:$CA$40=P$21),$BS$41:$CA$49)),0)</f>
        <v>0</v>
      </c>
      <c r="R49" s="3">
        <f t="array" ref="R49">IF(P25=C25,SUM(IF(($BR$41:$BR$49=C25)*($BS$40:$CA$40=P$22),$BS$41:$CA$49)),0)</f>
        <v>0</v>
      </c>
      <c r="S49" s="3">
        <f t="array" ref="S49">IF(P25=C25,SUM(IF(($BR$41:$BR$49=C25)*($BS$40:$CA$40=P$23),$BS$41:$CA$49)),0)</f>
        <v>0</v>
      </c>
      <c r="T49" s="3">
        <f t="array" ref="T49">IF(P25=C25,SUM(IF(($BR$41:$BR$49=C25)*($BS$40:$CA$40=P$24),$BS$41:$CA$49)),0)</f>
        <v>0</v>
      </c>
      <c r="U49" s="5">
        <f t="array" ref="U49">IF(Q25=C25,SUM(IF(($BR$41:$BR$49=C25)*($BS$40:$CA$40=Q$17),$BS$41:$CA$49)),0)</f>
        <v>0</v>
      </c>
      <c r="V49" s="3">
        <f t="array" ref="V49">IF(Q25=C25,SUM(IF(($BR$41:$BR$49=C25)*($BS$40:$CA$40=Q$18),$BS$41:$CA$49)),0)</f>
        <v>0</v>
      </c>
      <c r="W49" s="3">
        <f t="array" ref="W49">IF(Q25=C25,SUM(IF(($BR$41:$BR$49=C25)*($BS$40:$CA$40=Q$19),$BS$41:$CA$49)),0)</f>
        <v>0</v>
      </c>
      <c r="X49" s="3">
        <f t="array" ref="X49">IF(Q25=C25,SUM(IF(($BR$41:$BR$49=C25)*($BS$40:$CA$40=Q$20),$BS$41:$CA$49)),0)</f>
        <v>0</v>
      </c>
      <c r="Y49" s="3">
        <f t="array" ref="Y49">IF(Q25=C25,SUM(IF(($BR$41:$BR$49=C25)*($BS$40:$CA$40=Q$21),$BS$41:$CA$49)),0)</f>
        <v>0</v>
      </c>
      <c r="Z49" s="3">
        <f t="array" ref="Z49">IF(Q25=C25,SUM(IF(($BR$41:$BR$49=C25)*($BS$40:$CA$40=Q$22),$BS$41:$CA$49)),0)</f>
        <v>0</v>
      </c>
      <c r="AA49" s="3">
        <f t="array" ref="AA49">IF(Q25=C25,SUM(IF(($BR$41:$BR$49=C25)*($BS$40:$CA$40=Q$23),$BS$41:$CA$49)),0)</f>
        <v>0</v>
      </c>
      <c r="AB49" s="3">
        <f t="array" ref="AB49">IF(Q25=C25,SUM(IF(($BR$41:$BR$49=C25)*($BS$40:$CA$40=Q$24),$BS$41:$CA$49)),0)</f>
        <v>0</v>
      </c>
      <c r="AC49" s="5">
        <f t="array" ref="AC49">IF(R25=C25,SUM(IF(($BR$41:$BR$49=C25)*($BS$40:$CA$40=R$17),$BS$41:$CA$49)),0)</f>
        <v>0</v>
      </c>
      <c r="AD49" s="3">
        <f t="array" ref="AD49">IF(R25=C25,SUM(IF(($BR$41:$BR$49=C25)*($BS$40:$CA$40=R$18),$BS$41:$CA$49)),0)</f>
        <v>0</v>
      </c>
      <c r="AE49" s="3">
        <f t="array" ref="AE49">IF(R25=C25,SUM(IF(($BR$41:$BR$49=C25)*($BS$40:$CA$40=R$19),$BS$41:$CA$49)),0)</f>
        <v>0</v>
      </c>
      <c r="AF49" s="3">
        <f t="array" ref="AF49">IF(R25=C25,SUM(IF(($BR$41:$BR$49=C25)*($BS$40:$CA$40=R$20),$BS$41:$CA$49)),0)</f>
        <v>0</v>
      </c>
      <c r="AG49" s="3">
        <f t="array" ref="AG49">IF(R25=C25,SUM(IF(($BR$41:$BR$49=C25)*($BS$40:$CA$40=R$21),$BS$41:$CA$49)),0)</f>
        <v>0</v>
      </c>
      <c r="AH49" s="3">
        <f t="array" ref="AH49">IF(R25=C25,SUM(IF(($BR$41:$BR$49=C25)*($BS$40:$CA$40=R$22),$BS$41:$CA$49)),0)</f>
        <v>0</v>
      </c>
      <c r="AI49" s="3">
        <f t="array" ref="AI49">IF(R25=C25,SUM(IF(($BR$41:$BR$49=C25)*($BS$40:$CA$40=R$23),$BS$41:$CA$49)),0)</f>
        <v>0</v>
      </c>
      <c r="AJ49" s="3">
        <f t="array" ref="AJ49">IF(R25=C25,SUM(IF(($BR$41:$BR$49=C25)*($BS$40:$CA$40=R$24),$BS$41:$CA$49)),0)</f>
        <v>0</v>
      </c>
      <c r="AK49" s="5">
        <f t="array" ref="AK49">IF(S25=C25,SUM(IF(($BR$41:$BR$49=C25)*($BS$40:$CA$40=S$17),$BS$41:$CA$49)),0)</f>
        <v>0</v>
      </c>
      <c r="AL49" s="3">
        <f t="array" ref="AL49">IF(S25=C25,SUM(IF(($BR$41:$BR$49=C25)*($BS$40:$CA$40=S$18),$BS$41:$CA$49)),0)</f>
        <v>0</v>
      </c>
      <c r="AM49" s="3">
        <f t="array" ref="AM49">IF(S25=C25,SUM(IF(($BR$41:$BR$49=C25)*($BS$40:$CA$40=S$19),$BS$41:$CA$49)),0)</f>
        <v>0</v>
      </c>
      <c r="AN49" s="3">
        <f t="array" ref="AN49">IF(S25=C25,SUM(IF(($BR$41:$BR$49=C25)*($BS$40:$CA$40=S$20),$BS$41:$CA$49)),0)</f>
        <v>0</v>
      </c>
      <c r="AO49" s="3">
        <f t="array" ref="AO49">IF(S25=C25,SUM(IF(($BR$41:$BR$49=C25)*($BS$40:$CA$40=S$21),$BS$41:$CA$49)),0)</f>
        <v>0</v>
      </c>
      <c r="AP49" s="3">
        <f t="array" ref="AP49">IF(S25=C25,SUM(IF(($BR$41:$BR$49=C25)*($BS$40:$CA$40=S$22),$BS$41:$CA$49)),0)</f>
        <v>0</v>
      </c>
      <c r="AQ49" s="3">
        <f t="array" ref="AQ49">IF(S25=C25,SUM(IF(($BR$41:$BR$49=C25)*($BS$40:$CA$40=S$23),$BS$41:$CA$49)),0)</f>
        <v>0</v>
      </c>
      <c r="AR49" s="3">
        <f t="array" ref="AR49">IF(S25=C25,SUM(IF(($BR$41:$BR$49=C25)*($BS$40:$CA$40=S$24),$BS$41:$CA$49)),0)</f>
        <v>0</v>
      </c>
      <c r="AS49" s="5">
        <f t="array" ref="AS49">IF(T25=C25,SUM(IF(($BR$41:$BR$49=C25)*($BS$40:$CA$40=T$17),$BS$41:$CA$49)),0)</f>
        <v>0</v>
      </c>
      <c r="AT49" s="3">
        <f t="array" ref="AT49">IF(T25=C25,SUM(IF(($BR$41:$BR$49=C25)*($BS$40:$CA$40=T$18),$BS$41:$CA$49)),0)</f>
        <v>0</v>
      </c>
      <c r="AU49" s="3">
        <f t="array" ref="AU49">IF(T25=C25,SUM(IF(($BR$41:$BR$49=C25)*($BS$40:$CA$40=T$19),$BS$41:$CA$49)),0)</f>
        <v>0</v>
      </c>
      <c r="AV49" s="3">
        <f t="array" ref="AV49">IF(T25=C25,SUM(IF(($BR$41:$BR$49=C25)*($BS$40:$CA$40=T$20),$BS$41:$CA$49)),0)</f>
        <v>0</v>
      </c>
      <c r="AW49" s="3">
        <f t="array" ref="AW49">IF(T25=C25,SUM(IF(($BR$41:$BR$49=C25)*($BS$40:$CA$40=T$21),$BS$41:$CA$49)),0)</f>
        <v>0</v>
      </c>
      <c r="AX49" s="3">
        <f t="array" ref="AX49">IF(T25=C25,SUM(IF(($BR$41:$BR$49=C25)*($BS$40:$CA$40=T$22),$BS$41:$CA$49)),0)</f>
        <v>0</v>
      </c>
      <c r="AY49" s="3">
        <f t="array" ref="AY49">IF(T25=C25,SUM(IF(($BR$41:$BR$49=C25)*($BS$40:$CA$40=T$23),$BS$41:$CA$49)),0)</f>
        <v>0</v>
      </c>
      <c r="AZ49" s="3">
        <f t="array" ref="AZ49">IF(T25=C25,SUM(IF(($BR$41:$BR$49=C25)*($BS$40:$CA$40=T$24),$BS$41:$CA$49)),0)</f>
        <v>0</v>
      </c>
      <c r="BA49" s="5">
        <f t="array" ref="BA49">IF(U25=C25,SUM(IF(($BR$41:$BR$49=C25)*($BS$40:$CA$40=U$17),$BS$41:$CA$49)),0)</f>
        <v>0</v>
      </c>
      <c r="BB49" s="3">
        <f t="array" ref="BB49">IF(U25=C25,SUM(IF(($BR$41:$BR$49=C25)*($BS$40:$CA$40=U$18),$BS$41:$CA$49)),0)</f>
        <v>0</v>
      </c>
      <c r="BC49" s="3">
        <f t="array" ref="BC49">IF(U25=C25,SUM(IF(($BR$41:$BR$49=C25)*($BS$40:$CA$40=U$19),$BS$41:$CA$49)),0)</f>
        <v>0</v>
      </c>
      <c r="BD49" s="3">
        <f t="array" ref="BD49">IF(U25=C25,SUM(IF(($BR$41:$BR$49=C25)*($BS$40:$CA$40=U$20),$BS$41:$CA$49)),0)</f>
        <v>0</v>
      </c>
      <c r="BE49" s="3">
        <f t="array" ref="BE49">IF(U25=C25,SUM(IF(($BR$41:$BR$49=C25)*($BS$40:$CA$40=U$21),$BS$41:$CA$49)),0)</f>
        <v>0</v>
      </c>
      <c r="BF49" s="3">
        <f t="array" ref="BF49">IF(U25=C25,SUM(IF(($BR$41:$BR$49=C25)*($BS$40:$CA$40=U$22),$BS$41:$CA$49)),0)</f>
        <v>0</v>
      </c>
      <c r="BG49" s="3">
        <f t="array" ref="BG49">IF(U25=C25,SUM(IF(($BR$41:$BR$49=C25)*($BS$40:$CA$40=U$23),$BS$41:$CA$49)),0)</f>
        <v>0</v>
      </c>
      <c r="BH49" s="3">
        <f t="array" ref="BH49">IF(U25=C25,SUM(IF(($BR$41:$BR$49=C25)*($BS$40:$CA$40=U$24),$BS$41:$CA$49)),0)</f>
        <v>0</v>
      </c>
      <c r="BI49" s="5">
        <f t="array" ref="BI49">IF(V25=C25,SUM(IF(($BR$41:$BR$49=C25)*($BS$40:$CA$40=V$18),$BS$41:$CA$49)),0)</f>
        <v>0</v>
      </c>
      <c r="BJ49" s="3">
        <f t="array" ref="BJ49">IF(V25=C25,SUM(IF(($BR$41:$BR$49=C25)*($BS$40:$CA$40=V$19),$BS$41:$CA$49)),0)</f>
        <v>0</v>
      </c>
      <c r="BK49" s="3">
        <f t="array" ref="BK49">IF(V25=C25,SUM(IF(($BR$41:$BR$49=C25)*($BS$40:$CA$40=V$20),$BS$41:$CA$49)),0)</f>
        <v>0</v>
      </c>
      <c r="BL49" s="3">
        <f t="array" ref="BL49">IF(V25=C25,SUM(IF(($BR$41:$BR$49=C25)*($BS$40:$CA$40=V$21),$BS$41:$CA$49)),0)</f>
        <v>0</v>
      </c>
      <c r="BM49" s="3">
        <f t="array" ref="BM49">IF(V25=C25,SUM(IF(($BR$41:$BR$49=C25)*($BS$40:$CA$40=V$22),$BS$41:$CA$49)),0)</f>
        <v>0</v>
      </c>
      <c r="BN49" s="3">
        <f t="array" ref="BN49">IF(V25=C25,SUM(IF(($BR$41:$BR$49=C25)*($BS$40:$CA$40=V$23),$BS$41:$CA$49)),0)</f>
        <v>0</v>
      </c>
      <c r="BO49" s="3">
        <f t="array" ref="BO49">IF(V25=C25,SUM(IF(($BR$41:$BR$49=C25)*($BS$40:$CA$40=V$24),$BS$41:$CA$49)),0)</f>
        <v>0</v>
      </c>
      <c r="BP49" s="15">
        <f t="array" ref="BP49">IF(V25=C25,SUM(IF(($BR$41:$BR$49=C25)*($BS$40:$CA$40=V$25),$BS$41:$CA$49)),0)</f>
        <v>0</v>
      </c>
      <c r="BQ49" s="3"/>
      <c r="BR49" s="2" t="str">
        <f t="shared" si="66"/>
        <v>Team D9</v>
      </c>
      <c r="BS49" s="8">
        <f>IF(CA41="","",-1*CA41)</f>
        <v>-2</v>
      </c>
      <c r="BT49" s="8">
        <f>IF(CA42="","",-1*CA42)</f>
        <v>-3</v>
      </c>
      <c r="BU49" s="8">
        <f>IF(CA43="","",-1*CA43)</f>
        <v>1</v>
      </c>
      <c r="BV49" s="8">
        <f>IF(CA44="","",-1*CA44)</f>
        <v>3</v>
      </c>
      <c r="BW49" s="8">
        <f>IF(CA45="","",-1*CA45)</f>
        <v>-1</v>
      </c>
      <c r="BX49" s="8">
        <f>IF(CA46="","",-1*CA46)</f>
        <v>2</v>
      </c>
      <c r="BY49" s="8">
        <f>IF(CA47="","",-1*CA47)</f>
        <v>-2</v>
      </c>
      <c r="BZ49" s="8">
        <f t="shared" ref="BZ49" si="67">IF(CA48="","",-1*CA48)</f>
        <v>-4</v>
      </c>
      <c r="CA49" s="6"/>
      <c r="CB49" s="3"/>
    </row>
    <row r="50" spans="2:80" s="2" customFormat="1" x14ac:dyDescent="0.2">
      <c r="E50" s="14"/>
      <c r="F50" s="3"/>
      <c r="G50" s="3"/>
      <c r="H50" s="3"/>
      <c r="I50" s="3"/>
      <c r="J50" s="3"/>
      <c r="K50" s="3"/>
      <c r="L50" s="3"/>
      <c r="M50" s="5"/>
      <c r="N50" s="3"/>
      <c r="O50" s="3"/>
      <c r="P50" s="3"/>
      <c r="Q50" s="3"/>
      <c r="R50" s="3"/>
      <c r="S50" s="3"/>
      <c r="T50" s="3"/>
      <c r="U50" s="5"/>
      <c r="V50" s="3"/>
      <c r="W50" s="3"/>
      <c r="X50" s="3"/>
      <c r="Y50" s="3"/>
      <c r="Z50" s="3"/>
      <c r="AA50" s="3"/>
      <c r="AB50" s="3"/>
      <c r="AC50" s="5"/>
      <c r="AD50" s="3"/>
      <c r="AE50" s="3"/>
      <c r="AF50" s="3"/>
      <c r="AG50" s="3"/>
      <c r="AH50" s="3"/>
      <c r="AI50" s="3"/>
      <c r="AJ50" s="3"/>
      <c r="AK50" s="5"/>
      <c r="AL50" s="3"/>
      <c r="AM50" s="3"/>
      <c r="AN50" s="3"/>
      <c r="AO50" s="3"/>
      <c r="AP50" s="3"/>
      <c r="AQ50" s="3"/>
      <c r="AR50" s="3"/>
      <c r="AS50" s="5"/>
      <c r="AT50" s="3"/>
      <c r="AU50" s="3"/>
      <c r="AV50" s="3"/>
      <c r="AW50" s="3"/>
      <c r="AX50" s="3"/>
      <c r="AY50" s="3"/>
      <c r="AZ50" s="3"/>
      <c r="BA50" s="5"/>
      <c r="BB50" s="3"/>
      <c r="BC50" s="3"/>
      <c r="BD50" s="3"/>
      <c r="BE50" s="3"/>
      <c r="BF50" s="3"/>
      <c r="BG50" s="3"/>
      <c r="BH50" s="3"/>
      <c r="BI50" s="5"/>
      <c r="BJ50" s="3"/>
      <c r="BK50" s="3"/>
      <c r="BL50" s="3"/>
      <c r="BM50" s="3"/>
      <c r="BN50" s="3"/>
      <c r="BO50" s="3"/>
      <c r="BP50" s="15"/>
      <c r="BQ50" s="3"/>
      <c r="CB50" s="3"/>
    </row>
    <row r="51" spans="2:80" s="2" customFormat="1" x14ac:dyDescent="0.2">
      <c r="E51" s="14"/>
      <c r="F51" s="3"/>
      <c r="G51" s="3"/>
      <c r="H51" s="3"/>
      <c r="I51" s="3"/>
      <c r="J51" s="3"/>
      <c r="K51" s="3"/>
      <c r="L51" s="3"/>
      <c r="M51" s="5"/>
      <c r="N51" s="3"/>
      <c r="O51" s="3"/>
      <c r="P51" s="3"/>
      <c r="Q51" s="3"/>
      <c r="R51" s="3"/>
      <c r="S51" s="3"/>
      <c r="T51" s="3"/>
      <c r="U51" s="5"/>
      <c r="V51" s="3"/>
      <c r="W51" s="3"/>
      <c r="X51" s="3"/>
      <c r="Y51" s="3"/>
      <c r="Z51" s="3"/>
      <c r="AA51" s="3"/>
      <c r="AB51" s="3"/>
      <c r="AC51" s="5"/>
      <c r="AD51" s="3"/>
      <c r="AE51" s="3"/>
      <c r="AF51" s="3"/>
      <c r="AG51" s="3"/>
      <c r="AH51" s="3"/>
      <c r="AI51" s="3"/>
      <c r="AJ51" s="3"/>
      <c r="AK51" s="5"/>
      <c r="AL51" s="3"/>
      <c r="AM51" s="3"/>
      <c r="AN51" s="3"/>
      <c r="AO51" s="3"/>
      <c r="AP51" s="3"/>
      <c r="AQ51" s="3"/>
      <c r="AR51" s="3"/>
      <c r="AS51" s="5"/>
      <c r="AT51" s="3"/>
      <c r="AU51" s="3"/>
      <c r="AV51" s="3"/>
      <c r="AW51" s="3"/>
      <c r="AX51" s="3"/>
      <c r="AY51" s="3"/>
      <c r="AZ51" s="3"/>
      <c r="BA51" s="5"/>
      <c r="BB51" s="3"/>
      <c r="BC51" s="3"/>
      <c r="BD51" s="3"/>
      <c r="BE51" s="3"/>
      <c r="BF51" s="3"/>
      <c r="BG51" s="3"/>
      <c r="BH51" s="3"/>
      <c r="BI51" s="5"/>
      <c r="BJ51" s="3"/>
      <c r="BK51" s="3"/>
      <c r="BL51" s="3"/>
      <c r="BM51" s="3"/>
      <c r="BN51" s="3"/>
      <c r="BO51" s="3"/>
      <c r="BP51" s="15"/>
      <c r="BQ51" s="3"/>
      <c r="BR51" s="4" t="s">
        <v>77</v>
      </c>
      <c r="BS51" s="2" t="str">
        <f>$F$4</f>
        <v>Team D1</v>
      </c>
      <c r="BT51" s="2" t="str">
        <f>$F$5</f>
        <v>Team D2</v>
      </c>
      <c r="BU51" s="2" t="str">
        <f>$F$6</f>
        <v>Team D3</v>
      </c>
      <c r="BV51" s="2" t="str">
        <f>$F$7</f>
        <v>Team D4</v>
      </c>
      <c r="BW51" s="2" t="str">
        <f>$F$8</f>
        <v>Team D5</v>
      </c>
      <c r="BX51" s="2" t="str">
        <f>$F$9</f>
        <v>Team D6</v>
      </c>
      <c r="BY51" s="2" t="str">
        <f>$F$10</f>
        <v>Team D7</v>
      </c>
      <c r="BZ51" s="2" t="str">
        <f>$F$11</f>
        <v>Team D8</v>
      </c>
      <c r="CA51" s="2" t="str">
        <f>$F$12</f>
        <v>Team D9</v>
      </c>
      <c r="CB51" s="3" t="s">
        <v>138</v>
      </c>
    </row>
    <row r="52" spans="2:80" s="2" customFormat="1" x14ac:dyDescent="0.2">
      <c r="B52" s="2" t="s">
        <v>83</v>
      </c>
      <c r="E52" s="14">
        <f t="array" ref="E52">IF(O17=C17,SUM(IF(($BR$30:$BR$38=C17)*($BS$29:$CA$29=O18),$BS$30:$CA$38)),0)</f>
        <v>0</v>
      </c>
      <c r="F52" s="3">
        <f t="array" ref="F52">IF(O17=C17,SUM(IF(($BR$30:$BR$38=C17)*($BS$29:$CA$29=O19),$BS$30:$CA$38)),0)</f>
        <v>0</v>
      </c>
      <c r="G52" s="3">
        <f t="array" ref="G52">IF(O17=C17,SUM(IF(($BR$30:$BR$38=C17)*($BS$29:$CA$29=O20),$BS$30:$CA$38)),0)</f>
        <v>0</v>
      </c>
      <c r="H52" s="3">
        <f t="array" ref="H52">IF(O17=C17,SUM(IF(($BR$30:$BR$38=C17)*($BS$29:$CA$29=O21),$BS$30:$CA$38)),0)</f>
        <v>0</v>
      </c>
      <c r="I52" s="3">
        <f t="array" ref="I52">IF(O17=C17,SUM(IF(($BR$30:$BR$38=C17)*($BS$29:$CA$29=O22),$BS$30:$CA$38)),0)</f>
        <v>0</v>
      </c>
      <c r="J52" s="3">
        <f t="array" ref="J52">IF(O17=C17,SUM(IF(($BR$30:$BR$38=C17)*($BS$29:$CA$29=O23),$BS$30:$CA$38)),0)</f>
        <v>0</v>
      </c>
      <c r="K52" s="3">
        <f t="array" ref="K52">IF(O17=C17,SUM(IF(($BR$30:$BR$38=C17)*($BS$29:$CA$29=O$24),$BS$30:$CA$38)),0)</f>
        <v>0</v>
      </c>
      <c r="L52" s="3">
        <f t="array" ref="L52">IF(O17=C17,SUM(IF(($BR$30:$BR$38=C17)*($BS$29:$CA$29=O$25),$BS$30:$CA$38)),0)</f>
        <v>0</v>
      </c>
      <c r="M52" s="5">
        <f t="array" ref="M52">IF(P17=C17,SUM(IF(($BR$30:$BR$38=C17)*($BS$29:$CA$29=P18),$BS$30:$CA$38)),0)</f>
        <v>0</v>
      </c>
      <c r="N52" s="3">
        <f t="array" ref="N52">IF(P17=C17,SUM(IF(($BR$30:$BR$38=C17)*($BS$29:$CA$29=P19),$BS$30:$CA$38)),0)</f>
        <v>0</v>
      </c>
      <c r="O52" s="3">
        <f t="array" ref="O52">IF(P17=C17,SUM(IF(($BR$30:$BR$38=C17)*($BS$29:$CA$29=P20),$BS$30:$CA$38)),0)</f>
        <v>0</v>
      </c>
      <c r="P52" s="3">
        <f t="array" ref="P52">IF(P17=C17,SUM(IF(($BR$30:$BR$38=C17)*($BS$29:$CA$29=P21),$BS$30:$CA$38)),0)</f>
        <v>0</v>
      </c>
      <c r="Q52" s="3">
        <f t="array" ref="Q52">IF(P17=C17,SUM(IF(($BR$30:$BR$38=C17)*($BS$29:$CA$29=P22),$BS$30:$CA$38)),0)</f>
        <v>0</v>
      </c>
      <c r="R52" s="3">
        <f t="array" ref="R52">IF(P17=C17,SUM(IF(($BR$30:$BR$38=C17)*($BS$29:$CA$29=P23),$BS$30:$CA$38)),0)</f>
        <v>0</v>
      </c>
      <c r="S52" s="3">
        <f t="array" ref="S52">IF(P17=C17,SUM(IF(($BR$30:$BR$38=C17)*($BS$29:$CA$29=P$24),$BS$30:$CA$38)),0)</f>
        <v>0</v>
      </c>
      <c r="T52" s="3">
        <f t="array" ref="T52">IF(P17=C17,SUM(IF(($BR$30:$BR$38=C17)*($BS$29:$CA$29=P$25),$BS$30:$CA$38)),0)</f>
        <v>0</v>
      </c>
      <c r="U52" s="5">
        <f t="array" ref="U52">IF(Q17=C17,SUM(IF(($BR$30:$BR$38=C17)*($BS$29:$CA$29=Q18),$BS$30:$CA$38)),0)</f>
        <v>0</v>
      </c>
      <c r="V52" s="3">
        <f t="array" ref="V52">IF(Q17=C17,SUM(IF(($BR$30:$BR$38=C17)*($BS$29:$CA$29=Q19),$BS$30:$CA$38)),0)</f>
        <v>0</v>
      </c>
      <c r="W52" s="3">
        <f t="array" ref="W52">IF(Q17=C17,SUM(IF(($BR$30:$BR$38=C17)*($BS$29:$CA$29=Q20),$BS$30:$CA$38)),0)</f>
        <v>0</v>
      </c>
      <c r="X52" s="3">
        <f t="array" ref="X52">IF(Q17=C17,SUM(IF(($BR$30:$BR$38=C17)*($BS$29:$CA$29=Q21),$BS$30:$CA$38)),0)</f>
        <v>0</v>
      </c>
      <c r="Y52" s="3">
        <f t="array" ref="Y52">IF(Q17=C17,SUM(IF(($BR$30:$BR$38=C17)*($BS$29:$CA$29=Q22),$BS$30:$CA$38)),0)</f>
        <v>0</v>
      </c>
      <c r="Z52" s="3">
        <f t="array" ref="Z52">IF(Q17=C17,SUM(IF(($BR$30:$BR$38=C17)*($BS$29:$CA$29=Q23),$BS$30:$CA$38)),0)</f>
        <v>0</v>
      </c>
      <c r="AA52" s="3">
        <f t="array" ref="AA52">IF(Q17=C17,SUM(IF(($BR$30:$BR$38=C17)*($BS$29:$CA$29=Q$24),$BS$30:$CA$38)),0)</f>
        <v>0</v>
      </c>
      <c r="AB52" s="3">
        <f t="array" ref="AB52">IF(Q17=C17,SUM(IF(($BR$30:$BR$38=C17)*($BS$29:$CA$29=Q$25),$BS$30:$CA$38)),0)</f>
        <v>0</v>
      </c>
      <c r="AC52" s="5">
        <f t="array" ref="AC52">IF(R17=C17,SUM(IF(($BR$30:$BR$38=C17)*($BS$29:$CA$29=R18),$BS$30:$CA$38)),0)</f>
        <v>0</v>
      </c>
      <c r="AD52" s="3">
        <f t="array" ref="AD52">IF(R17=C17,SUM(IF(($BR$30:$BR$38=C17)*($BS$29:$CA$29=R19),$BS$30:$CA$38)),0)</f>
        <v>0</v>
      </c>
      <c r="AE52" s="3">
        <f t="array" ref="AE52">IF(R17=C17,SUM(IF(($BR$30:$BR$38=C17)*($BS$29:$CA$29=R20),$BS$30:$CA$38)),0)</f>
        <v>0</v>
      </c>
      <c r="AF52" s="3">
        <f t="array" ref="AF52">IF(R17=C17,SUM(IF(($BR$30:$BR$38=C17)*($BS$29:$CA$29=R21),$BS$30:$CA$38)),0)</f>
        <v>0</v>
      </c>
      <c r="AG52" s="3">
        <f t="array" ref="AG52">IF(R17=C17,SUM(IF(($BR$30:$BR$38=C17)*($BS$29:$CA$29=R22),$BS$30:$CA$38)),0)</f>
        <v>0</v>
      </c>
      <c r="AH52" s="3">
        <f t="array" ref="AH52">IF(R17=C17,SUM(IF(($BR$30:$BR$38=C17)*($BS$29:$CA$29=R23),$BS$30:$CA$38)),0)</f>
        <v>0</v>
      </c>
      <c r="AI52" s="3">
        <f t="array" ref="AI52">IF(R17=C17,SUM(IF(($BR$30:$BR$38=C17)*($BS$29:$CA$29=R$24),$BS$30:$CA$38)),0)</f>
        <v>0</v>
      </c>
      <c r="AJ52" s="3">
        <f t="array" ref="AJ52">IF(R17=C17,SUM(IF(($BR$30:$BR$38=C17)*($BS$29:$CA$29=R$25),$BS$30:$CA$38)),0)</f>
        <v>0</v>
      </c>
      <c r="AK52" s="5">
        <f t="array" ref="AK52">IF(S17=C17,SUM(IF(($BR$30:$BR$38=C17)*($BS$29:$CA$29=S18),$BS$30:$CA$38)),0)</f>
        <v>0</v>
      </c>
      <c r="AL52" s="3">
        <f t="array" ref="AL52">IF(S17=C17,SUM(IF(($BR$30:$BR$38=C17)*($BS$29:$CA$29=S19),$BS$30:$CA$38)),0)</f>
        <v>0</v>
      </c>
      <c r="AM52" s="3">
        <f t="array" ref="AM52">IF(S17=C17,SUM(IF(($BR$30:$BR$38=C17)*($BS$29:$CA$29=S20),$BS$30:$CA$38)),0)</f>
        <v>0</v>
      </c>
      <c r="AN52" s="3">
        <f t="array" ref="AN52">IF(S17=C17,SUM(IF(($BR$30:$BR$38=C17)*($BS$29:$CA$29=S21),$BS$30:$CA$38)),0)</f>
        <v>0</v>
      </c>
      <c r="AO52" s="3">
        <f t="array" ref="AO52">IF(S17=C17,SUM(IF(($BR$30:$BR$38=C17)*($BS$29:$CA$29=S22),$BS$30:$CA$38)),0)</f>
        <v>0</v>
      </c>
      <c r="AP52" s="3">
        <f t="array" ref="AP52">IF(S17=C17,SUM(IF(($BR$30:$BR$38=C17)*($BS$29:$CA$29=S23),$BS$30:$CA$38)),0)</f>
        <v>0</v>
      </c>
      <c r="AQ52" s="3">
        <f t="array" ref="AQ52">IF(S17=C17,SUM(IF(($BR$30:$BR$38=C17)*($BS$29:$CA$29=S$24),$BS$30:$CA$38)),0)</f>
        <v>0</v>
      </c>
      <c r="AR52" s="3">
        <f t="array" ref="AR52">IF(S17=C17,SUM(IF(($BR$30:$BR$38=C17)*($BS$29:$CA$29=S$25),$BS$30:$CA$38)),0)</f>
        <v>0</v>
      </c>
      <c r="AS52" s="5">
        <f t="array" ref="AS52">IF(T17=C17,SUM(IF(($BR$30:$BR$38=C17)*($BS$29:$CA$29=T18),$BS$30:$CA$38)),0)</f>
        <v>0</v>
      </c>
      <c r="AT52" s="3">
        <f t="array" ref="AT52">IF(T17=C17,SUM(IF(($BR$30:$BR$38=C17)*($BS$29:$CA$29=T19),$BS$30:$CA$38)),0)</f>
        <v>0</v>
      </c>
      <c r="AU52" s="3">
        <f t="array" ref="AU52">IF(T17=C17,SUM(IF(($BR$30:$BR$38=C17)*($BS$29:$CA$29=T20),$BS$30:$CA$38)),0)</f>
        <v>0</v>
      </c>
      <c r="AV52" s="3">
        <f t="array" ref="AV52">IF(T17=C17,SUM(IF(($BR$30:$BR$38=C17)*($BS$29:$CA$29=T21),$BS$30:$CA$38)),0)</f>
        <v>0</v>
      </c>
      <c r="AW52" s="3">
        <f t="array" ref="AW52">IF(T17=C17,SUM(IF(($BR$30:$BR$38=C17)*($BS$29:$CA$29=T22),$BS$30:$CA$38)),0)</f>
        <v>0</v>
      </c>
      <c r="AX52" s="3">
        <f t="array" ref="AX52">IF(T17=C17,SUM(IF(($BR$30:$BR$38=C17)*($BS$29:$CA$29=T23),$BS$30:$CA$38)),0)</f>
        <v>0</v>
      </c>
      <c r="AY52" s="3">
        <f t="array" ref="AY52">IF(T17=C17,SUM(IF(($BR$30:$BR$38=C17)*($BS$29:$CA$29=T$24),$BS$30:$CA$38)),0)</f>
        <v>0</v>
      </c>
      <c r="AZ52" s="3">
        <f t="array" ref="AZ52">IF(T17=C17,SUM(IF(($BR$30:$BR$38=C17)*($BS$29:$CA$29=T$25),$BS$30:$CA$38)),0)</f>
        <v>0</v>
      </c>
      <c r="BA52" s="5">
        <f t="array" ref="BA52">IF(U17=C17,SUM(IF(($BR$30:$BR$38=C17)*($BS$29:$CA$29=U$18),$BS$30:$CA$38)),0)</f>
        <v>0</v>
      </c>
      <c r="BB52" s="3">
        <f t="array" ref="BB52">IF(U17=C17,SUM(IF(($BR$30:$BR$38=C17)*($BS$29:$CA$29=U$19),$BS$30:$CA$38)),0)</f>
        <v>0</v>
      </c>
      <c r="BC52" s="3">
        <f t="array" ref="BC52">IF(U17=C17,SUM(IF(($BR$30:$BR$38=C17)*($BS$29:$CA$29=U$20),$BS$30:$CA$38)),0)</f>
        <v>0</v>
      </c>
      <c r="BD52" s="3">
        <f t="array" ref="BD52">IF(U17=C17,SUM(IF(($BR$30:$BR$38=C17)*($BS$29:$CA$29=U$21),$BS$30:$CA$38)),0)</f>
        <v>0</v>
      </c>
      <c r="BE52" s="3">
        <f t="array" ref="BE52">IF(U17=C17,SUM(IF(($BR$30:$BR$38=C17)*($BS$29:$CA$29=U$22),$BS$30:$CA$38)),0)</f>
        <v>0</v>
      </c>
      <c r="BF52" s="3">
        <f t="array" ref="BF52">IF(U17=C17,SUM(IF(($BR$30:$BR$38=C17)*($BS$29:$CA$29=U$23),$BS$30:$CA$38)),0)</f>
        <v>0</v>
      </c>
      <c r="BG52" s="3">
        <f t="array" ref="BG52">IF(U17=C17,SUM(IF(($BR$30:$BR$38=C17)*($BS$29:$CA$29=U$24),$BS$30:$CA$38)),0)</f>
        <v>0</v>
      </c>
      <c r="BH52" s="3">
        <f t="array" ref="BH52">IF(U17=C17,SUM(IF(($BR$30:$BR$38=C17)*($BS$29:$CA$29=U$25),$BS$30:$CA$38)),0)</f>
        <v>0</v>
      </c>
      <c r="BI52" s="5">
        <f t="array" ref="BI52">IF(V17=C17,SUM(IF(($BR$30:$BR$38=C17)*($BS$29:$CA$29=V$18),$BS$30:$CA$38)),0)</f>
        <v>0</v>
      </c>
      <c r="BJ52" s="3">
        <f t="array" ref="BJ52">IF(V17=C17,SUM(IF(($BR$30:$BR$38=C17)*($BS$29:$CA$29=V$19),$BS$30:$CA$38)),0)</f>
        <v>0</v>
      </c>
      <c r="BK52" s="3">
        <f t="array" ref="BK52">IF(V17=C17,SUM(IF(($BR$30:$BR$38=C17)*($BS$29:$CA$29=V$20),$BS$30:$CA$38)),0)</f>
        <v>0</v>
      </c>
      <c r="BL52" s="3">
        <f t="array" ref="BL52">IF(V17=C17,SUM(IF(($BR$30:$BR$38=C17)*($BS$29:$CA$29=V$21),$BS$30:$CA$38)),0)</f>
        <v>0</v>
      </c>
      <c r="BM52" s="3">
        <f t="array" ref="BM52">IF(V17=C17,SUM(IF(($BR$30:$BR$38=C17)*($BS$29:$CA$29=V$22),$BS$30:$CA$38)),0)</f>
        <v>0</v>
      </c>
      <c r="BN52" s="3">
        <f t="array" ref="BN52">IF(V17=C17,SUM(IF(($BR$30:$BR$38=C17)*($BS$29:$CA$29=V$23),$BS$30:$CA$38)),0)</f>
        <v>0</v>
      </c>
      <c r="BO52" s="3">
        <f t="array" ref="BO52">IF(V17=C17,SUM(IF(($BR$30:$BR$38=C17)*($BS$29:$CA$29=V$24),$BS$30:$CA$38)),0)</f>
        <v>0</v>
      </c>
      <c r="BP52" s="15">
        <f t="array" ref="BP52">IF(V17=C17,SUM(IF(($BR$30:$BR$38=C17)*($BS$29:$CA$29=V$25),$BS$30:$CA$38)),0)</f>
        <v>0</v>
      </c>
      <c r="BQ52" s="3"/>
      <c r="BR52" s="2" t="str">
        <f t="shared" ref="BR52:BR60" si="68">F4</f>
        <v>Team D1</v>
      </c>
      <c r="BS52" s="6"/>
      <c r="BT52" s="7">
        <f t="shared" ref="BT52:CA52" si="69">SUMIFS($AE$64:$AE$351,$V$64:$V$351,$BR52,$W$64:$W$351,BT$51)+SUMIFS($AF$64:$AF$351,$W$64:$W$351,$BR52,$V$64:$V$351,BT$51)</f>
        <v>3</v>
      </c>
      <c r="BU52" s="7">
        <f t="shared" si="69"/>
        <v>1</v>
      </c>
      <c r="BV52" s="7">
        <f t="shared" si="69"/>
        <v>1</v>
      </c>
      <c r="BW52" s="7">
        <f t="shared" si="69"/>
        <v>1</v>
      </c>
      <c r="BX52" s="7">
        <f t="shared" si="69"/>
        <v>4</v>
      </c>
      <c r="BY52" s="7">
        <f t="shared" si="69"/>
        <v>1</v>
      </c>
      <c r="BZ52" s="7">
        <f t="shared" si="69"/>
        <v>6</v>
      </c>
      <c r="CA52" s="7">
        <f t="shared" si="69"/>
        <v>3</v>
      </c>
      <c r="CB52" s="3"/>
    </row>
    <row r="53" spans="2:80" s="2" customFormat="1" x14ac:dyDescent="0.2">
      <c r="E53" s="14">
        <f t="array" ref="E53">IF(O18=C18,SUM(IF(($BR$30:$BR$38=C18)*($BS$29:$CA$29=O17),$BS$30:$CA$38)),0)</f>
        <v>0</v>
      </c>
      <c r="F53" s="3">
        <f t="array" ref="F53">IF(O18=C18,SUM(IF(($BR$30:$BR$38=C18)*($BS$29:$CA$29=O19),$BS$30:$CA$38)),0)</f>
        <v>0</v>
      </c>
      <c r="G53" s="3">
        <f t="array" ref="G53">IF(O18=C18,SUM(IF(($BR$30:$BR$38=C18)*($BS$29:$CA$29=O20),$BS$30:$CA$38)),0)</f>
        <v>0</v>
      </c>
      <c r="H53" s="3">
        <f t="array" ref="H53">IF(O18=C18,SUM(IF(($BR$30:$BR$38=C18)*($BS$29:$CA$29=O21),$BS$30:$CA$38)),0)</f>
        <v>0</v>
      </c>
      <c r="I53" s="3">
        <f t="array" ref="I53">IF(O18=C18,SUM(IF(($BR$30:$BR$38=C18)*($BS$29:$CA$29=O22),$BS$30:$CA$38)),0)</f>
        <v>0</v>
      </c>
      <c r="J53" s="3">
        <f t="array" ref="J53">IF(O18=C18,SUM(IF(($BR$30:$BR$38=C18)*($BS$29:$CA$29=O23),$BS$30:$CA$38)),0)</f>
        <v>0</v>
      </c>
      <c r="K53" s="3">
        <f t="array" ref="K53">IF(O18=C18,SUM(IF(($BR$30:$BR$38=C18)*($BS$29:$CA$29=O$24),$BS$30:$CA$38)),0)</f>
        <v>0</v>
      </c>
      <c r="L53" s="3">
        <f t="array" ref="L53">IF(O18=C18,SUM(IF(($BR$30:$BR$38=C18)*($BS$29:$CA$29=O$25),$BS$30:$CA$38)),0)</f>
        <v>0</v>
      </c>
      <c r="M53" s="5">
        <f t="array" ref="M53">IF(P18=C18,SUM(IF(($BR$30:$BR$38=C18)*($BS$29:$CA$29=P17),$BS$30:$CA$38)),0)</f>
        <v>0</v>
      </c>
      <c r="N53" s="3">
        <f t="array" ref="N53">IF(P18=C18,SUM(IF(($BR$30:$BR$38=C18)*($BS$29:$CA$29=P19),$BS$30:$CA$38)),0)</f>
        <v>0</v>
      </c>
      <c r="O53" s="3">
        <f t="array" ref="O53">IF(P18=C18,SUM(IF(($BR$30:$BR$38=C18)*($BS$29:$CA$29=P20),$BS$30:$CA$38)),0)</f>
        <v>0</v>
      </c>
      <c r="P53" s="3">
        <f t="array" ref="P53">IF(P18=C18,SUM(IF(($BR$30:$BR$38=C18)*($BS$29:$CA$29=P21),$BS$30:$CA$38)),0)</f>
        <v>0</v>
      </c>
      <c r="Q53" s="3">
        <f t="array" ref="Q53">IF(P18=C18,SUM(IF(($BR$30:$BR$38=C18)*($BS$29:$CA$29=P22),$BS$30:$CA$38)),0)</f>
        <v>0</v>
      </c>
      <c r="R53" s="3">
        <f t="array" ref="R53">IF(P18=C18,SUM(IF(($BR$30:$BR$38=C18)*($BS$29:$CA$29=P23),$BS$30:$CA$38)),0)</f>
        <v>0</v>
      </c>
      <c r="S53" s="3">
        <f t="array" ref="S53">IF(P18=C18,SUM(IF(($BR$30:$BR$38=C18)*($BS$29:$CA$29=P$24),$BS$30:$CA$38)),0)</f>
        <v>0</v>
      </c>
      <c r="T53" s="3">
        <f t="array" ref="T53">IF(P18=C18,SUM(IF(($BR$30:$BR$38=C18)*($BS$29:$CA$29=P$25),$BS$30:$CA$38)),0)</f>
        <v>0</v>
      </c>
      <c r="U53" s="5">
        <f t="array" ref="U53">IF(Q18=C18,SUM(IF(($BR$30:$BR$38=C18)*($BS$29:$CA$29=Q17),$BS$30:$CA$38)),0)</f>
        <v>0</v>
      </c>
      <c r="V53" s="3">
        <f t="array" ref="V53">IF(Q18=C18,SUM(IF(($BR$30:$BR$38=C18)*($BS$29:$CA$29=Q19),$BS$30:$CA$38)),0)</f>
        <v>0</v>
      </c>
      <c r="W53" s="3">
        <f t="array" ref="W53">IF(Q18=C18,SUM(IF(($BR$30:$BR$38=C18)*($BS$29:$CA$29=Q20),$BS$30:$CA$38)),0)</f>
        <v>0</v>
      </c>
      <c r="X53" s="3">
        <f t="array" ref="X53">IF(Q18=C18,SUM(IF(($BR$30:$BR$38=C18)*($BS$29:$CA$29=Q21),$BS$30:$CA$38)),0)</f>
        <v>0</v>
      </c>
      <c r="Y53" s="3">
        <f t="array" ref="Y53">IF(Q18=C18,SUM(IF(($BR$30:$BR$38=C18)*($BS$29:$CA$29=Q22),$BS$30:$CA$38)),0)</f>
        <v>0</v>
      </c>
      <c r="Z53" s="3">
        <f t="array" ref="Z53">IF(Q18=C18,SUM(IF(($BR$30:$BR$38=C18)*($BS$29:$CA$29=Q23),$BS$30:$CA$38)),0)</f>
        <v>0</v>
      </c>
      <c r="AA53" s="3">
        <f t="array" ref="AA53">IF(Q18=C18,SUM(IF(($BR$30:$BR$38=C18)*($BS$29:$CA$29=Q$24),$BS$30:$CA$38)),0)</f>
        <v>0</v>
      </c>
      <c r="AB53" s="3">
        <f t="array" ref="AB53">IF(Q18=C18,SUM(IF(($BR$30:$BR$38=C18)*($BS$29:$CA$29=Q$25),$BS$30:$CA$38)),0)</f>
        <v>0</v>
      </c>
      <c r="AC53" s="5">
        <f t="array" ref="AC53">IF(R18=C18,SUM(IF(($BR$30:$BR$38=C18)*($BS$29:$CA$29=R17),$BS$30:$CA$38)),0)</f>
        <v>0</v>
      </c>
      <c r="AD53" s="3">
        <f t="array" ref="AD53">IF(R18=C18,SUM(IF(($BR$30:$BR$38=C18)*($BS$29:$CA$29=R19),$BS$30:$CA$38)),0)</f>
        <v>0</v>
      </c>
      <c r="AE53" s="3">
        <f t="array" ref="AE53">IF(R18=C18,SUM(IF(($BR$30:$BR$38=C18)*($BS$29:$CA$29=R20),$BS$30:$CA$38)),0)</f>
        <v>0</v>
      </c>
      <c r="AF53" s="3">
        <f t="array" ref="AF53">IF(R18=C18,SUM(IF(($BR$30:$BR$38=C18)*($BS$29:$CA$29=R21),$BS$30:$CA$38)),0)</f>
        <v>0</v>
      </c>
      <c r="AG53" s="3">
        <f t="array" ref="AG53">IF(R18=C18,SUM(IF(($BR$30:$BR$38=C18)*($BS$29:$CA$29=R22),$BS$30:$CA$38)),0)</f>
        <v>0</v>
      </c>
      <c r="AH53" s="3">
        <f t="array" ref="AH53">IF(R18=C18,SUM(IF(($BR$30:$BR$38=C18)*($BS$29:$CA$29=R23),$BS$30:$CA$38)),0)</f>
        <v>0</v>
      </c>
      <c r="AI53" s="3">
        <f t="array" ref="AI53">IF(R18=C18,SUM(IF(($BR$30:$BR$38=C18)*($BS$29:$CA$29=R$24),$BS$30:$CA$38)),0)</f>
        <v>0</v>
      </c>
      <c r="AJ53" s="3">
        <f t="array" ref="AJ53">IF(R18=C18,SUM(IF(($BR$30:$BR$38=C18)*($BS$29:$CA$29=R$25),$BS$30:$CA$38)),0)</f>
        <v>0</v>
      </c>
      <c r="AK53" s="5">
        <f t="array" ref="AK53">IF(S18=C18,SUM(IF(($BR$30:$BR$38=C18)*($BS$29:$CA$29=S17),$BS$30:$CA$38)),0)</f>
        <v>0</v>
      </c>
      <c r="AL53" s="3">
        <f t="array" ref="AL53">IF(S18=C18,SUM(IF(($BR$30:$BR$38=C18)*($BS$29:$CA$29=S19),$BS$30:$CA$38)),0)</f>
        <v>0</v>
      </c>
      <c r="AM53" s="3">
        <f t="array" ref="AM53">IF(S18=C18,SUM(IF(($BR$30:$BR$38=C18)*($BS$29:$CA$29=S20),$BS$30:$CA$38)),0)</f>
        <v>0</v>
      </c>
      <c r="AN53" s="3">
        <f t="array" ref="AN53">IF(S18=C18,SUM(IF(($BR$30:$BR$38=C18)*($BS$29:$CA$29=S21),$BS$30:$CA$38)),0)</f>
        <v>0</v>
      </c>
      <c r="AO53" s="3">
        <f t="array" ref="AO53">IF(S18=C18,SUM(IF(($BR$30:$BR$38=C18)*($BS$29:$CA$29=S22),$BS$30:$CA$38)),0)</f>
        <v>0</v>
      </c>
      <c r="AP53" s="3">
        <f t="array" ref="AP53">IF(S18=C18,SUM(IF(($BR$30:$BR$38=C18)*($BS$29:$CA$29=S23),$BS$30:$CA$38)),0)</f>
        <v>0</v>
      </c>
      <c r="AQ53" s="3">
        <f t="array" ref="AQ53">IF(S18=C18,SUM(IF(($BR$30:$BR$38=C18)*($BS$29:$CA$29=S$24),$BS$30:$CA$38)),0)</f>
        <v>0</v>
      </c>
      <c r="AR53" s="3">
        <f t="array" ref="AR53">IF(S18=C18,SUM(IF(($BR$30:$BR$38=C18)*($BS$29:$CA$29=S$25),$BS$30:$CA$38)),0)</f>
        <v>0</v>
      </c>
      <c r="AS53" s="5">
        <f t="array" ref="AS53">IF(T18=C18,SUM(IF(($BR$30:$BR$38=C18)*($BS$29:$CA$29=T17),$BS$30:$CA$38)),0)</f>
        <v>0</v>
      </c>
      <c r="AT53" s="3">
        <f t="array" ref="AT53">IF(T18=C18,SUM(IF(($BR$30:$BR$38=C18)*($BS$29:$CA$29=T19),$BS$30:$CA$38)),0)</f>
        <v>0</v>
      </c>
      <c r="AU53" s="3">
        <f t="array" ref="AU53">IF(T18=C18,SUM(IF(($BR$30:$BR$38=C18)*($BS$29:$CA$29=T20),$BS$30:$CA$38)),0)</f>
        <v>0</v>
      </c>
      <c r="AV53" s="3">
        <f t="array" ref="AV53">IF(T18=C18,SUM(IF(($BR$30:$BR$38=C18)*($BS$29:$CA$29=T21),$BS$30:$CA$38)),0)</f>
        <v>0</v>
      </c>
      <c r="AW53" s="3">
        <f t="array" ref="AW53">IF(T18=C18,SUM(IF(($BR$30:$BR$38=C18)*($BS$29:$CA$29=T22),$BS$30:$CA$38)),0)</f>
        <v>0</v>
      </c>
      <c r="AX53" s="3">
        <f t="array" ref="AX53">IF(T18=C18,SUM(IF(($BR$30:$BR$38=C18)*($BS$29:$CA$29=T23),$BS$30:$CA$38)),0)</f>
        <v>0</v>
      </c>
      <c r="AY53" s="3">
        <f t="array" ref="AY53">IF(T18=C18,SUM(IF(($BR$30:$BR$38=C18)*($BS$29:$CA$29=T$24),$BS$30:$CA$38)),0)</f>
        <v>0</v>
      </c>
      <c r="AZ53" s="3">
        <f t="array" ref="AZ53">IF(T18=C18,SUM(IF(($BR$30:$BR$38=C18)*($BS$29:$CA$29=T$25),$BS$30:$CA$38)),0)</f>
        <v>0</v>
      </c>
      <c r="BA53" s="5">
        <f t="array" ref="BA53">IF(U18=C18,SUM(IF(($BR$30:$BR$38=C18)*($BS$29:$CA$29=U$17),$BS$30:$CA$38)),0)</f>
        <v>0</v>
      </c>
      <c r="BB53" s="3">
        <f t="array" ref="BB53">IF(U18=C18,SUM(IF(($BR$30:$BR$38=C18)*($BS$29:$CA$29=U$19),$BS$30:$CA$38)),0)</f>
        <v>0</v>
      </c>
      <c r="BC53" s="3">
        <f t="array" ref="BC53">IF(U18=C18,SUM(IF(($BR$30:$BR$38=C18)*($BS$29:$CA$29=U$20),$BS$30:$CA$38)),0)</f>
        <v>0</v>
      </c>
      <c r="BD53" s="3">
        <f t="array" ref="BD53">IF(U18=C18,SUM(IF(($BR$30:$BR$38=C18)*($BS$29:$CA$29=U$21),$BS$30:$CA$38)),0)</f>
        <v>0</v>
      </c>
      <c r="BE53" s="3">
        <f t="array" ref="BE53">IF(U18=C18,SUM(IF(($BR$30:$BR$38=C18)*($BS$29:$CA$29=U$22),$BS$30:$CA$38)),0)</f>
        <v>0</v>
      </c>
      <c r="BF53" s="3">
        <f t="array" ref="BF53">IF(U18=C18,SUM(IF(($BR$30:$BR$38=C18)*($BS$29:$CA$29=U$23),$BS$30:$CA$38)),0)</f>
        <v>0</v>
      </c>
      <c r="BG53" s="3">
        <f t="array" ref="BG53">IF(U18=C18,SUM(IF(($BR$30:$BR$38=C18)*($BS$29:$CA$29=U$24),$BS$30:$CA$38)),0)</f>
        <v>0</v>
      </c>
      <c r="BH53" s="3">
        <f t="array" ref="BH53">IF(U18=C18,SUM(IF(($BR$30:$BR$38=C18)*($BS$29:$CA$29=U$25),$BS$30:$CA$38)),0)</f>
        <v>0</v>
      </c>
      <c r="BI53" s="5">
        <f t="array" ref="BI53">IF(V18=C18,SUM(IF(($BR$30:$BR$38=C18)*($BS$29:$CA$29=V$17),$BS$30:$CA$38)),0)</f>
        <v>0</v>
      </c>
      <c r="BJ53" s="3">
        <f t="array" ref="BJ53">IF(V18=C18,SUM(IF(($BR$30:$BR$38=C18)*($BS$29:$CA$29=V$19),$BS$30:$CA$38)),0)</f>
        <v>0</v>
      </c>
      <c r="BK53" s="3">
        <f t="array" ref="BK53">IF(V18=C18,SUM(IF(($BR$30:$BR$38=C18)*($BS$29:$CA$29=V$20),$BS$30:$CA$38)),0)</f>
        <v>0</v>
      </c>
      <c r="BL53" s="3">
        <f t="array" ref="BL53">IF(V18=C18,SUM(IF(($BR$30:$BR$38=C18)*($BS$29:$CA$29=V$21),$BS$30:$CA$38)),0)</f>
        <v>0</v>
      </c>
      <c r="BM53" s="3">
        <f t="array" ref="BM53">IF(V18=C18,SUM(IF(($BR$30:$BR$38=C18)*($BS$29:$CA$29=V$22),$BS$30:$CA$38)),0)</f>
        <v>0</v>
      </c>
      <c r="BN53" s="3">
        <f t="array" ref="BN53">IF(V18=C18,SUM(IF(($BR$30:$BR$38=C18)*($BS$29:$CA$29=V$23),$BS$30:$CA$38)),0)</f>
        <v>0</v>
      </c>
      <c r="BO53" s="3">
        <f t="array" ref="BO53">IF(V18=C18,SUM(IF(($BR$30:$BR$38=C18)*($BS$29:$CA$29=V$24),$BS$30:$CA$38)),0)</f>
        <v>0</v>
      </c>
      <c r="BP53" s="15">
        <f t="array" ref="BP53">IF(V18=C18,SUM(IF(($BR$30:$BR$38=C18)*($BS$29:$CA$29=V$25),$BS$30:$CA$38)),0)</f>
        <v>0</v>
      </c>
      <c r="BQ53" s="3"/>
      <c r="BR53" s="2" t="str">
        <f t="shared" si="68"/>
        <v>Team D2</v>
      </c>
      <c r="BS53" s="8">
        <f t="shared" ref="BS53:BS60" si="70">SUMIFS($AE$64:$AE$351,$V$64:$V$351,$BR53,$W$64:$W$351,BS$51)+SUMIFS($AF$64:$AF$351,$W$64:$W$351,$BR53,$V$64:$V$351,BS$51)</f>
        <v>3</v>
      </c>
      <c r="BT53" s="6"/>
      <c r="BU53" s="7">
        <f t="shared" ref="BU53:CA53" si="71">SUMIFS($AE$64:$AE$351,$V$64:$V$351,$BR53,$W$64:$W$351,BU$51)+SUMIFS($AF$64:$AF$351,$W$64:$W$351,$BR53,$V$64:$V$351,BU$51)</f>
        <v>0</v>
      </c>
      <c r="BV53" s="7">
        <f t="shared" si="71"/>
        <v>2</v>
      </c>
      <c r="BW53" s="7">
        <f t="shared" si="71"/>
        <v>1</v>
      </c>
      <c r="BX53" s="7">
        <f t="shared" si="71"/>
        <v>2</v>
      </c>
      <c r="BY53" s="7">
        <f t="shared" si="71"/>
        <v>1</v>
      </c>
      <c r="BZ53" s="7">
        <f t="shared" si="71"/>
        <v>1</v>
      </c>
      <c r="CA53" s="7">
        <f t="shared" si="71"/>
        <v>3</v>
      </c>
      <c r="CB53" s="3"/>
    </row>
    <row r="54" spans="2:80" s="2" customFormat="1" x14ac:dyDescent="0.2">
      <c r="E54" s="14">
        <f t="array" ref="E54">IF(O19=C19,SUM(IF(($BR$30:$BR$38=C19)*($BS$29:$CA$29=O17),$BS$30:$CA$38)),0)</f>
        <v>0</v>
      </c>
      <c r="F54" s="3">
        <f t="array" ref="F54">IF(O19=C19,SUM(IF(($BR$30:$BR$38=C19)*($BS$29:$CA$29=O18),$BS$30:$CA$38)),0)</f>
        <v>0</v>
      </c>
      <c r="G54" s="3">
        <f t="array" ref="G54">IF(O19=C19,SUM(IF(($BR$30:$BR$38=C19)*($BS$29:$CA$29=O20),$BS$30:$CA$38)),0)</f>
        <v>0</v>
      </c>
      <c r="H54" s="3">
        <f t="array" ref="H54">IF(O19=C19,SUM(IF(($BR$30:$BR$38=C19)*($BS$29:$CA$29=O21),$BS$30:$CA$38)),0)</f>
        <v>0</v>
      </c>
      <c r="I54" s="3">
        <f t="array" ref="I54">IF(O19=C19,SUM(IF(($BR$30:$BR$38=C19)*($BS$29:$CA$29=O22),$BS$30:$CA$38)),0)</f>
        <v>0</v>
      </c>
      <c r="J54" s="3">
        <f t="array" ref="J54">IF(O19=C19,SUM(IF(($BR$30:$BR$38=C19)*($BS$29:$CA$29=O23),$BS$30:$CA$38)),0)</f>
        <v>0</v>
      </c>
      <c r="K54" s="3">
        <f t="array" ref="K54">IF(O19=C19,SUM(IF(($BR$30:$BR$38=C19)*($BS$29:$CA$29=O$24),$BS$30:$CA$38)),0)</f>
        <v>0</v>
      </c>
      <c r="L54" s="3">
        <f t="array" ref="L54">IF(O19=C19,SUM(IF(($BR$30:$BR$38=C19)*($BS$29:$CA$29=O$25),$BS$30:$CA$38)),0)</f>
        <v>0</v>
      </c>
      <c r="M54" s="5">
        <f t="array" ref="M54">IF(P19=C19,SUM(IF(($BR$30:$BR$38=C19)*($BS$29:$CA$29=P17),$BS$30:$CA$38)),0)</f>
        <v>0</v>
      </c>
      <c r="N54" s="3">
        <f t="array" ref="N54">IF(P19=C19,SUM(IF(($BR$30:$BR$38=C19)*($BS$29:$CA$29=P18),$BS$30:$CA$38)),0)</f>
        <v>0</v>
      </c>
      <c r="O54" s="3">
        <f t="array" ref="O54">IF(P19=C19,SUM(IF(($BR$30:$BR$38=C19)*($BS$29:$CA$29=P20),$BS$30:$CA$38)),0)</f>
        <v>0</v>
      </c>
      <c r="P54" s="3">
        <f t="array" ref="P54">IF(P19=C19,SUM(IF(($BR$30:$BR$38=C19)*($BS$29:$CA$29=P21),$BS$30:$CA$38)),0)</f>
        <v>0</v>
      </c>
      <c r="Q54" s="3">
        <f t="array" ref="Q54">IF(P19=C19,SUM(IF(($BR$30:$BR$38=C19)*($BS$29:$CA$29=P22),$BS$30:$CA$38)),0)</f>
        <v>0</v>
      </c>
      <c r="R54" s="3">
        <f t="array" ref="R54">IF(P19=C19,SUM(IF(($BR$30:$BR$38=C19)*($BS$29:$CA$29=P23),$BS$30:$CA$38)),0)</f>
        <v>0</v>
      </c>
      <c r="S54" s="3">
        <f t="array" ref="S54">IF(P19=C19,SUM(IF(($BR$30:$BR$38=C19)*($BS$29:$CA$29=P$24),$BS$30:$CA$38)),0)</f>
        <v>0</v>
      </c>
      <c r="T54" s="3">
        <f t="array" ref="T54">IF(P19=C19,SUM(IF(($BR$30:$BR$38=C19)*($BS$29:$CA$29=P$25),$BS$30:$CA$38)),0)</f>
        <v>0</v>
      </c>
      <c r="U54" s="5">
        <f t="array" ref="U54">IF(Q19=C19,SUM(IF(($BR$30:$BR$38=C19)*($BS$29:$CA$29=Q17),$BS$30:$CA$38)),0)</f>
        <v>0</v>
      </c>
      <c r="V54" s="3">
        <f t="array" ref="V54">IF(Q19=C19,SUM(IF(($BR$30:$BR$38=C19)*($BS$29:$CA$29=Q18),$BS$30:$CA$38)),0)</f>
        <v>0</v>
      </c>
      <c r="W54" s="3">
        <f t="array" ref="W54">IF(Q19=C19,SUM(IF(($BR$30:$BR$38=C19)*($BS$29:$CA$29=Q20),$BS$30:$CA$38)),0)</f>
        <v>0</v>
      </c>
      <c r="X54" s="3">
        <f t="array" ref="X54">IF(Q19=C19,SUM(IF(($BR$30:$BR$38=C19)*($BS$29:$CA$29=Q21),$BS$30:$CA$38)),0)</f>
        <v>0</v>
      </c>
      <c r="Y54" s="3">
        <f t="array" ref="Y54">IF(Q19=C19,SUM(IF(($BR$30:$BR$38=C19)*($BS$29:$CA$29=Q22),$BS$30:$CA$38)),0)</f>
        <v>0</v>
      </c>
      <c r="Z54" s="3">
        <f t="array" ref="Z54">IF(Q19=C19,SUM(IF(($BR$30:$BR$38=C19)*($BS$29:$CA$29=Q23),$BS$30:$CA$38)),0)</f>
        <v>0</v>
      </c>
      <c r="AA54" s="3">
        <f t="array" ref="AA54">IF(Q19=C19,SUM(IF(($BR$30:$BR$38=C19)*($BS$29:$CA$29=Q$24),$BS$30:$CA$38)),0)</f>
        <v>0</v>
      </c>
      <c r="AB54" s="3">
        <f t="array" ref="AB54">IF(Q19=C19,SUM(IF(($BR$30:$BR$38=C19)*($BS$29:$CA$29=Q$25),$BS$30:$CA$38)),0)</f>
        <v>0</v>
      </c>
      <c r="AC54" s="5">
        <f t="array" ref="AC54">IF(R19=C19,SUM(IF(($BR$30:$BR$38=C19)*($BS$29:$CA$29=R17),$BS$30:$CA$38)),0)</f>
        <v>0</v>
      </c>
      <c r="AD54" s="3">
        <f t="array" ref="AD54">IF(R19=C19,SUM(IF(($BR$30:$BR$38=C19)*($BS$29:$CA$29=R18),$BS$30:$CA$38)),0)</f>
        <v>0</v>
      </c>
      <c r="AE54" s="3">
        <f t="array" ref="AE54">IF(R19=C19,SUM(IF(($BR$30:$BR$38=C19)*($BS$29:$CA$29=R20),$BS$30:$CA$38)),0)</f>
        <v>0</v>
      </c>
      <c r="AF54" s="3">
        <f t="array" ref="AF54">IF(R19=C19,SUM(IF(($BR$30:$BR$38=C19)*($BS$29:$CA$29=R21),$BS$30:$CA$38)),0)</f>
        <v>0</v>
      </c>
      <c r="AG54" s="3">
        <f t="array" ref="AG54">IF(R19=C19,SUM(IF(($BR$30:$BR$38=C19)*($BS$29:$CA$29=R22),$BS$30:$CA$38)),0)</f>
        <v>0</v>
      </c>
      <c r="AH54" s="3">
        <f t="array" ref="AH54">IF(R19=C19,SUM(IF(($BR$30:$BR$38=C19)*($BS$29:$CA$29=R23),$BS$30:$CA$38)),0)</f>
        <v>0</v>
      </c>
      <c r="AI54" s="3">
        <f t="array" ref="AI54">IF(R19=C19,SUM(IF(($BR$30:$BR$38=C19)*($BS$29:$CA$29=R$24),$BS$30:$CA$38)),0)</f>
        <v>0</v>
      </c>
      <c r="AJ54" s="3">
        <f t="array" ref="AJ54">IF(R19=C19,SUM(IF(($BR$30:$BR$38=C19)*($BS$29:$CA$29=R$25),$BS$30:$CA$38)),0)</f>
        <v>0</v>
      </c>
      <c r="AK54" s="5">
        <f t="array" ref="AK54">IF(S19=C19,SUM(IF(($BR$30:$BR$38=C19)*($BS$29:$CA$29=S17),$BS$30:$CA$38)),0)</f>
        <v>0</v>
      </c>
      <c r="AL54" s="3">
        <f t="array" ref="AL54">IF(S19=C19,SUM(IF(($BR$30:$BR$38=C19)*($BS$29:$CA$29=S18),$BS$30:$CA$38)),0)</f>
        <v>0</v>
      </c>
      <c r="AM54" s="3">
        <f t="array" ref="AM54">IF(S19=C19,SUM(IF(($BR$30:$BR$38=C19)*($BS$29:$CA$29=S20),$BS$30:$CA$38)),0)</f>
        <v>0</v>
      </c>
      <c r="AN54" s="3">
        <f t="array" ref="AN54">IF(S19=C19,SUM(IF(($BR$30:$BR$38=C19)*($BS$29:$CA$29=S21),$BS$30:$CA$38)),0)</f>
        <v>0</v>
      </c>
      <c r="AO54" s="3">
        <f t="array" ref="AO54">IF(S19=C19,SUM(IF(($BR$30:$BR$38=C19)*($BS$29:$CA$29=S22),$BS$30:$CA$38)),0)</f>
        <v>0</v>
      </c>
      <c r="AP54" s="3">
        <f t="array" ref="AP54">IF(S19=C19,SUM(IF(($BR$30:$BR$38=C19)*($BS$29:$CA$29=S23),$BS$30:$CA$38)),0)</f>
        <v>0</v>
      </c>
      <c r="AQ54" s="3">
        <f t="array" ref="AQ54">IF(S19=C19,SUM(IF(($BR$30:$BR$38=C19)*($BS$29:$CA$29=S$24),$BS$30:$CA$38)),0)</f>
        <v>0</v>
      </c>
      <c r="AR54" s="3">
        <f t="array" ref="AR54">IF(S19=C19,SUM(IF(($BR$30:$BR$38=C19)*($BS$29:$CA$29=S$25),$BS$30:$CA$38)),0)</f>
        <v>0</v>
      </c>
      <c r="AS54" s="5">
        <f t="array" ref="AS54">IF(T19=C19,SUM(IF(($BR$30:$BR$38=C19)*($BS$29:$CA$29=T17),$BS$30:$CA$38)),0)</f>
        <v>0</v>
      </c>
      <c r="AT54" s="3">
        <f t="array" ref="AT54">IF(T19=C19,SUM(IF(($BR$30:$BR$38=C19)*($BS$29:$CA$29=T18),$BS$30:$CA$38)),0)</f>
        <v>0</v>
      </c>
      <c r="AU54" s="3">
        <f t="array" ref="AU54">IF(T19=C19,SUM(IF(($BR$30:$BR$38=C19)*($BS$29:$CA$29=T20),$BS$30:$CA$38)),0)</f>
        <v>0</v>
      </c>
      <c r="AV54" s="3">
        <f t="array" ref="AV54">IF(T19=C19,SUM(IF(($BR$30:$BR$38=C19)*($BS$29:$CA$29=T21),$BS$30:$CA$38)),0)</f>
        <v>0</v>
      </c>
      <c r="AW54" s="3">
        <f t="array" ref="AW54">IF(T19=C19,SUM(IF(($BR$30:$BR$38=C19)*($BS$29:$CA$29=T22),$BS$30:$CA$38)),0)</f>
        <v>0</v>
      </c>
      <c r="AX54" s="3">
        <f t="array" ref="AX54">IF(T19=C19,SUM(IF(($BR$30:$BR$38=C19)*($BS$29:$CA$29=T23),$BS$30:$CA$38)),0)</f>
        <v>0</v>
      </c>
      <c r="AY54" s="3">
        <f t="array" ref="AY54">IF(T19=C19,SUM(IF(($BR$30:$BR$38=C19)*($BS$29:$CA$29=T$24),$BS$30:$CA$38)),0)</f>
        <v>0</v>
      </c>
      <c r="AZ54" s="3">
        <f t="array" ref="AZ54">IF(T19=C19,SUM(IF(($BR$30:$BR$38=C19)*($BS$29:$CA$29=T$25),$BS$30:$CA$38)),0)</f>
        <v>0</v>
      </c>
      <c r="BA54" s="5">
        <f t="array" ref="BA54">IF(U19=C19,SUM(IF(($BR$30:$BR$38=C19)*($BS$29:$CA$29=U$17),$BS$30:$CA$38)),0)</f>
        <v>0</v>
      </c>
      <c r="BB54" s="3">
        <f t="array" ref="BB54">IF(U19=C19,SUM(IF(($BR$30:$BR$38=C19)*($BS$29:$CA$29=U$18),$BS$30:$CA$38)),0)</f>
        <v>0</v>
      </c>
      <c r="BC54" s="3">
        <f t="array" ref="BC54">IF(U19=C19,SUM(IF(($BR$30:$BR$38=C19)*($BS$29:$CA$29=U$20),$BS$30:$CA$38)),0)</f>
        <v>0</v>
      </c>
      <c r="BD54" s="3">
        <f t="array" ref="BD54">IF(U19=C19,SUM(IF(($BR$30:$BR$38=C19)*($BS$29:$CA$29=U$21),$BS$30:$CA$38)),0)</f>
        <v>0</v>
      </c>
      <c r="BE54" s="3">
        <f t="array" ref="BE54">IF(U19=C19,SUM(IF(($BR$30:$BR$38=C19)*($BS$29:$CA$29=U$22),$BS$30:$CA$38)),0)</f>
        <v>0</v>
      </c>
      <c r="BF54" s="3">
        <f t="array" ref="BF54">IF(U19=C19,SUM(IF(($BR$30:$BR$38=C19)*($BS$29:$CA$29=U$23),$BS$30:$CA$38)),0)</f>
        <v>0</v>
      </c>
      <c r="BG54" s="3">
        <f t="array" ref="BG54">IF(U19=C19,SUM(IF(($BR$30:$BR$38=C19)*($BS$29:$CA$29=U$24),$BS$30:$CA$38)),0)</f>
        <v>0</v>
      </c>
      <c r="BH54" s="3">
        <f t="array" ref="BH54">IF(U19=C19,SUM(IF(($BR$30:$BR$38=C19)*($BS$29:$CA$29=U$25),$BS$30:$CA$38)),0)</f>
        <v>0</v>
      </c>
      <c r="BI54" s="5">
        <f t="array" ref="BI54">IF(V19=C19,SUM(IF(($BR$30:$BR$38=C19)*($BS$29:$CA$29=V$17),$BS$30:$CA$38)),0)</f>
        <v>0</v>
      </c>
      <c r="BJ54" s="3">
        <f t="array" ref="BJ54">IF(V19=C19,SUM(IF(($BR$30:$BR$38=C19)*($BS$29:$CA$29=V$18),$BS$30:$CA$38)),0)</f>
        <v>0</v>
      </c>
      <c r="BK54" s="3">
        <f t="array" ref="BK54">IF(V19=C19,SUM(IF(($BR$30:$BR$38=C19)*($BS$29:$CA$29=V$20),$BS$30:$CA$38)),0)</f>
        <v>0</v>
      </c>
      <c r="BL54" s="3">
        <f t="array" ref="BL54">IF(V19=C19,SUM(IF(($BR$30:$BR$38=C19)*($BS$29:$CA$29=V$21),$BS$30:$CA$38)),0)</f>
        <v>0</v>
      </c>
      <c r="BM54" s="3">
        <f t="array" ref="BM54">IF(V19=C19,SUM(IF(($BR$30:$BR$38=C19)*($BS$29:$CA$29=V$22),$BS$30:$CA$38)),0)</f>
        <v>0</v>
      </c>
      <c r="BN54" s="3">
        <f t="array" ref="BN54">IF(V19=C19,SUM(IF(($BR$30:$BR$38=C19)*($BS$29:$CA$29=V$23),$BS$30:$CA$38)),0)</f>
        <v>0</v>
      </c>
      <c r="BO54" s="3">
        <f t="array" ref="BO54">IF(V19=C19,SUM(IF(($BR$30:$BR$38=C19)*($BS$29:$CA$29=V$24),$BS$30:$CA$38)),0)</f>
        <v>0</v>
      </c>
      <c r="BP54" s="15">
        <f t="array" ref="BP54">IF(V19=C19,SUM(IF(($BR$30:$BR$38=C19)*($BS$29:$CA$29=V$25),$BS$30:$CA$38)),0)</f>
        <v>0</v>
      </c>
      <c r="BQ54" s="3"/>
      <c r="BR54" s="2" t="str">
        <f t="shared" si="68"/>
        <v>Team D3</v>
      </c>
      <c r="BS54" s="8">
        <f t="shared" si="70"/>
        <v>4</v>
      </c>
      <c r="BT54" s="8">
        <f t="shared" ref="BT54:BT60" si="72">SUMIFS($AE$64:$AE$351,$V$64:$V$351,$BR54,$W$64:$W$351,BT$51)+SUMIFS($AF$64:$AF$351,$W$64:$W$351,$BR54,$V$64:$V$351,BT$51)</f>
        <v>6</v>
      </c>
      <c r="BU54" s="6"/>
      <c r="BV54" s="7">
        <f t="shared" ref="BV54:CA54" si="73">SUMIFS($AE$64:$AE$351,$V$64:$V$351,$BR54,$W$64:$W$351,BV$51)+SUMIFS($AF$64:$AF$351,$W$64:$W$351,$BR54,$V$64:$V$351,BV$51)</f>
        <v>0</v>
      </c>
      <c r="BW54" s="7">
        <f t="shared" si="73"/>
        <v>4</v>
      </c>
      <c r="BX54" s="7">
        <f t="shared" si="73"/>
        <v>4</v>
      </c>
      <c r="BY54" s="7">
        <f t="shared" si="73"/>
        <v>1</v>
      </c>
      <c r="BZ54" s="7">
        <f t="shared" si="73"/>
        <v>3</v>
      </c>
      <c r="CA54" s="7">
        <f t="shared" si="73"/>
        <v>1</v>
      </c>
      <c r="CB54" s="3"/>
    </row>
    <row r="55" spans="2:80" s="2" customFormat="1" x14ac:dyDescent="0.2">
      <c r="E55" s="14">
        <f t="array" ref="E55">IF(O20=C20,SUM(IF(($BR$30:$BR$38=C20)*($BS$29:$CA$29=O17),$BS$30:$CA$38)),0)</f>
        <v>0</v>
      </c>
      <c r="F55" s="3">
        <f t="array" ref="F55">IF(O20=C20,SUM(IF(($BR$30:$BR$38=C20)*($BS$29:$CA$29=O18),$BS$30:$CA$38)),0)</f>
        <v>0</v>
      </c>
      <c r="G55" s="3">
        <f t="array" ref="G55">IF(O20=C20,SUM(IF(($BR$30:$BR$38=C20)*($BS$29:$CA$29=O19),$BS$30:$CA$38)),0)</f>
        <v>0</v>
      </c>
      <c r="H55" s="3">
        <f t="array" ref="H55">IF(O20=C20,SUM(IF(($BR$30:$BR$38=C20)*($BS$29:$CA$29=O21),$BS$30:$CA$38)),0)</f>
        <v>0</v>
      </c>
      <c r="I55" s="3">
        <f t="array" ref="I55">IF(O20=C20,SUM(IF(($BR$30:$BR$38=C20)*($BS$29:$CA$29=O22),$BS$30:$CA$38)),0)</f>
        <v>0</v>
      </c>
      <c r="J55" s="3">
        <f t="array" ref="J55">IF(O20=C20,SUM(IF(($BR$30:$BR$38=C20)*($BS$29:$CA$29=O23),$BS$30:$CA$38)),0)</f>
        <v>0</v>
      </c>
      <c r="K55" s="3">
        <f t="array" ref="K55">IF(O20=C20,SUM(IF(($BR$30:$BR$38=C20)*($BS$29:$CA$29=O$24),$BS$30:$CA$38)),0)</f>
        <v>0</v>
      </c>
      <c r="L55" s="3">
        <f t="array" ref="L55">IF(O20=C20,SUM(IF(($BR$30:$BR$38=C20)*($BS$29:$CA$29=O$25),$BS$30:$CA$38)),0)</f>
        <v>0</v>
      </c>
      <c r="M55" s="5">
        <f t="array" ref="M55">IF(P20=C20,SUM(IF(($BR$30:$BR$38=C20)*($BS$29:$CA$29=P17),$BS$30:$CA$38)),0)</f>
        <v>0</v>
      </c>
      <c r="N55" s="3">
        <f t="array" ref="N55">IF(P20=C20,SUM(IF(($BR$30:$BR$38=C20)*($BS$29:$CA$29=P18),$BS$30:$CA$38)),0)</f>
        <v>0</v>
      </c>
      <c r="O55" s="3">
        <f t="array" ref="O55">IF(P20=C20,SUM(IF(($BR$30:$BR$38=C20)*($BS$29:$CA$29=P19),$BS$30:$CA$38)),0)</f>
        <v>0</v>
      </c>
      <c r="P55" s="3">
        <f t="array" ref="P55">IF(P20=C20,SUM(IF(($BR$30:$BR$38=C20)*($BS$29:$CA$29=P21),$BS$30:$CA$38)),0)</f>
        <v>0</v>
      </c>
      <c r="Q55" s="3">
        <f t="array" ref="Q55">IF(P20=C20,SUM(IF(($BR$30:$BR$38=C20)*($BS$29:$CA$29=P22),$BS$30:$CA$38)),0)</f>
        <v>0</v>
      </c>
      <c r="R55" s="3">
        <f t="array" ref="R55">IF(P20=C20,SUM(IF(($BR$30:$BR$38=C20)*($BS$29:$CA$29=P23),$BS$30:$CA$38)),0)</f>
        <v>0</v>
      </c>
      <c r="S55" s="3">
        <f t="array" ref="S55">IF(P20=C20,SUM(IF(($BR$30:$BR$38=C20)*($BS$29:$CA$29=P$24),$BS$30:$CA$38)),0)</f>
        <v>0</v>
      </c>
      <c r="T55" s="3">
        <f t="array" ref="T55">IF(P20=C20,SUM(IF(($BR$30:$BR$38=C20)*($BS$29:$CA$29=P$25),$BS$30:$CA$38)),0)</f>
        <v>0</v>
      </c>
      <c r="U55" s="5">
        <f t="array" ref="U55">IF(Q20=C20,SUM(IF(($BR$30:$BR$38=C20)*($BS$29:$CA$29=Q17),$BS$30:$CA$38)),0)</f>
        <v>0</v>
      </c>
      <c r="V55" s="3">
        <f t="array" ref="V55">IF(Q20=C20,SUM(IF(($BR$30:$BR$38=C20)*($BS$29:$CA$29=Q18),$BS$30:$CA$38)),0)</f>
        <v>0</v>
      </c>
      <c r="W55" s="3">
        <f t="array" ref="W55">IF(Q20=C20,SUM(IF(($BR$30:$BR$38=C20)*($BS$29:$CA$29=Q19),$BS$30:$CA$38)),0)</f>
        <v>0</v>
      </c>
      <c r="X55" s="3">
        <f t="array" ref="X55">IF(Q20=C20,SUM(IF(($BR$30:$BR$38=C20)*($BS$29:$CA$29=Q21),$BS$30:$CA$38)),0)</f>
        <v>0</v>
      </c>
      <c r="Y55" s="3">
        <f t="array" ref="Y55">IF(Q20=C20,SUM(IF(($BR$30:$BR$38=C20)*($BS$29:$CA$29=Q22),$BS$30:$CA$38)),0)</f>
        <v>0</v>
      </c>
      <c r="Z55" s="3">
        <f t="array" ref="Z55">IF(Q20=C20,SUM(IF(($BR$30:$BR$38=C20)*($BS$29:$CA$29=Q23),$BS$30:$CA$38)),0)</f>
        <v>0</v>
      </c>
      <c r="AA55" s="3">
        <f t="array" ref="AA55">IF(Q20=C20,SUM(IF(($BR$30:$BR$38=C20)*($BS$29:$CA$29=Q$24),$BS$30:$CA$38)),0)</f>
        <v>0</v>
      </c>
      <c r="AB55" s="3">
        <f t="array" ref="AB55">IF(Q20=C20,SUM(IF(($BR$30:$BR$38=C20)*($BS$29:$CA$29=Q$25),$BS$30:$CA$38)),0)</f>
        <v>0</v>
      </c>
      <c r="AC55" s="5">
        <f t="array" ref="AC55">IF(R20=C20,SUM(IF(($BR$30:$BR$38=C20)*($BS$29:$CA$29=R17),$BS$30:$CA$38)),0)</f>
        <v>0</v>
      </c>
      <c r="AD55" s="3">
        <f t="array" ref="AD55">IF(R20=C20,SUM(IF(($BR$30:$BR$38=C20)*($BS$29:$CA$29=R18),$BS$30:$CA$38)),0)</f>
        <v>0</v>
      </c>
      <c r="AE55" s="3">
        <f t="array" ref="AE55">IF(R20=C20,SUM(IF(($BR$30:$BR$38=C20)*($BS$29:$CA$29=R19),$BS$30:$CA$38)),0)</f>
        <v>0</v>
      </c>
      <c r="AF55" s="3">
        <f t="array" ref="AF55">IF(R20=C20,SUM(IF(($BR$30:$BR$38=C20)*($BS$29:$CA$29=R21),$BS$30:$CA$38)),0)</f>
        <v>0</v>
      </c>
      <c r="AG55" s="3">
        <f t="array" ref="AG55">IF(R20=C20,SUM(IF(($BR$30:$BR$38=C20)*($BS$29:$CA$29=R22),$BS$30:$CA$38)),0)</f>
        <v>0</v>
      </c>
      <c r="AH55" s="3">
        <f t="array" ref="AH55">IF(R20=C20,SUM(IF(($BR$30:$BR$38=C20)*($BS$29:$CA$29=R23),$BS$30:$CA$38)),0)</f>
        <v>0</v>
      </c>
      <c r="AI55" s="3">
        <f t="array" ref="AI55">IF(R20=C20,SUM(IF(($BR$30:$BR$38=C20)*($BS$29:$CA$29=R$24),$BS$30:$CA$38)),0)</f>
        <v>0</v>
      </c>
      <c r="AJ55" s="3">
        <f t="array" ref="AJ55">IF(R20=C20,SUM(IF(($BR$30:$BR$38=C20)*($BS$29:$CA$29=R$25),$BS$30:$CA$38)),0)</f>
        <v>0</v>
      </c>
      <c r="AK55" s="5">
        <f t="array" ref="AK55">IF(S20=C20,SUM(IF(($BR$30:$BR$38=C20)*($BS$29:$CA$29=S17),$BS$30:$CA$38)),0)</f>
        <v>0</v>
      </c>
      <c r="AL55" s="3">
        <f t="array" ref="AL55">IF(S20=C20,SUM(IF(($BR$30:$BR$38=C20)*($BS$29:$CA$29=S18),$BS$30:$CA$38)),0)</f>
        <v>0</v>
      </c>
      <c r="AM55" s="3">
        <f t="array" ref="AM55">IF(S20=C20,SUM(IF(($BR$30:$BR$38=C20)*($BS$29:$CA$29=S19),$BS$30:$CA$38)),0)</f>
        <v>0</v>
      </c>
      <c r="AN55" s="3">
        <f t="array" ref="AN55">IF(S20=C20,SUM(IF(($BR$30:$BR$38=C20)*($BS$29:$CA$29=S21),$BS$30:$CA$38)),0)</f>
        <v>0</v>
      </c>
      <c r="AO55" s="3">
        <f t="array" ref="AO55">IF(S20=C20,SUM(IF(($BR$30:$BR$38=C20)*($BS$29:$CA$29=S22),$BS$30:$CA$38)),0)</f>
        <v>0</v>
      </c>
      <c r="AP55" s="3">
        <f t="array" ref="AP55">IF(S20=C20,SUM(IF(($BR$30:$BR$38=C20)*($BS$29:$CA$29=S23),$BS$30:$CA$38)),0)</f>
        <v>0</v>
      </c>
      <c r="AQ55" s="3">
        <f t="array" ref="AQ55">IF(S20=C20,SUM(IF(($BR$30:$BR$38=C20)*($BS$29:$CA$29=S$24),$BS$30:$CA$38)),0)</f>
        <v>0</v>
      </c>
      <c r="AR55" s="3">
        <f t="array" ref="AR55">IF(S20=C20,SUM(IF(($BR$30:$BR$38=C20)*($BS$29:$CA$29=S$25),$BS$30:$CA$38)),0)</f>
        <v>0</v>
      </c>
      <c r="AS55" s="5">
        <f t="array" ref="AS55">IF(T20=C20,SUM(IF(($BR$30:$BR$38=C20)*($BS$29:$CA$29=T17),$BS$30:$CA$38)),0)</f>
        <v>0</v>
      </c>
      <c r="AT55" s="3">
        <f t="array" ref="AT55">IF(T20=C20,SUM(IF(($BR$30:$BR$38=C20)*($BS$29:$CA$29=T18),$BS$30:$CA$38)),0)</f>
        <v>0</v>
      </c>
      <c r="AU55" s="3">
        <f t="array" ref="AU55">IF(T20=C20,SUM(IF(($BR$30:$BR$38=C20)*($BS$29:$CA$29=T19),$BS$30:$CA$38)),0)</f>
        <v>0</v>
      </c>
      <c r="AV55" s="3">
        <f t="array" ref="AV55">IF(T20=C20,SUM(IF(($BR$30:$BR$38=C20)*($BS$29:$CA$29=T21),$BS$30:$CA$38)),0)</f>
        <v>0</v>
      </c>
      <c r="AW55" s="3">
        <f t="array" ref="AW55">IF(T20=C20,SUM(IF(($BR$30:$BR$38=C20)*($BS$29:$CA$29=T22),$BS$30:$CA$38)),0)</f>
        <v>0</v>
      </c>
      <c r="AX55" s="3">
        <f t="array" ref="AX55">IF(T20=C20,SUM(IF(($BR$30:$BR$38=C20)*($BS$29:$CA$29=T23),$BS$30:$CA$38)),0)</f>
        <v>0</v>
      </c>
      <c r="AY55" s="3">
        <f t="array" ref="AY55">IF(T20=C20,SUM(IF(($BR$30:$BR$38=C20)*($BS$29:$CA$29=T$24),$BS$30:$CA$38)),0)</f>
        <v>0</v>
      </c>
      <c r="AZ55" s="3">
        <f t="array" ref="AZ55">IF(T20=C20,SUM(IF(($BR$30:$BR$38=C20)*($BS$29:$CA$29=T$25),$BS$30:$CA$38)),0)</f>
        <v>0</v>
      </c>
      <c r="BA55" s="5">
        <f t="array" ref="BA55">IF(U20=C20,SUM(IF(($BR$30:$BR$38=C20)*($BS$29:$CA$29=U$17),$BS$30:$CA$38)),0)</f>
        <v>0</v>
      </c>
      <c r="BB55" s="3">
        <f t="array" ref="BB55">IF(U20=C20,SUM(IF(($BR$30:$BR$38=C20)*($BS$29:$CA$29=U$18),$BS$30:$CA$38)),0)</f>
        <v>0</v>
      </c>
      <c r="BC55" s="3">
        <f t="array" ref="BC55">IF(U20=C20,SUM(IF(($BR$30:$BR$38=C20)*($BS$29:$CA$29=U$19),$BS$30:$CA$38)),0)</f>
        <v>0</v>
      </c>
      <c r="BD55" s="3">
        <f t="array" ref="BD55">IF(U20=C20,SUM(IF(($BR$30:$BR$38=C20)*($BS$29:$CA$29=U$21),$BS$30:$CA$38)),0)</f>
        <v>0</v>
      </c>
      <c r="BE55" s="3">
        <f t="array" ref="BE55">IF(U20=C20,SUM(IF(($BR$30:$BR$38=C20)*($BS$29:$CA$29=U$22),$BS$30:$CA$38)),0)</f>
        <v>0</v>
      </c>
      <c r="BF55" s="3">
        <f t="array" ref="BF55">IF(U20=C20,SUM(IF(($BR$30:$BR$38=C20)*($BS$29:$CA$29=U$23),$BS$30:$CA$38)),0)</f>
        <v>0</v>
      </c>
      <c r="BG55" s="3">
        <f t="array" ref="BG55">IF(U20=C20,SUM(IF(($BR$30:$BR$38=C20)*($BS$29:$CA$29=U$24),$BS$30:$CA$38)),0)</f>
        <v>0</v>
      </c>
      <c r="BH55" s="3">
        <f t="array" ref="BH55">IF(U20=C20,SUM(IF(($BR$30:$BR$38=C20)*($BS$29:$CA$29=U$25),$BS$30:$CA$38)),0)</f>
        <v>0</v>
      </c>
      <c r="BI55" s="5">
        <f t="array" ref="BI55">IF(V20=C20,SUM(IF(($BR$30:$BR$38=C20)*($BS$29:$CA$29=V$17),$BS$30:$CA$38)),0)</f>
        <v>0</v>
      </c>
      <c r="BJ55" s="3">
        <f t="array" ref="BJ55">IF(V20=C20,SUM(IF(($BR$30:$BR$38=C20)*($BS$29:$CA$29=V$18),$BS$30:$CA$38)),0)</f>
        <v>0</v>
      </c>
      <c r="BK55" s="3">
        <f t="array" ref="BK55">IF(V20=C20,SUM(IF(($BR$30:$BR$38=C20)*($BS$29:$CA$29=V$19),$BS$30:$CA$38)),0)</f>
        <v>0</v>
      </c>
      <c r="BL55" s="3">
        <f t="array" ref="BL55">IF(V20=C20,SUM(IF(($BR$30:$BR$38=C20)*($BS$29:$CA$29=V$21),$BS$30:$CA$38)),0)</f>
        <v>0</v>
      </c>
      <c r="BM55" s="3">
        <f t="array" ref="BM55">IF(V20=C20,SUM(IF(($BR$30:$BR$38=C20)*($BS$29:$CA$29=V$22),$BS$30:$CA$38)),0)</f>
        <v>0</v>
      </c>
      <c r="BN55" s="3">
        <f t="array" ref="BN55">IF(V20=C20,SUM(IF(($BR$30:$BR$38=C20)*($BS$29:$CA$29=V$23),$BS$30:$CA$38)),0)</f>
        <v>0</v>
      </c>
      <c r="BO55" s="3">
        <f t="array" ref="BO55">IF(V20=C20,SUM(IF(($BR$30:$BR$38=C20)*($BS$29:$CA$29=V$24),$BS$30:$CA$38)),0)</f>
        <v>0</v>
      </c>
      <c r="BP55" s="15">
        <f t="array" ref="BP55">IF(V20=C20,SUM(IF(($BR$30:$BR$38=C20)*($BS$29:$CA$29=V$25),$BS$30:$CA$38)),0)</f>
        <v>0</v>
      </c>
      <c r="BQ55" s="3"/>
      <c r="BR55" s="2" t="str">
        <f t="shared" si="68"/>
        <v>Team D4</v>
      </c>
      <c r="BS55" s="8">
        <f t="shared" si="70"/>
        <v>4</v>
      </c>
      <c r="BT55" s="8">
        <f t="shared" si="72"/>
        <v>2</v>
      </c>
      <c r="BU55" s="8">
        <f t="shared" ref="BU55:BU60" si="74">SUMIFS($AE$64:$AE$351,$V$64:$V$351,$BR55,$W$64:$W$351,BU$51)+SUMIFS($AF$64:$AF$351,$W$64:$W$351,$BR55,$V$64:$V$351,BU$51)</f>
        <v>6</v>
      </c>
      <c r="BV55" s="6"/>
      <c r="BW55" s="7">
        <f>SUMIFS($AE$64:$AE$351,$V$64:$V$351,$BR55,$W$64:$W$351,BW$51)+SUMIFS($AF$64:$AF$351,$W$64:$W$351,$BR55,$V$64:$V$351,BW$51)</f>
        <v>3</v>
      </c>
      <c r="BX55" s="7">
        <f>SUMIFS($AE$64:$AE$351,$V$64:$V$351,$BR55,$W$64:$W$351,BX$51)+SUMIFS($AF$64:$AF$351,$W$64:$W$351,$BR55,$V$64:$V$351,BX$51)</f>
        <v>6</v>
      </c>
      <c r="BY55" s="7">
        <f>SUMIFS($AE$64:$AE$351,$V$64:$V$351,$BR55,$W$64:$W$351,BY$51)+SUMIFS($AF$64:$AF$351,$W$64:$W$351,$BR55,$V$64:$V$351,BY$51)</f>
        <v>6</v>
      </c>
      <c r="BZ55" s="7">
        <f>SUMIFS($AE$64:$AE$351,$V$64:$V$351,$BR55,$W$64:$W$351,BZ$51)+SUMIFS($AF$64:$AF$351,$W$64:$W$351,$BR55,$V$64:$V$351,BZ$51)</f>
        <v>4</v>
      </c>
      <c r="CA55" s="7">
        <f>SUMIFS($AE$64:$AE$351,$V$64:$V$351,$BR55,$W$64:$W$351,CA$51)+SUMIFS($AF$64:$AF$351,$W$64:$W$351,$BR55,$V$64:$V$351,CA$51)</f>
        <v>1</v>
      </c>
      <c r="CB55" s="3"/>
    </row>
    <row r="56" spans="2:80" s="2" customFormat="1" x14ac:dyDescent="0.2">
      <c r="E56" s="14">
        <f t="array" ref="E56">IF(O21=C21,SUM(IF(($BR$30:$BR$38=C21)*($BS$29:$CA$29=O17),$BS$30:$CA$38)),0)</f>
        <v>0</v>
      </c>
      <c r="F56" s="3">
        <f t="array" ref="F56">IF(O21=C21,SUM(IF(($BR$30:$BR$38=C21)*($BS$29:$CA$29=O18),$BS$30:$CA$38)),0)</f>
        <v>0</v>
      </c>
      <c r="G56" s="3">
        <f t="array" ref="G56">IF(O21=C21,SUM(IF(($BR$30:$BR$38=C21)*($BS$29:$CA$29=O19),$BS$30:$CA$38)),0)</f>
        <v>0</v>
      </c>
      <c r="H56" s="3">
        <f t="array" ref="H56">IF(O21=C21,SUM(IF(($BR$30:$BR$38=C21)*($BS$29:$CA$29=O20),$BS$30:$CA$38)),0)</f>
        <v>0</v>
      </c>
      <c r="I56" s="3">
        <f t="array" ref="I56">IF(O21=C21,SUM(IF(($BR$30:$BR$38=C21)*($BS$29:$CA$29=O22),$BS$30:$CA$38)),0)</f>
        <v>0</v>
      </c>
      <c r="J56" s="3">
        <f t="array" ref="J56">IF(O21=C21,SUM(IF(($BR$30:$BR$38=C21)*($BS$29:$CA$29=O23),$BS$30:$CA$38)),0)</f>
        <v>0</v>
      </c>
      <c r="K56" s="3">
        <f t="array" ref="K56">IF(O21=C21,SUM(IF(($BR$30:$BR$38=C21)*($BS$29:$CA$29=O$24),$BS$30:$CA$38)),0)</f>
        <v>0</v>
      </c>
      <c r="L56" s="3">
        <f t="array" ref="L56">IF(O21=C21,SUM(IF(($BR$30:$BR$38=C21)*($BS$29:$CA$29=O$25),$BS$30:$CA$38)),0)</f>
        <v>0</v>
      </c>
      <c r="M56" s="5">
        <f t="array" ref="M56">IF(P21=C21,SUM(IF(($BR$30:$BR$38=C21)*($BS$29:$CA$29=P17),$BS$30:$CA$38)),0)</f>
        <v>0</v>
      </c>
      <c r="N56" s="3">
        <f t="array" ref="N56">IF(P21=C21,SUM(IF(($BR$30:$BR$38=C21)*($BS$29:$CA$29=P18),$BS$30:$CA$38)),0)</f>
        <v>0</v>
      </c>
      <c r="O56" s="3">
        <f t="array" ref="O56">IF(P21=C21,SUM(IF(($BR$30:$BR$38=C21)*($BS$29:$CA$29=P19),$BS$30:$CA$38)),0)</f>
        <v>0</v>
      </c>
      <c r="P56" s="3">
        <f t="array" ref="P56">IF(P21=C21,SUM(IF(($BR$30:$BR$38=C21)*($BS$29:$CA$29=P20),$BS$30:$CA$38)),0)</f>
        <v>0</v>
      </c>
      <c r="Q56" s="3">
        <f t="array" ref="Q56">IF(P21=C21,SUM(IF(($BR$30:$BR$38=C21)*($BS$29:$CA$29=P22),$BS$30:$CA$38)),0)</f>
        <v>0</v>
      </c>
      <c r="R56" s="3">
        <f t="array" ref="R56">IF(P21=C21,SUM(IF(($BR$30:$BR$38=C21)*($BS$29:$CA$29=P23),$BS$30:$CA$38)),0)</f>
        <v>0</v>
      </c>
      <c r="S56" s="3">
        <f t="array" ref="S56">IF(P21=C21,SUM(IF(($BR$30:$BR$38=C21)*($BS$29:$CA$29=P$24),$BS$30:$CA$38)),0)</f>
        <v>0</v>
      </c>
      <c r="T56" s="3">
        <f t="array" ref="T56">IF(P21=C21,SUM(IF(($BR$30:$BR$38=C21)*($BS$29:$CA$29=P$25),$BS$30:$CA$38)),0)</f>
        <v>0</v>
      </c>
      <c r="U56" s="5">
        <f t="array" ref="U56">IF(Q21=C21,SUM(IF(($BR$30:$BR$38=C21)*($BS$29:$CA$29=Q17),$BS$30:$CA$38)),0)</f>
        <v>0</v>
      </c>
      <c r="V56" s="3">
        <f t="array" ref="V56">IF(Q21=C21,SUM(IF(($BR$30:$BR$38=C21)*($BS$29:$CA$29=Q18),$BS$30:$CA$38)),0)</f>
        <v>0</v>
      </c>
      <c r="W56" s="3">
        <f t="array" ref="W56">IF(Q21=C21,SUM(IF(($BR$30:$BR$38=C21)*($BS$29:$CA$29=Q19),$BS$30:$CA$38)),0)</f>
        <v>0</v>
      </c>
      <c r="X56" s="3">
        <f t="array" ref="X56">IF(Q21=C21,SUM(IF(($BR$30:$BR$38=C21)*($BS$29:$CA$29=Q20),$BS$30:$CA$38)),0)</f>
        <v>0</v>
      </c>
      <c r="Y56" s="3">
        <f t="array" ref="Y56">IF(Q21=C21,SUM(IF(($BR$30:$BR$38=C21)*($BS$29:$CA$29=Q22),$BS$30:$CA$38)),0)</f>
        <v>0</v>
      </c>
      <c r="Z56" s="3">
        <f t="array" ref="Z56">IF(Q21=C21,SUM(IF(($BR$30:$BR$38=C21)*($BS$29:$CA$29=Q23),$BS$30:$CA$38)),0)</f>
        <v>0</v>
      </c>
      <c r="AA56" s="3">
        <f t="array" ref="AA56">IF(Q21=C21,SUM(IF(($BR$30:$BR$38=C21)*($BS$29:$CA$29=Q$24),$BS$30:$CA$38)),0)</f>
        <v>0</v>
      </c>
      <c r="AB56" s="3">
        <f t="array" ref="AB56">IF(Q21=C21,SUM(IF(($BR$30:$BR$38=C21)*($BS$29:$CA$29=Q$25),$BS$30:$CA$38)),0)</f>
        <v>0</v>
      </c>
      <c r="AC56" s="5">
        <f t="array" ref="AC56">IF(R21=C21,SUM(IF(($BR$30:$BR$38=C21)*($BS$29:$CA$29=R17),$BS$30:$CA$38)),0)</f>
        <v>0</v>
      </c>
      <c r="AD56" s="3">
        <f t="array" ref="AD56">IF(R21=C21,SUM(IF(($BR$30:$BR$38=C21)*($BS$29:$CA$29=R18),$BS$30:$CA$38)),0)</f>
        <v>0</v>
      </c>
      <c r="AE56" s="3">
        <f t="array" ref="AE56">IF(R21=C21,SUM(IF(($BR$30:$BR$38=C21)*($BS$29:$CA$29=R19),$BS$30:$CA$38)),0)</f>
        <v>0</v>
      </c>
      <c r="AF56" s="3">
        <f t="array" ref="AF56">IF(R21=C21,SUM(IF(($BR$30:$BR$38=C21)*($BS$29:$CA$29=R20),$BS$30:$CA$38)),0)</f>
        <v>0</v>
      </c>
      <c r="AG56" s="3">
        <f t="array" ref="AG56">IF(R21=C21,SUM(IF(($BR$30:$BR$38=C21)*($BS$29:$CA$29=R22),$BS$30:$CA$38)),0)</f>
        <v>0</v>
      </c>
      <c r="AH56" s="3">
        <f t="array" ref="AH56">IF(R21=C21,SUM(IF(($BR$30:$BR$38=C21)*($BS$29:$CA$29=R23),$BS$30:$CA$38)),0)</f>
        <v>0</v>
      </c>
      <c r="AI56" s="3">
        <f t="array" ref="AI56">IF(R21=C21,SUM(IF(($BR$30:$BR$38=C21)*($BS$29:$CA$29=R$24),$BS$30:$CA$38)),0)</f>
        <v>0</v>
      </c>
      <c r="AJ56" s="3">
        <f t="array" ref="AJ56">IF(R21=C21,SUM(IF(($BR$30:$BR$38=C21)*($BS$29:$CA$29=R$25),$BS$30:$CA$38)),0)</f>
        <v>0</v>
      </c>
      <c r="AK56" s="5">
        <f t="array" ref="AK56">IF(S21=C21,SUM(IF(($BR$30:$BR$38=C21)*($BS$29:$CA$29=S17),$BS$30:$CA$38)),0)</f>
        <v>0</v>
      </c>
      <c r="AL56" s="3">
        <f t="array" ref="AL56">IF(S21=C21,SUM(IF(($BR$30:$BR$38=C21)*($BS$29:$CA$29=S18),$BS$30:$CA$38)),0)</f>
        <v>0</v>
      </c>
      <c r="AM56" s="3">
        <f t="array" ref="AM56">IF(S21=C21,SUM(IF(($BR$30:$BR$38=C21)*($BS$29:$CA$29=S19),$BS$30:$CA$38)),0)</f>
        <v>0</v>
      </c>
      <c r="AN56" s="3">
        <f t="array" ref="AN56">IF(S21=C21,SUM(IF(($BR$30:$BR$38=C21)*($BS$29:$CA$29=S20),$BS$30:$CA$38)),0)</f>
        <v>0</v>
      </c>
      <c r="AO56" s="3">
        <f t="array" ref="AO56">IF(S21=C21,SUM(IF(($BR$30:$BR$38=C21)*($BS$29:$CA$29=S22),$BS$30:$CA$38)),0)</f>
        <v>0</v>
      </c>
      <c r="AP56" s="3">
        <f t="array" ref="AP56">IF(S21=C21,SUM(IF(($BR$30:$BR$38=C21)*($BS$29:$CA$29=S23),$BS$30:$CA$38)),0)</f>
        <v>0</v>
      </c>
      <c r="AQ56" s="3">
        <f t="array" ref="AQ56">IF(S21=C21,SUM(IF(($BR$30:$BR$38=C21)*($BS$29:$CA$29=S$24),$BS$30:$CA$38)),0)</f>
        <v>0</v>
      </c>
      <c r="AR56" s="3">
        <f t="array" ref="AR56">IF(S21=C21,SUM(IF(($BR$30:$BR$38=C21)*($BS$29:$CA$29=S$25),$BS$30:$CA$38)),0)</f>
        <v>0</v>
      </c>
      <c r="AS56" s="5">
        <f t="array" ref="AS56">IF(T21=C21,SUM(IF(($BR$30:$BR$38=C21)*($BS$29:$CA$29=T17),$BS$30:$CA$38)),0)</f>
        <v>0</v>
      </c>
      <c r="AT56" s="3">
        <f t="array" ref="AT56">IF(T21=C21,SUM(IF(($BR$30:$BR$38=C21)*($BS$29:$CA$29=T18),$BS$30:$CA$38)),0)</f>
        <v>0</v>
      </c>
      <c r="AU56" s="3">
        <f t="array" ref="AU56">IF(T21=C21,SUM(IF(($BR$30:$BR$38=C21)*($BS$29:$CA$29=T19),$BS$30:$CA$38)),0)</f>
        <v>0</v>
      </c>
      <c r="AV56" s="3">
        <f t="array" ref="AV56">IF(T21=C21,SUM(IF(($BR$30:$BR$38=C21)*($BS$29:$CA$29=T20),$BS$30:$CA$38)),0)</f>
        <v>0</v>
      </c>
      <c r="AW56" s="3">
        <f t="array" ref="AW56">IF(T21=C21,SUM(IF(($BR$30:$BR$38=C21)*($BS$29:$CA$29=T22),$BS$30:$CA$38)),0)</f>
        <v>0</v>
      </c>
      <c r="AX56" s="3">
        <f t="array" ref="AX56">IF(T21=C21,SUM(IF(($BR$30:$BR$38=C21)*($BS$29:$CA$29=T23),$BS$30:$CA$38)),0)</f>
        <v>0</v>
      </c>
      <c r="AY56" s="3">
        <f t="array" ref="AY56">IF(T21=C21,SUM(IF(($BR$30:$BR$38=C21)*($BS$29:$CA$29=T$24),$BS$30:$CA$38)),0)</f>
        <v>0</v>
      </c>
      <c r="AZ56" s="3">
        <f t="array" ref="AZ56">IF(T21=C21,SUM(IF(($BR$30:$BR$38=C21)*($BS$29:$CA$29=T$25),$BS$30:$CA$38)),0)</f>
        <v>0</v>
      </c>
      <c r="BA56" s="5">
        <f t="array" ref="BA56">IF(U21=C21,SUM(IF(($BR$30:$BR$38=C21)*($BS$29:$CA$29=U$17),$BS$30:$CA$38)),0)</f>
        <v>0</v>
      </c>
      <c r="BB56" s="3">
        <f t="array" ref="BB56">IF(U21=C21,SUM(IF(($BR$30:$BR$38=C21)*($BS$29:$CA$29=U$18),$BS$30:$CA$38)),0)</f>
        <v>0</v>
      </c>
      <c r="BC56" s="3">
        <f t="array" ref="BC56">IF(U21=C21,SUM(IF(($BR$30:$BR$38=C21)*($BS$29:$CA$29=U$19),$BS$30:$CA$38)),0)</f>
        <v>0</v>
      </c>
      <c r="BD56" s="3">
        <f t="array" ref="BD56">IF(U21=C21,SUM(IF(($BR$30:$BR$38=C21)*($BS$29:$CA$29=U$20),$BS$30:$CA$38)),0)</f>
        <v>0</v>
      </c>
      <c r="BE56" s="3">
        <f t="array" ref="BE56">IF(U21=C21,SUM(IF(($BR$30:$BR$38=C21)*($BS$29:$CA$29=U$22),$BS$30:$CA$38)),0)</f>
        <v>0</v>
      </c>
      <c r="BF56" s="3">
        <f t="array" ref="BF56">IF(U21=C21,SUM(IF(($BR$30:$BR$38=C21)*($BS$29:$CA$29=U$23),$BS$30:$CA$38)),0)</f>
        <v>0</v>
      </c>
      <c r="BG56" s="3">
        <f t="array" ref="BG56">IF(U21=C21,SUM(IF(($BR$30:$BR$38=C21)*($BS$29:$CA$29=U$24),$BS$30:$CA$38)),0)</f>
        <v>0</v>
      </c>
      <c r="BH56" s="3">
        <f t="array" ref="BH56">IF(U21=C21,SUM(IF(($BR$30:$BR$38=C21)*($BS$29:$CA$29=U$25),$BS$30:$CA$38)),0)</f>
        <v>0</v>
      </c>
      <c r="BI56" s="5">
        <f t="array" ref="BI56">IF(V21=C21,SUM(IF(($BR$30:$BR$38=C21)*($BS$29:$CA$29=V$17),$BS$30:$CA$38)),0)</f>
        <v>0</v>
      </c>
      <c r="BJ56" s="3">
        <f t="array" ref="BJ56">IF(V21=C21,SUM(IF(($BR$30:$BR$38=C21)*($BS$29:$CA$29=V$18),$BS$30:$CA$38)),0)</f>
        <v>0</v>
      </c>
      <c r="BK56" s="3">
        <f t="array" ref="BK56">IF(V21=C21,SUM(IF(($BR$30:$BR$38=C21)*($BS$29:$CA$29=V$19),$BS$30:$CA$38)),0)</f>
        <v>0</v>
      </c>
      <c r="BL56" s="3">
        <f t="array" ref="BL56">IF(V21=C21,SUM(IF(($BR$30:$BR$38=C21)*($BS$29:$CA$29=V$20),$BS$30:$CA$38)),0)</f>
        <v>0</v>
      </c>
      <c r="BM56" s="3">
        <f t="array" ref="BM56">IF(V21=C21,SUM(IF(($BR$30:$BR$38=C21)*($BS$29:$CA$29=V$22),$BS$30:$CA$38)),0)</f>
        <v>0</v>
      </c>
      <c r="BN56" s="3">
        <f t="array" ref="BN56">IF(V21=C21,SUM(IF(($BR$30:$BR$38=C21)*($BS$29:$CA$29=V$23),$BS$30:$CA$38)),0)</f>
        <v>0</v>
      </c>
      <c r="BO56" s="3">
        <f t="array" ref="BO56">IF(V21=C21,SUM(IF(($BR$30:$BR$38=C21)*($BS$29:$CA$29=V$24),$BS$30:$CA$38)),0)</f>
        <v>0</v>
      </c>
      <c r="BP56" s="15">
        <f t="array" ref="BP56">IF(V21=C21,SUM(IF(($BR$30:$BR$38=C21)*($BS$29:$CA$29=V$25),$BS$30:$CA$38)),0)</f>
        <v>0</v>
      </c>
      <c r="BQ56" s="3"/>
      <c r="BR56" s="2" t="str">
        <f t="shared" si="68"/>
        <v>Team D5</v>
      </c>
      <c r="BS56" s="8">
        <f t="shared" si="70"/>
        <v>4</v>
      </c>
      <c r="BT56" s="8">
        <f t="shared" si="72"/>
        <v>4</v>
      </c>
      <c r="BU56" s="8">
        <f t="shared" si="74"/>
        <v>1</v>
      </c>
      <c r="BV56" s="8">
        <f>SUMIFS($AE$64:$AE$351,$V$64:$V$351,$BR56,$W$64:$W$351,BV$51)+SUMIFS($AF$64:$AF$351,$W$64:$W$351,$BR56,$V$64:$V$351,BV$51)</f>
        <v>3</v>
      </c>
      <c r="BW56" s="6"/>
      <c r="BX56" s="7">
        <f>SUMIFS($AE$64:$AE$351,$V$64:$V$351,$BR56,$W$64:$W$351,BX$51)+SUMIFS($AF$64:$AF$351,$W$64:$W$351,$BR56,$V$64:$V$351,BX$51)</f>
        <v>4</v>
      </c>
      <c r="BY56" s="7">
        <f>SUMIFS($AE$64:$AE$351,$V$64:$V$351,$BR56,$W$64:$W$351,BY$51)+SUMIFS($AF$64:$AF$351,$W$64:$W$351,$BR56,$V$64:$V$351,BY$51)</f>
        <v>3</v>
      </c>
      <c r="BZ56" s="7">
        <f>SUMIFS($AE$64:$AE$351,$V$64:$V$351,$BR56,$W$64:$W$351,BZ$51)+SUMIFS($AF$64:$AF$351,$W$64:$W$351,$BR56,$V$64:$V$351,BZ$51)</f>
        <v>1</v>
      </c>
      <c r="CA56" s="7">
        <f>SUMIFS($AE$64:$AE$351,$V$64:$V$351,$BR56,$W$64:$W$351,CA$51)+SUMIFS($AF$64:$AF$351,$W$64:$W$351,$BR56,$V$64:$V$351,CA$51)</f>
        <v>3</v>
      </c>
      <c r="CB56" s="3"/>
    </row>
    <row r="57" spans="2:80" s="2" customFormat="1" x14ac:dyDescent="0.2">
      <c r="E57" s="14">
        <f t="array" ref="E57">IF(O22=C22,SUM(IF(($BR$30:$BR$38=C22)*($BS$29:$CA$29=O17),$BS$30:$CA$38)),0)</f>
        <v>0</v>
      </c>
      <c r="F57" s="3">
        <f t="array" ref="F57">IF(O22=C22,SUM(IF(($BR$30:$BR$38=C22)*($BS$29:$CA$29=O18),$BS$30:$CA$38)),0)</f>
        <v>0</v>
      </c>
      <c r="G57" s="3">
        <f t="array" ref="G57">IF(O22=C22,SUM(IF(($BR$30:$BR$38=C22)*($BS$29:$CA$29=O19),$BS$30:$CA$38)),0)</f>
        <v>0</v>
      </c>
      <c r="H57" s="3">
        <f t="array" ref="H57">IF(O22=C22,SUM(IF(($BR$30:$BR$38=C22)*($BS$29:$CA$29=O20),$BS$30:$CA$38)),0)</f>
        <v>0</v>
      </c>
      <c r="I57" s="3">
        <f t="array" ref="I57">IF(O22=C22,SUM(IF(($BR$30:$BR$38=C22)*($BS$29:$CA$29=O21),$BS$30:$CA$38)),0)</f>
        <v>0</v>
      </c>
      <c r="J57" s="3">
        <f t="array" ref="J57">IF(O22=C22,SUM(IF(($BR$30:$BR$38=C22)*($BS$29:$CA$29=O23),$BS$30:$CA$38)),0)</f>
        <v>0</v>
      </c>
      <c r="K57" s="3">
        <f t="array" ref="K57">IF(O22=C22,SUM(IF(($BR$30:$BR$38=C22)*($BS$29:$CA$29=O$24),$BS$30:$CA$38)),0)</f>
        <v>0</v>
      </c>
      <c r="L57" s="3">
        <f t="array" ref="L57">IF(O22=C22,SUM(IF(($BR$30:$BR$38=C22)*($BS$29:$CA$29=O$25),$BS$30:$CA$38)),0)</f>
        <v>0</v>
      </c>
      <c r="M57" s="5">
        <f t="array" ref="M57">IF(P22=C22,SUM(IF(($BR$30:$BR$38=C22)*($BS$29:$CA$29=P17),$BS$30:$CA$38)),0)</f>
        <v>0</v>
      </c>
      <c r="N57" s="3">
        <f t="array" ref="N57">IF(P22=C22,SUM(IF(($BR$30:$BR$38=C22)*($BS$29:$CA$29=P18),$BS$30:$CA$38)),0)</f>
        <v>0</v>
      </c>
      <c r="O57" s="3">
        <f t="array" ref="O57">IF(P22=C22,SUM(IF(($BR$30:$BR$38=C22)*($BS$29:$CA$29=P19),$BS$30:$CA$38)),0)</f>
        <v>0</v>
      </c>
      <c r="P57" s="3">
        <f t="array" ref="P57">IF(P22=C22,SUM(IF(($BR$30:$BR$38=C22)*($BS$29:$CA$29=P20),$BS$30:$CA$38)),0)</f>
        <v>0</v>
      </c>
      <c r="Q57" s="3">
        <f t="array" ref="Q57">IF(P22=C22,SUM(IF(($BR$30:$BR$38=C22)*($BS$29:$CA$29=P21),$BS$30:$CA$38)),0)</f>
        <v>0</v>
      </c>
      <c r="R57" s="3">
        <f t="array" ref="R57">IF(P22=C22,SUM(IF(($BR$30:$BR$38=C22)*($BS$29:$CA$29=P23),$BS$30:$CA$38)),0)</f>
        <v>0</v>
      </c>
      <c r="S57" s="3">
        <f t="array" ref="S57">IF(P22=C22,SUM(IF(($BR$30:$BR$38=C22)*($BS$29:$CA$29=P$24),$BS$30:$CA$38)),0)</f>
        <v>0</v>
      </c>
      <c r="T57" s="3">
        <f t="array" ref="T57">IF(P22=C22,SUM(IF(($BR$30:$BR$38=C22)*($BS$29:$CA$29=P$25),$BS$30:$CA$38)),0)</f>
        <v>0</v>
      </c>
      <c r="U57" s="5">
        <f t="array" ref="U57">IF(Q22=C22,SUM(IF(($BR$30:$BR$38=C22)*($BS$29:$CA$29=Q17),$BS$30:$CA$38)),0)</f>
        <v>0</v>
      </c>
      <c r="V57" s="3">
        <f t="array" ref="V57">IF(Q22=C22,SUM(IF(($BR$30:$BR$38=C22)*($BS$29:$CA$29=Q18),$BS$30:$CA$38)),0)</f>
        <v>0</v>
      </c>
      <c r="W57" s="3">
        <f t="array" ref="W57">IF(Q22=C22,SUM(IF(($BR$30:$BR$38=C22)*($BS$29:$CA$29=Q19),$BS$30:$CA$38)),0)</f>
        <v>0</v>
      </c>
      <c r="X57" s="3">
        <f t="array" ref="X57">IF(Q22=C22,SUM(IF(($BR$30:$BR$38=C22)*($BS$29:$CA$29=Q20),$BS$30:$CA$38)),0)</f>
        <v>0</v>
      </c>
      <c r="Y57" s="3">
        <f t="array" ref="Y57">IF(Q22=C22,SUM(IF(($BR$30:$BR$38=C22)*($BS$29:$CA$29=Q21),$BS$30:$CA$38)),0)</f>
        <v>0</v>
      </c>
      <c r="Z57" s="3">
        <f t="array" ref="Z57">IF(Q22=C22,SUM(IF(($BR$30:$BR$38=C22)*($BS$29:$CA$29=Q23),$BS$30:$CA$38)),0)</f>
        <v>0</v>
      </c>
      <c r="AA57" s="3">
        <f t="array" ref="AA57">IF(Q22=C22,SUM(IF(($BR$30:$BR$38=C22)*($BS$29:$CA$29=Q$24),$BS$30:$CA$38)),0)</f>
        <v>0</v>
      </c>
      <c r="AB57" s="3">
        <f t="array" ref="AB57">IF(Q22=C22,SUM(IF(($BR$30:$BR$38=C22)*($BS$29:$CA$29=Q$25),$BS$30:$CA$38)),0)</f>
        <v>0</v>
      </c>
      <c r="AC57" s="5">
        <f t="array" ref="AC57">IF(R22=C22,SUM(IF(($BR$30:$BR$38=C22)*($BS$29:$CA$29=R17),$BS$30:$CA$38)),0)</f>
        <v>0</v>
      </c>
      <c r="AD57" s="3">
        <f t="array" ref="AD57">IF(R22=C22,SUM(IF(($BR$30:$BR$38=C22)*($BS$29:$CA$29=R18),$BS$30:$CA$38)),0)</f>
        <v>0</v>
      </c>
      <c r="AE57" s="3">
        <f t="array" ref="AE57">IF(R22=C22,SUM(IF(($BR$30:$BR$38=C22)*($BS$29:$CA$29=R19),$BS$30:$CA$38)),0)</f>
        <v>0</v>
      </c>
      <c r="AF57" s="3">
        <f t="array" ref="AF57">IF(R22=C22,SUM(IF(($BR$30:$BR$38=C22)*($BS$29:$CA$29=R20),$BS$30:$CA$38)),0)</f>
        <v>0</v>
      </c>
      <c r="AG57" s="3">
        <f t="array" ref="AG57">IF(R22=C22,SUM(IF(($BR$30:$BR$38=C22)*($BS$29:$CA$29=R21),$BS$30:$CA$38)),0)</f>
        <v>0</v>
      </c>
      <c r="AH57" s="3">
        <f t="array" ref="AH57">IF(R22=C22,SUM(IF(($BR$30:$BR$38=C22)*($BS$29:$CA$29=R23),$BS$30:$CA$38)),0)</f>
        <v>0</v>
      </c>
      <c r="AI57" s="3">
        <f t="array" ref="AI57">IF(R22=C22,SUM(IF(($BR$30:$BR$38=C22)*($BS$29:$CA$29=R$24),$BS$30:$CA$38)),0)</f>
        <v>0</v>
      </c>
      <c r="AJ57" s="3">
        <f t="array" ref="AJ57">IF(R22=C22,SUM(IF(($BR$30:$BR$38=C22)*($BS$29:$CA$29=R$25),$BS$30:$CA$38)),0)</f>
        <v>0</v>
      </c>
      <c r="AK57" s="5">
        <f t="array" ref="AK57">IF(S22=C22,SUM(IF(($BR$30:$BR$38=C22)*($BS$29:$CA$29=S17),$BS$30:$CA$38)),0)</f>
        <v>0</v>
      </c>
      <c r="AL57" s="3">
        <f t="array" ref="AL57">IF(S22=C22,SUM(IF(($BR$30:$BR$38=C22)*($BS$29:$CA$29=S18),$BS$30:$CA$38)),0)</f>
        <v>0</v>
      </c>
      <c r="AM57" s="3">
        <f t="array" ref="AM57">IF(S22=C22,SUM(IF(($BR$30:$BR$38=C22)*($BS$29:$CA$29=S19),$BS$30:$CA$38)),0)</f>
        <v>0</v>
      </c>
      <c r="AN57" s="3">
        <f t="array" ref="AN57">IF(S22=C22,SUM(IF(($BR$30:$BR$38=C22)*($BS$29:$CA$29=S20),$BS$30:$CA$38)),0)</f>
        <v>0</v>
      </c>
      <c r="AO57" s="3">
        <f t="array" ref="AO57">IF(S22=C22,SUM(IF(($BR$30:$BR$38=C22)*($BS$29:$CA$29=S21),$BS$30:$CA$38)),0)</f>
        <v>0</v>
      </c>
      <c r="AP57" s="3">
        <f t="array" ref="AP57">IF(S22=C22,SUM(IF(($BR$30:$BR$38=C22)*($BS$29:$CA$29=S23),$BS$30:$CA$38)),0)</f>
        <v>0</v>
      </c>
      <c r="AQ57" s="3">
        <f t="array" ref="AQ57">IF(S22=C22,SUM(IF(($BR$30:$BR$38=C22)*($BS$29:$CA$29=S$24),$BS$30:$CA$38)),0)</f>
        <v>0</v>
      </c>
      <c r="AR57" s="3">
        <f t="array" ref="AR57">IF(S22=C22,SUM(IF(($BR$30:$BR$38=C22)*($BS$29:$CA$29=S$25),$BS$30:$CA$38)),0)</f>
        <v>0</v>
      </c>
      <c r="AS57" s="5">
        <f t="array" ref="AS57">IF(T22=C22,SUM(IF(($BR$30:$BR$38=C22)*($BS$29:$CA$29=T17),$BS$30:$CA$38)),0)</f>
        <v>0</v>
      </c>
      <c r="AT57" s="3">
        <f t="array" ref="AT57">IF(T22=C22,SUM(IF(($BR$30:$BR$38=C22)*($BS$29:$CA$29=T18),$BS$30:$CA$38)),0)</f>
        <v>0</v>
      </c>
      <c r="AU57" s="3">
        <f t="array" ref="AU57">IF(T22=C22,SUM(IF(($BR$30:$BR$38=C22)*($BS$29:$CA$29=T19),$BS$30:$CA$38)),0)</f>
        <v>0</v>
      </c>
      <c r="AV57" s="3">
        <f t="array" ref="AV57">IF(T22=C22,SUM(IF(($BR$30:$BR$38=C22)*($BS$29:$CA$29=T20),$BS$30:$CA$38)),0)</f>
        <v>0</v>
      </c>
      <c r="AW57" s="3">
        <f t="array" ref="AW57">IF(T22=C22,SUM(IF(($BR$30:$BR$38=C22)*($BS$29:$CA$29=T21),$BS$30:$CA$38)),0)</f>
        <v>0</v>
      </c>
      <c r="AX57" s="3">
        <f t="array" ref="AX57">IF(T22=C22,SUM(IF(($BR$30:$BR$38=C22)*($BS$29:$CA$29=T23),$BS$30:$CA$38)),0)</f>
        <v>0</v>
      </c>
      <c r="AY57" s="3">
        <f t="array" ref="AY57">IF(T22=C22,SUM(IF(($BR$30:$BR$38=C22)*($BS$29:$CA$29=T$24),$BS$30:$CA$38)),0)</f>
        <v>0</v>
      </c>
      <c r="AZ57" s="3">
        <f t="array" ref="AZ57">IF(T22=C22,SUM(IF(($BR$30:$BR$38=C22)*($BS$29:$CA$29=T$25),$BS$30:$CA$38)),0)</f>
        <v>0</v>
      </c>
      <c r="BA57" s="5">
        <f t="array" ref="BA57">IF(U22=C22,SUM(IF(($BR$30:$BR$38=C22)*($BS$29:$CA$29=U$17),$BS$30:$CA$38)),0)</f>
        <v>0</v>
      </c>
      <c r="BB57" s="3">
        <f t="array" ref="BB57">IF(U22=C22,SUM(IF(($BR$30:$BR$38=C22)*($BS$29:$CA$29=U$18),$BS$30:$CA$38)),0)</f>
        <v>0</v>
      </c>
      <c r="BC57" s="3">
        <f t="array" ref="BC57">IF(U22=C22,SUM(IF(($BR$30:$BR$38=C22)*($BS$29:$CA$29=U$19),$BS$30:$CA$38)),0)</f>
        <v>0</v>
      </c>
      <c r="BD57" s="3">
        <f t="array" ref="BD57">IF(U22=C22,SUM(IF(($BR$30:$BR$38=C22)*($BS$29:$CA$29=U$20),$BS$30:$CA$38)),0)</f>
        <v>0</v>
      </c>
      <c r="BE57" s="3">
        <f t="array" ref="BE57">IF(U22=C22,SUM(IF(($BR$30:$BR$38=C22)*($BS$29:$CA$29=U$21),$BS$30:$CA$38)),0)</f>
        <v>0</v>
      </c>
      <c r="BF57" s="3">
        <f t="array" ref="BF57">IF(U22=C22,SUM(IF(($BR$30:$BR$38=C22)*($BS$29:$CA$29=U$23),$BS$30:$CA$38)),0)</f>
        <v>0</v>
      </c>
      <c r="BG57" s="3">
        <f t="array" ref="BG57">IF(U22=C22,SUM(IF(($BR$30:$BR$38=C22)*($BS$29:$CA$29=U$24),$BS$30:$CA$38)),0)</f>
        <v>0</v>
      </c>
      <c r="BH57" s="3">
        <f t="array" ref="BH57">IF(U22=C22,SUM(IF(($BR$30:$BR$38=C22)*($BS$29:$CA$29=U$25),$BS$30:$CA$38)),0)</f>
        <v>0</v>
      </c>
      <c r="BI57" s="5">
        <f t="array" ref="BI57">IF(V22=C22,SUM(IF(($BR$30:$BR$38=C22)*($BS$29:$CA$29=V$17),$BS$30:$CA$38)),0)</f>
        <v>0</v>
      </c>
      <c r="BJ57" s="3">
        <f t="array" ref="BJ57">IF(V22=C22,SUM(IF(($BR$30:$BR$38=C22)*($BS$29:$CA$29=V$18),$BS$30:$CA$38)),0)</f>
        <v>0</v>
      </c>
      <c r="BK57" s="3">
        <f t="array" ref="BK57">IF(V22=C22,SUM(IF(($BR$30:$BR$38=C22)*($BS$29:$CA$29=V$19),$BS$30:$CA$38)),0)</f>
        <v>0</v>
      </c>
      <c r="BL57" s="3">
        <f t="array" ref="BL57">IF(V22=C22,SUM(IF(($BR$30:$BR$38=C22)*($BS$29:$CA$29=V$20),$BS$30:$CA$38)),0)</f>
        <v>0</v>
      </c>
      <c r="BM57" s="3">
        <f t="array" ref="BM57">IF(V22=C22,SUM(IF(($BR$30:$BR$38=C22)*($BS$29:$CA$29=V$21),$BS$30:$CA$38)),0)</f>
        <v>0</v>
      </c>
      <c r="BN57" s="3">
        <f t="array" ref="BN57">IF(V22=C22,SUM(IF(($BR$30:$BR$38=C22)*($BS$29:$CA$29=V$23),$BS$30:$CA$38)),0)</f>
        <v>0</v>
      </c>
      <c r="BO57" s="3">
        <f t="array" ref="BO57">IF(V22=C22,SUM(IF(($BR$30:$BR$38=C22)*($BS$29:$CA$29=V$24),$BS$30:$CA$38)),0)</f>
        <v>0</v>
      </c>
      <c r="BP57" s="15">
        <f t="array" ref="BP57">IF(V22=C22,SUM(IF(($BR$30:$BR$38=C22)*($BS$29:$CA$29=V$25),$BS$30:$CA$38)),0)</f>
        <v>0</v>
      </c>
      <c r="BQ57" s="3"/>
      <c r="BR57" s="2" t="str">
        <f t="shared" si="68"/>
        <v>Team D6</v>
      </c>
      <c r="BS57" s="8">
        <f t="shared" si="70"/>
        <v>1</v>
      </c>
      <c r="BT57" s="8">
        <f t="shared" si="72"/>
        <v>2</v>
      </c>
      <c r="BU57" s="8">
        <f t="shared" si="74"/>
        <v>1</v>
      </c>
      <c r="BV57" s="8">
        <f>SUMIFS($AE$64:$AE$351,$V$64:$V$351,$BR57,$W$64:$W$351,BV$51)+SUMIFS($AF$64:$AF$351,$W$64:$W$351,$BR57,$V$64:$V$351,BV$51)</f>
        <v>0</v>
      </c>
      <c r="BW57" s="8">
        <f>SUMIFS($AE$64:$AE$351,$V$64:$V$351,$BR57,$W$64:$W$351,BW$51)+SUMIFS($AF$64:$AF$351,$W$64:$W$351,$BR57,$V$64:$V$351,BW$51)</f>
        <v>1</v>
      </c>
      <c r="BX57" s="6"/>
      <c r="BY57" s="7">
        <f>SUMIFS($AE$64:$AE$351,$V$64:$V$351,$BR57,$W$64:$W$351,BY$51)+SUMIFS($AF$64:$AF$351,$W$64:$W$351,$BR57,$V$64:$V$351,BY$51)</f>
        <v>2</v>
      </c>
      <c r="BZ57" s="7">
        <f>SUMIFS($AE$64:$AE$351,$V$64:$V$351,$BR57,$W$64:$W$351,BZ$51)+SUMIFS($AF$64:$AF$351,$W$64:$W$351,$BR57,$V$64:$V$351,BZ$51)</f>
        <v>3</v>
      </c>
      <c r="CA57" s="7">
        <f>SUMIFS($AE$64:$AE$351,$V$64:$V$351,$BR57,$W$64:$W$351,CA$51)+SUMIFS($AF$64:$AF$351,$W$64:$W$351,$BR57,$V$64:$V$351,CA$51)</f>
        <v>1</v>
      </c>
      <c r="CB57" s="3"/>
    </row>
    <row r="58" spans="2:80" s="2" customFormat="1" x14ac:dyDescent="0.2">
      <c r="E58" s="14">
        <f t="array" ref="E58">IF(O23=C23,SUM(IF(($BR$30:$BR$38=C23)*($BS$29:$CA$29=O$17),$BS$30:$CA$38)),0)</f>
        <v>0</v>
      </c>
      <c r="F58" s="3">
        <f t="array" ref="F58">IF(O23=C23,SUM(IF(($BR$30:$BR$38=C23)*($BS$29:$CA$29=O$18),$BS$30:$CA$38)),0)</f>
        <v>0</v>
      </c>
      <c r="G58" s="3">
        <f t="array" ref="G58">IF(O23=C23,SUM(IF(($BR$30:$BR$38=C23)*($BS$29:$CA$29=O$19),$BS$30:$CA$38)),0)</f>
        <v>0</v>
      </c>
      <c r="H58" s="3">
        <f t="array" ref="H58">IF(O23=C23,SUM(IF(($BR$30:$BR$38=C23)*($BS$29:$CA$29=O$20),$BS$30:$CA$38)),0)</f>
        <v>0</v>
      </c>
      <c r="I58" s="3">
        <f t="array" ref="I58">IF(O23=C23,SUM(IF(($BR$30:$BR$38=C23)*($BS$29:$CA$29=O$21),$BS$30:$CA$38)),0)</f>
        <v>0</v>
      </c>
      <c r="J58" s="3">
        <f t="array" ref="J58">IF(O23=C23,SUM(IF(($BR$30:$BR$38=C23)*($BS$29:$CA$29=O$22),$BS$30:$CA$38)),0)</f>
        <v>0</v>
      </c>
      <c r="K58" s="3">
        <f t="array" ref="K58">IF(O23=C23,SUM(IF(($BR$30:$BR$38=C23)*($BS$29:$CA$29=O$24),$BS$30:$CA$38)),0)</f>
        <v>0</v>
      </c>
      <c r="L58" s="3">
        <f t="array" ref="L58">IF(O23=C23,SUM(IF(($BR$30:$BR$38=C23)*($BS$29:$CA$29=O$25),$BS$30:$CA$38)),0)</f>
        <v>0</v>
      </c>
      <c r="M58" s="5">
        <f t="array" ref="M58">IF(P23=C23,SUM(IF(($BR$30:$BR$38=C23)*($BS$29:$CA$29=P$17),$BS$30:$CA$38)),0)</f>
        <v>0</v>
      </c>
      <c r="N58" s="3">
        <f t="array" ref="N58">IF(P23=C23,SUM(IF(($BR$30:$BR$38=C23)*($BS$29:$CA$29=P$18),$BS$30:$CA$38)),0)</f>
        <v>0</v>
      </c>
      <c r="O58" s="3">
        <f t="array" ref="O58">IF(P23=C23,SUM(IF(($BR$30:$BR$38=C23)*($BS$29:$CA$29=P$19),$BS$30:$CA$38)),0)</f>
        <v>0</v>
      </c>
      <c r="P58" s="3">
        <f t="array" ref="P58">IF(P23=C23,SUM(IF(($BR$30:$BR$38=C23)*($BS$29:$CA$29=P$20),$BS$30:$CA$38)),0)</f>
        <v>0</v>
      </c>
      <c r="Q58" s="3">
        <f t="array" ref="Q58">IF(P23=C23,SUM(IF(($BR$30:$BR$38=C23)*($BS$29:$CA$29=P$21),$BS$30:$CA$38)),0)</f>
        <v>0</v>
      </c>
      <c r="R58" s="3">
        <f t="array" ref="R58">IF(P23=C23,SUM(IF(($BR$30:$BR$38=C23)*($BS$29:$CA$29=P$22),$BS$30:$CA$38)),0)</f>
        <v>0</v>
      </c>
      <c r="S58" s="3">
        <f t="array" ref="S58">IF(P23=C23,SUM(IF(($BR$30:$BR$38=C23)*($BS$29:$CA$29=P$24),$BS$30:$CA$38)),0)</f>
        <v>0</v>
      </c>
      <c r="T58" s="3">
        <f t="array" ref="T58">IF(P23=C23,SUM(IF(($BR$30:$BR$38=C23)*($BS$29:$CA$29=P$25),$BS$30:$CA$38)),0)</f>
        <v>0</v>
      </c>
      <c r="U58" s="5">
        <f t="array" ref="U58">IF(Q23=C23,SUM(IF(($BR$30:$BR$38=C23)*($BS$29:$CA$29=Q$17),$BS$30:$CA$38)),0)</f>
        <v>0</v>
      </c>
      <c r="V58" s="3">
        <f t="array" ref="V58">IF(Q23=C23,SUM(IF(($BR$30:$BR$38=C23)*($BS$29:$CA$29=Q$18),$BS$30:$CA$38)),0)</f>
        <v>0</v>
      </c>
      <c r="W58" s="3">
        <f t="array" ref="W58">IF(Q23=C23,SUM(IF(($BR$30:$BR$38=C23)*($BS$29:$CA$29=Q$19),$BS$30:$CA$38)),0)</f>
        <v>0</v>
      </c>
      <c r="X58" s="3">
        <f t="array" ref="X58">IF(Q23=C23,SUM(IF(($BR$30:$BR$38=C23)*($BS$29:$CA$29=Q$20),$BS$30:$CA$38)),0)</f>
        <v>0</v>
      </c>
      <c r="Y58" s="3">
        <f t="array" ref="Y58">IF(Q23=C23,SUM(IF(($BR$30:$BR$38=C23)*($BS$29:$CA$29=Q$21),$BS$30:$CA$38)),0)</f>
        <v>0</v>
      </c>
      <c r="Z58" s="3">
        <f t="array" ref="Z58">IF(Q23=C23,SUM(IF(($BR$30:$BR$38=C23)*($BS$29:$CA$29=Q$22),$BS$30:$CA$38)),0)</f>
        <v>0</v>
      </c>
      <c r="AA58" s="3">
        <f t="array" ref="AA58">IF(Q23=C23,SUM(IF(($BR$30:$BR$38=C23)*($BS$29:$CA$29=Q$24),$BS$30:$CA$38)),0)</f>
        <v>0</v>
      </c>
      <c r="AB58" s="3">
        <f t="array" ref="AB58">IF(Q23=C23,SUM(IF(($BR$30:$BR$38=C23)*($BS$29:$CA$29=Q$25),$BS$30:$CA$38)),0)</f>
        <v>0</v>
      </c>
      <c r="AC58" s="5">
        <f t="array" ref="AC58">IF(R23=C23,SUM(IF(($BR$30:$BR$38=C23)*($BS$29:$CA$29=R$17),$BS$30:$CA$38)),0)</f>
        <v>0</v>
      </c>
      <c r="AD58" s="3">
        <f t="array" ref="AD58">IF(R23=C23,SUM(IF(($BR$30:$BR$38=C23)*($BS$29:$CA$29=R$18),$BS$30:$CA$38)),0)</f>
        <v>0</v>
      </c>
      <c r="AE58" s="3">
        <f t="array" ref="AE58">IF(R23=C23,SUM(IF(($BR$30:$BR$38=C23)*($BS$29:$CA$29=R$19),$BS$30:$CA$38)),0)</f>
        <v>0</v>
      </c>
      <c r="AF58" s="3">
        <f t="array" ref="AF58">IF(R23=C23,SUM(IF(($BR$30:$BR$38=C23)*($BS$29:$CA$29=R$20),$BS$30:$CA$38)),0)</f>
        <v>0</v>
      </c>
      <c r="AG58" s="3">
        <f t="array" ref="AG58">IF(R23=C23,SUM(IF(($BR$30:$BR$38=C23)*($BS$29:$CA$29=R$21),$BS$30:$CA$38)),0)</f>
        <v>0</v>
      </c>
      <c r="AH58" s="3">
        <f t="array" ref="AH58">IF(R23=C23,SUM(IF(($BR$30:$BR$38=C23)*($BS$29:$CA$29=R$22),$BS$30:$CA$38)),0)</f>
        <v>0</v>
      </c>
      <c r="AI58" s="3">
        <f t="array" ref="AI58">IF(R23=C23,SUM(IF(($BR$30:$BR$38=C23)*($BS$29:$CA$29=R$24),$BS$30:$CA$38)),0)</f>
        <v>0</v>
      </c>
      <c r="AJ58" s="3">
        <f t="array" ref="AJ58">IF(R23=C23,SUM(IF(($BR$30:$BR$38=C23)*($BS$29:$CA$29=R$25),$BS$30:$CA$38)),0)</f>
        <v>0</v>
      </c>
      <c r="AK58" s="5">
        <f t="array" ref="AK58">IF(S23=C23,SUM(IF(($BR$30:$BR$38=C23)*($BS$29:$CA$29=S$17),$BS$30:$CA$38)),0)</f>
        <v>0</v>
      </c>
      <c r="AL58" s="3">
        <f t="array" ref="AL58">IF(S23=C23,SUM(IF(($BR$30:$BR$38=C23)*($BS$29:$CA$29=S$18),$BS$30:$CA$38)),0)</f>
        <v>0</v>
      </c>
      <c r="AM58" s="3">
        <f t="array" ref="AM58">IF(S23=C23,SUM(IF(($BR$30:$BR$38=C23)*($BS$29:$CA$29=S$19),$BS$30:$CA$38)),0)</f>
        <v>0</v>
      </c>
      <c r="AN58" s="3">
        <f t="array" ref="AN58">IF(S23=C23,SUM(IF(($BR$30:$BR$38=C23)*($BS$29:$CA$29=S$20),$BS$30:$CA$38)),0)</f>
        <v>0</v>
      </c>
      <c r="AO58" s="3">
        <f t="array" ref="AO58">IF(S23=C23,SUM(IF(($BR$30:$BR$38=C23)*($BS$29:$CA$29=S$21),$BS$30:$CA$38)),0)</f>
        <v>0</v>
      </c>
      <c r="AP58" s="3">
        <f t="array" ref="AP58">IF(S23=C23,SUM(IF(($BR$30:$BR$38=C23)*($BS$29:$CA$29=S$22),$BS$30:$CA$38)),0)</f>
        <v>0</v>
      </c>
      <c r="AQ58" s="3">
        <f t="array" ref="AQ58">IF(S23=C23,SUM(IF(($BR$30:$BR$38=C23)*($BS$29:$CA$29=S$24),$BS$30:$CA$38)),0)</f>
        <v>0</v>
      </c>
      <c r="AR58" s="3">
        <f t="array" ref="AR58">IF(S23=C23,SUM(IF(($BR$30:$BR$38=C23)*($BS$29:$CA$29=S$25),$BS$30:$CA$38)),0)</f>
        <v>0</v>
      </c>
      <c r="AS58" s="5">
        <f t="array" ref="AS58">IF(T23=C23,SUM(IF(($BR$30:$BR$38=C23)*($BS$29:$CA$29=T$17),$BS$30:$CA$38)),0)</f>
        <v>0</v>
      </c>
      <c r="AT58" s="3">
        <f t="array" ref="AT58">IF(T23=C23,SUM(IF(($BR$30:$BR$38=C23)*($BS$29:$CA$29=T$18),$BS$30:$CA$38)),0)</f>
        <v>0</v>
      </c>
      <c r="AU58" s="3">
        <f t="array" ref="AU58">IF(T23=C23,SUM(IF(($BR$30:$BR$38=C23)*($BS$29:$CA$29=T$19),$BS$30:$CA$38)),0)</f>
        <v>0</v>
      </c>
      <c r="AV58" s="3">
        <f t="array" ref="AV58">IF(T23=C23,SUM(IF(($BR$30:$BR$38=C23)*($BS$29:$CA$29=T$20),$BS$30:$CA$38)),0)</f>
        <v>0</v>
      </c>
      <c r="AW58" s="3">
        <f t="array" ref="AW58">IF(T23=C23,SUM(IF(($BR$30:$BR$38=C23)*($BS$29:$CA$29=T$21),$BS$30:$CA$38)),0)</f>
        <v>0</v>
      </c>
      <c r="AX58" s="3">
        <f t="array" ref="AX58">IF(T23=C23,SUM(IF(($BR$30:$BR$38=C23)*($BS$29:$CA$29=T$22),$BS$30:$CA$38)),0)</f>
        <v>0</v>
      </c>
      <c r="AY58" s="3">
        <f t="array" ref="AY58">IF(T23=C23,SUM(IF(($BR$30:$BR$38=C23)*($BS$29:$CA$29=T$24),$BS$30:$CA$38)),0)</f>
        <v>0</v>
      </c>
      <c r="AZ58" s="3">
        <f t="array" ref="AZ58">IF(T23=C23,SUM(IF(($BR$30:$BR$38=C23)*($BS$29:$CA$29=T$25),$BS$30:$CA$38)),0)</f>
        <v>0</v>
      </c>
      <c r="BA58" s="5">
        <f t="array" ref="BA58">IF(U23=C23,SUM(IF(($BR$30:$BR$38=C23)*($BS$29:$CA$29=U$17),$BS$30:$CA$38)),0)</f>
        <v>0</v>
      </c>
      <c r="BB58" s="3">
        <f t="array" ref="BB58">IF(U23=C23,SUM(IF(($BR$30:$BR$38=C23)*($BS$29:$CA$29=U$18),$BS$30:$CA$38)),0)</f>
        <v>0</v>
      </c>
      <c r="BC58" s="3">
        <f t="array" ref="BC58">IF(U23=C23,SUM(IF(($BR$30:$BR$38=C23)*($BS$29:$CA$29=U$19),$BS$30:$CA$38)),0)</f>
        <v>0</v>
      </c>
      <c r="BD58" s="3">
        <f t="array" ref="BD58">IF(U23=C23,SUM(IF(($BR$30:$BR$38=C23)*($BS$29:$CA$29=U$20),$BS$30:$CA$38)),0)</f>
        <v>0</v>
      </c>
      <c r="BE58" s="3">
        <f t="array" ref="BE58">IF(U23=C23,SUM(IF(($BR$30:$BR$38=C23)*($BS$29:$CA$29=U$21),$BS$30:$CA$38)),0)</f>
        <v>0</v>
      </c>
      <c r="BF58" s="3">
        <f t="array" ref="BF58">IF(U23=C23,SUM(IF(($BR$30:$BR$38=C23)*($BS$29:$CA$29=U$22),$BS$30:$CA$38)),0)</f>
        <v>0</v>
      </c>
      <c r="BG58" s="3">
        <f t="array" ref="BG58">IF(U23=C23,SUM(IF(($BR$30:$BR$38=C23)*($BS$29:$CA$29=U$24),$BS$30:$CA$38)),0)</f>
        <v>0</v>
      </c>
      <c r="BH58" s="3">
        <f t="array" ref="BH58">IF(U23=C23,SUM(IF(($BR$30:$BR$38=C23)*($BS$29:$CA$29=U$25),$BS$30:$CA$38)),0)</f>
        <v>0</v>
      </c>
      <c r="BI58" s="5">
        <f t="array" ref="BI58">IF(V23=C23,SUM(IF(($BR$30:$BR$38=C23)*($BS$29:$CA$29=V$17),$BS$30:$CA$38)),0)</f>
        <v>0</v>
      </c>
      <c r="BJ58" s="3">
        <f t="array" ref="BJ58">IF(V23=C23,SUM(IF(($BR$30:$BR$38=C23)*($BS$29:$CA$29=V$18),$BS$30:$CA$38)),0)</f>
        <v>0</v>
      </c>
      <c r="BK58" s="3">
        <f t="array" ref="BK58">IF(V23=C23,SUM(IF(($BR$30:$BR$38=C23)*($BS$29:$CA$29=V$19),$BS$30:$CA$38)),0)</f>
        <v>0</v>
      </c>
      <c r="BL58" s="3">
        <f t="array" ref="BL58">IF(V23=C23,SUM(IF(($BR$30:$BR$38=C23)*($BS$29:$CA$29=V$20),$BS$30:$CA$38)),0)</f>
        <v>0</v>
      </c>
      <c r="BM58" s="3">
        <f t="array" ref="BM58">IF(V23=C23,SUM(IF(($BR$30:$BR$38=C23)*($BS$29:$CA$29=V$21),$BS$30:$CA$38)),0)</f>
        <v>0</v>
      </c>
      <c r="BN58" s="3">
        <f t="array" ref="BN58">IF(V23=C23,SUM(IF(($BR$30:$BR$38=C23)*($BS$29:$CA$29=V$22),$BS$30:$CA$38)),0)</f>
        <v>0</v>
      </c>
      <c r="BO58" s="3">
        <f t="array" ref="BO58">IF(V23=C23,SUM(IF(($BR$30:$BR$38=C23)*($BS$29:$CA$29=V$24),$BS$30:$CA$38)),0)</f>
        <v>0</v>
      </c>
      <c r="BP58" s="15">
        <f t="array" ref="BP58">IF(V23=C23,SUM(IF(($BR$30:$BR$38=C23)*($BS$29:$CA$29=V$25),$BS$30:$CA$38)),0)</f>
        <v>0</v>
      </c>
      <c r="BQ58" s="3"/>
      <c r="BR58" s="2" t="str">
        <f t="shared" si="68"/>
        <v>Team D7</v>
      </c>
      <c r="BS58" s="8">
        <f t="shared" si="70"/>
        <v>4</v>
      </c>
      <c r="BT58" s="8">
        <f t="shared" si="72"/>
        <v>4</v>
      </c>
      <c r="BU58" s="8">
        <f t="shared" si="74"/>
        <v>4</v>
      </c>
      <c r="BV58" s="8">
        <f>SUMIFS($AE$64:$AE$351,$V$64:$V$351,$BR58,$W$64:$W$351,BV$51)+SUMIFS($AF$64:$AF$351,$W$64:$W$351,$BR58,$V$64:$V$351,BV$51)</f>
        <v>0</v>
      </c>
      <c r="BW58" s="8">
        <f>SUMIFS($AE$64:$AE$351,$V$64:$V$351,$BR58,$W$64:$W$351,BW$51)+SUMIFS($AF$64:$AF$351,$W$64:$W$351,$BR58,$V$64:$V$351,BW$51)</f>
        <v>3</v>
      </c>
      <c r="BX58" s="8">
        <f>SUMIFS($AE$64:$AE$351,$V$64:$V$351,$BR58,$W$64:$W$351,BX$51)+SUMIFS($AF$64:$AF$351,$W$64:$W$351,$BR58,$V$64:$V$351,BX$51)</f>
        <v>2</v>
      </c>
      <c r="BY58" s="6"/>
      <c r="BZ58" s="7">
        <f>SUMIFS($AE$64:$AE$351,$V$64:$V$351,$BR58,$W$64:$W$351,BZ$51)+SUMIFS($AF$64:$AF$351,$W$64:$W$351,$BR58,$V$64:$V$351,BZ$51)</f>
        <v>1</v>
      </c>
      <c r="CA58" s="7">
        <f>SUMIFS($AE$64:$AE$351,$V$64:$V$351,$BR58,$W$64:$W$351,CA$51)+SUMIFS($AF$64:$AF$351,$W$64:$W$351,$BR58,$V$64:$V$351,CA$51)</f>
        <v>4</v>
      </c>
      <c r="CB58" s="3"/>
    </row>
    <row r="59" spans="2:80" s="2" customFormat="1" x14ac:dyDescent="0.2">
      <c r="E59" s="14">
        <f t="array" ref="E59">IF(O24=C24,SUM(IF(($BR$30:$BR$38=C24)*($BS$29:$CA$29=O$17),$BS$30:$CA$38)),0)</f>
        <v>0</v>
      </c>
      <c r="F59" s="3">
        <f t="array" ref="F59">IF(O24=C24,SUM(IF(($BR$30:$BR$38=C24)*($BS$29:$CA$29=O$18),$BS$30:$CA$38)),0)</f>
        <v>0</v>
      </c>
      <c r="G59" s="3">
        <f t="array" ref="G59">IF(O24=C24,SUM(IF(($BR$30:$BR$38=C24)*($BS$29:$CA$29=O$19),$BS$30:$CA$38)),0)</f>
        <v>0</v>
      </c>
      <c r="H59" s="3">
        <f t="array" ref="H59">IF(O24=C24,SUM(IF(($BR$30:$BR$38=C24)*($BS$29:$CA$29=O$20),$BS$30:$CA$38)),0)</f>
        <v>0</v>
      </c>
      <c r="I59" s="3">
        <f t="array" ref="I59">IF(O24=C24,SUM(IF(($BR$30:$BR$38=C24)*($BS$29:$CA$29=O$21),$BS$30:$CA$38)),0)</f>
        <v>0</v>
      </c>
      <c r="J59" s="3">
        <f t="array" ref="J59">IF(O24=C24,SUM(IF(($BR$30:$BR$38=C24)*($BS$29:$CA$29=O$22),$BS$30:$CA$38)),0)</f>
        <v>0</v>
      </c>
      <c r="K59" s="3">
        <f t="array" ref="K59">IF(O24=C24,SUM(IF(($BR$30:$BR$38=C24)*($BS$29:$CA$29=O$23),$BS$30:$CA$38)),0)</f>
        <v>0</v>
      </c>
      <c r="L59" s="3">
        <f t="array" ref="L59">IF(O24=C24,SUM(IF(($BR$30:$BR$38=C24)*($BS$29:$CA$29=O$25),$BS$30:$CA$38)),0)</f>
        <v>0</v>
      </c>
      <c r="M59" s="5">
        <f t="array" ref="M59">IF(P24=C24,SUM(IF(($BR$30:$BR$38=C24)*($BS$29:$CA$29=P$17),$BS$30:$CA$38)),0)</f>
        <v>0</v>
      </c>
      <c r="N59" s="3">
        <f t="array" ref="N59">IF(P24=C24,SUM(IF(($BR$30:$BR$38=C24)*($BS$29:$CA$29=P$18),$BS$30:$CA$38)),0)</f>
        <v>0</v>
      </c>
      <c r="O59" s="3">
        <f t="array" ref="O59">IF(P24=C24,SUM(IF(($BR$30:$BR$38=C24)*($BS$29:$CA$29=P$19),$BS$30:$CA$38)),0)</f>
        <v>0</v>
      </c>
      <c r="P59" s="3">
        <f t="array" ref="P59">IF(P24=C24,SUM(IF(($BR$30:$BR$38=C24)*($BS$29:$CA$29=P$20),$BS$30:$CA$38)),0)</f>
        <v>0</v>
      </c>
      <c r="Q59" s="3">
        <f t="array" ref="Q59">IF(P24=C24,SUM(IF(($BR$30:$BR$38=C24)*($BS$29:$CA$29=P$21),$BS$30:$CA$38)),0)</f>
        <v>0</v>
      </c>
      <c r="R59" s="3">
        <f t="array" ref="R59">IF(P24=C24,SUM(IF(($BR$30:$BR$38=C24)*($BS$29:$CA$29=P$22),$BS$30:$CA$38)),0)</f>
        <v>0</v>
      </c>
      <c r="S59" s="3">
        <f t="array" ref="S59">IF(P24=C24,SUM(IF(($BR$30:$BR$38=C24)*($BS$29:$CA$29=P$23),$BS$30:$CA$38)),0)</f>
        <v>0</v>
      </c>
      <c r="T59" s="3">
        <f t="array" ref="T59">IF(P24=C24,SUM(IF(($BR$30:$BR$38=C24)*($BS$29:$CA$29=P$25),$BS$30:$CA$38)),0)</f>
        <v>0</v>
      </c>
      <c r="U59" s="5">
        <f t="array" ref="U59">IF(Q24=C24,SUM(IF(($BR$30:$BR$38=C24)*($BS$29:$CA$29=Q$17),$BS$30:$CA$38)),0)</f>
        <v>0</v>
      </c>
      <c r="V59" s="3">
        <f t="array" ref="V59">IF(Q24=C24,SUM(IF(($BR$30:$BR$38=C24)*($BS$29:$CA$29=Q$18),$BS$30:$CA$38)),0)</f>
        <v>0</v>
      </c>
      <c r="W59" s="3">
        <f t="array" ref="W59">IF(Q24=C24,SUM(IF(($BR$30:$BR$38=C24)*($BS$29:$CA$29=Q$19),$BS$30:$CA$38)),0)</f>
        <v>0</v>
      </c>
      <c r="X59" s="3">
        <f t="array" ref="X59">IF(Q24=C24,SUM(IF(($BR$30:$BR$38=C24)*($BS$29:$CA$29=Q$20),$BS$30:$CA$38)),0)</f>
        <v>0</v>
      </c>
      <c r="Y59" s="3">
        <f t="array" ref="Y59">IF(Q24=C24,SUM(IF(($BR$30:$BR$38=C24)*($BS$29:$CA$29=Q$21),$BS$30:$CA$38)),0)</f>
        <v>0</v>
      </c>
      <c r="Z59" s="3">
        <f t="array" ref="Z59">IF(Q24=C24,SUM(IF(($BR$30:$BR$38=C24)*($BS$29:$CA$29=Q$22),$BS$30:$CA$38)),0)</f>
        <v>0</v>
      </c>
      <c r="AA59" s="3">
        <f t="array" ref="AA59">IF(Q24=C24,SUM(IF(($BR$30:$BR$38=C24)*($BS$29:$CA$29=Q$23),$BS$30:$CA$38)),0)</f>
        <v>0</v>
      </c>
      <c r="AB59" s="3">
        <f t="array" ref="AB59">IF(Q24=C24,SUM(IF(($BR$30:$BR$38=C24)*($BS$29:$CA$29=Q$25),$BS$30:$CA$38)),0)</f>
        <v>0</v>
      </c>
      <c r="AC59" s="5">
        <f t="array" ref="AC59">IF(R24=C24,SUM(IF(($BR$30:$BR$38=C24)*($BS$29:$CA$29=R$17),$BS$30:$CA$38)),0)</f>
        <v>0</v>
      </c>
      <c r="AD59" s="3">
        <f t="array" ref="AD59">IF(R24=C24,SUM(IF(($BR$30:$BR$38=C24)*($BS$29:$CA$29=R$18),$BS$30:$CA$38)),0)</f>
        <v>0</v>
      </c>
      <c r="AE59" s="3">
        <f t="array" ref="AE59">IF(R24=C24,SUM(IF(($BR$30:$BR$38=C24)*($BS$29:$CA$29=R$19),$BS$30:$CA$38)),0)</f>
        <v>0</v>
      </c>
      <c r="AF59" s="3">
        <f t="array" ref="AF59">IF(R24=C24,SUM(IF(($BR$30:$BR$38=C24)*($BS$29:$CA$29=R$20),$BS$30:$CA$38)),0)</f>
        <v>0</v>
      </c>
      <c r="AG59" s="3">
        <f t="array" ref="AG59">IF(R24=C24,SUM(IF(($BR$30:$BR$38=C24)*($BS$29:$CA$29=R$21),$BS$30:$CA$38)),0)</f>
        <v>0</v>
      </c>
      <c r="AH59" s="3">
        <f t="array" ref="AH59">IF(R24=C24,SUM(IF(($BR$30:$BR$38=C24)*($BS$29:$CA$29=R$22),$BS$30:$CA$38)),0)</f>
        <v>0</v>
      </c>
      <c r="AI59" s="3">
        <f t="array" ref="AI59">IF(R24=C24,SUM(IF(($BR$30:$BR$38=C24)*($BS$29:$CA$29=R$23),$BS$30:$CA$38)),0)</f>
        <v>0</v>
      </c>
      <c r="AJ59" s="3">
        <f t="array" ref="AJ59">IF(R24=C24,SUM(IF(($BR$30:$BR$38=C24)*($BS$29:$CA$29=R$25),$BS$30:$CA$38)),0)</f>
        <v>0</v>
      </c>
      <c r="AK59" s="5">
        <f t="array" ref="AK59">IF(S24=C24,SUM(IF(($BR$30:$BR$38=C24)*($BS$29:$CA$29=S$17),$BS$30:$CA$38)),0)</f>
        <v>0</v>
      </c>
      <c r="AL59" s="3">
        <f t="array" ref="AL59">IF(S24=C24,SUM(IF(($BR$30:$BR$38=C24)*($BS$29:$CA$29=S$18),$BS$30:$CA$38)),0)</f>
        <v>0</v>
      </c>
      <c r="AM59" s="3">
        <f t="array" ref="AM59">IF(S24=C24,SUM(IF(($BR$30:$BR$38=C24)*($BS$29:$CA$29=S$19),$BS$30:$CA$38)),0)</f>
        <v>0</v>
      </c>
      <c r="AN59" s="3">
        <f t="array" ref="AN59">IF(S24=C24,SUM(IF(($BR$30:$BR$38=C24)*($BS$29:$CA$29=S$20),$BS$30:$CA$38)),0)</f>
        <v>0</v>
      </c>
      <c r="AO59" s="3">
        <f t="array" ref="AO59">IF(S24=C24,SUM(IF(($BR$30:$BR$38=C24)*($BS$29:$CA$29=S$21),$BS$30:$CA$38)),0)</f>
        <v>0</v>
      </c>
      <c r="AP59" s="3">
        <f t="array" ref="AP59">IF(S24=C24,SUM(IF(($BR$30:$BR$38=C24)*($BS$29:$CA$29=S$22),$BS$30:$CA$38)),0)</f>
        <v>0</v>
      </c>
      <c r="AQ59" s="3">
        <f t="array" ref="AQ59">IF(S24=C24,SUM(IF(($BR$30:$BR$38=C24)*($BS$29:$CA$29=S$23),$BS$30:$CA$38)),0)</f>
        <v>0</v>
      </c>
      <c r="AR59" s="3">
        <f t="array" ref="AR59">IF(S24=C24,SUM(IF(($BR$30:$BR$38=C24)*($BS$29:$CA$29=S$25),$BS$30:$CA$38)),0)</f>
        <v>0</v>
      </c>
      <c r="AS59" s="5">
        <f t="array" ref="AS59">IF(T24=C24,SUM(IF(($BR$30:$BR$38=C24)*($BS$29:$CA$29=T$17),$BS$30:$CA$38)),0)</f>
        <v>0</v>
      </c>
      <c r="AT59" s="3">
        <f t="array" ref="AT59">IF(T24=C24,SUM(IF(($BR$30:$BR$38=C24)*($BS$29:$CA$29=T$18),$BS$30:$CA$38)),0)</f>
        <v>0</v>
      </c>
      <c r="AU59" s="3">
        <f t="array" ref="AU59">IF(T24=C24,SUM(IF(($BR$30:$BR$38=C24)*($BS$29:$CA$29=T$19),$BS$30:$CA$38)),0)</f>
        <v>0</v>
      </c>
      <c r="AV59" s="3">
        <f t="array" ref="AV59">IF(T24=C24,SUM(IF(($BR$30:$BR$38=C24)*($BS$29:$CA$29=T$20),$BS$30:$CA$38)),0)</f>
        <v>0</v>
      </c>
      <c r="AW59" s="3">
        <f t="array" ref="AW59">IF(T24=C24,SUM(IF(($BR$30:$BR$38=C24)*($BS$29:$CA$29=T$21),$BS$30:$CA$38)),0)</f>
        <v>0</v>
      </c>
      <c r="AX59" s="3">
        <f t="array" ref="AX59">IF(T24=C24,SUM(IF(($BR$30:$BR$38=C24)*($BS$29:$CA$29=T$22),$BS$30:$CA$38)),0)</f>
        <v>0</v>
      </c>
      <c r="AY59" s="3">
        <f t="array" ref="AY59">IF(T24=C24,SUM(IF(($BR$30:$BR$38=C24)*($BS$29:$CA$29=T$23),$BS$30:$CA$38)),0)</f>
        <v>0</v>
      </c>
      <c r="AZ59" s="3">
        <f t="array" ref="AZ59">IF(T24=C24,SUM(IF(($BR$30:$BR$38=C24)*($BS$29:$CA$29=T$25),$BS$30:$CA$38)),0)</f>
        <v>0</v>
      </c>
      <c r="BA59" s="5">
        <f t="array" ref="BA59">IF(U24=C24,SUM(IF(($BR$30:$BR$38=C24)*($BS$29:$CA$29=U$17),$BS$30:$CA$38)),0)</f>
        <v>0</v>
      </c>
      <c r="BB59" s="3">
        <f t="array" ref="BB59">IF(U24=C24,SUM(IF(($BR$30:$BR$38=C24)*($BS$29:$CA$29=U$18),$BS$30:$CA$38)),0)</f>
        <v>0</v>
      </c>
      <c r="BC59" s="3">
        <f t="array" ref="BC59">IF(U24=C24,SUM(IF(($BR$30:$BR$38=C24)*($BS$29:$CA$29=U$19),$BS$30:$CA$38)),0)</f>
        <v>0</v>
      </c>
      <c r="BD59" s="3">
        <f t="array" ref="BD59">IF(U24=C24,SUM(IF(($BR$30:$BR$38=C24)*($BS$29:$CA$29=U$20),$BS$30:$CA$38)),0)</f>
        <v>0</v>
      </c>
      <c r="BE59" s="3">
        <f t="array" ref="BE59">IF(U24=C24,SUM(IF(($BR$30:$BR$38=C24)*($BS$29:$CA$29=U$21),$BS$30:$CA$38)),0)</f>
        <v>0</v>
      </c>
      <c r="BF59" s="3">
        <f t="array" ref="BF59">IF(U24=C24,SUM(IF(($BR$30:$BR$38=C24)*($BS$29:$CA$29=U$22),$BS$30:$CA$38)),0)</f>
        <v>0</v>
      </c>
      <c r="BG59" s="3">
        <f t="array" ref="BG59">IF(U24=C24,SUM(IF(($BR$30:$BR$38=C24)*($BS$29:$CA$29=U$23),$BS$30:$CA$38)),0)</f>
        <v>0</v>
      </c>
      <c r="BH59" s="3">
        <f t="array" ref="BH59">IF(U24=C24,SUM(IF(($BR$30:$BR$38=C24)*($BS$29:$CA$29=U$25),$BS$30:$CA$38)),0)</f>
        <v>0</v>
      </c>
      <c r="BI59" s="5">
        <f t="array" ref="BI59">IF(V24=C24,SUM(IF(($BR$30:$BR$38=C24)*($BS$29:$CA$29=V$17),$BS$30:$CA$38)),0)</f>
        <v>0</v>
      </c>
      <c r="BJ59" s="3">
        <f t="array" ref="BJ59">IF(V24=C24,SUM(IF(($BR$30:$BR$38=C24)*($BS$29:$CA$29=V$18),$BS$30:$CA$38)),0)</f>
        <v>0</v>
      </c>
      <c r="BK59" s="3">
        <f t="array" ref="BK59">IF(V24=C24,SUM(IF(($BR$30:$BR$38=C24)*($BS$29:$CA$29=V$19),$BS$30:$CA$38)),0)</f>
        <v>0</v>
      </c>
      <c r="BL59" s="3">
        <f t="array" ref="BL59">IF(V24=C24,SUM(IF(($BR$30:$BR$38=C24)*($BS$29:$CA$29=V$20),$BS$30:$CA$38)),0)</f>
        <v>0</v>
      </c>
      <c r="BM59" s="3">
        <f t="array" ref="BM59">IF(V24=C24,SUM(IF(($BR$30:$BR$38=C24)*($BS$29:$CA$29=V$21),$BS$30:$CA$38)),0)</f>
        <v>0</v>
      </c>
      <c r="BN59" s="3">
        <f t="array" ref="BN59">IF(V24=C24,SUM(IF(($BR$30:$BR$38=C24)*($BS$29:$CA$29=V$22),$BS$30:$CA$38)),0)</f>
        <v>0</v>
      </c>
      <c r="BO59" s="3">
        <f t="array" ref="BO59">IF(V24=C24,SUM(IF(($BR$30:$BR$38=C24)*($BS$29:$CA$29=V$23),$BS$30:$CA$38)),0)</f>
        <v>0</v>
      </c>
      <c r="BP59" s="15">
        <f t="array" ref="BP59">IF(V24=C24,SUM(IF(($BR$30:$BR$38=C24)*($BS$29:$CA$29=V$25),$BS$30:$CA$38)),0)</f>
        <v>0</v>
      </c>
      <c r="BQ59" s="3"/>
      <c r="BR59" s="2" t="str">
        <f t="shared" si="68"/>
        <v>Team D8</v>
      </c>
      <c r="BS59" s="8">
        <f t="shared" si="70"/>
        <v>0</v>
      </c>
      <c r="BT59" s="8">
        <f t="shared" si="72"/>
        <v>4</v>
      </c>
      <c r="BU59" s="8">
        <f t="shared" si="74"/>
        <v>3</v>
      </c>
      <c r="BV59" s="8">
        <f>SUMIFS($AE$64:$AE$351,$V$64:$V$351,$BR59,$W$64:$W$351,BV$51)+SUMIFS($AF$64:$AF$351,$W$64:$W$351,$BR59,$V$64:$V$351,BV$51)</f>
        <v>1</v>
      </c>
      <c r="BW59" s="8">
        <f>SUMIFS($AE$64:$AE$351,$V$64:$V$351,$BR59,$W$64:$W$351,BW$51)+SUMIFS($AF$64:$AF$351,$W$64:$W$351,$BR59,$V$64:$V$351,BW$51)</f>
        <v>4</v>
      </c>
      <c r="BX59" s="8">
        <f>SUMIFS($AE$64:$AE$351,$V$64:$V$351,$BR59,$W$64:$W$351,BX$51)+SUMIFS($AF$64:$AF$351,$W$64:$W$351,$BR59,$V$64:$V$351,BX$51)</f>
        <v>3</v>
      </c>
      <c r="BY59" s="8">
        <f>SUMIFS($AE$64:$AE$351,$V$64:$V$351,$BR59,$W$64:$W$351,BY$51)+SUMIFS($AF$64:$AF$351,$W$64:$W$351,$BR59,$V$64:$V$351,BY$51)</f>
        <v>4</v>
      </c>
      <c r="BZ59" s="6"/>
      <c r="CA59" s="7">
        <f>SUMIFS($AE$64:$AE$351,$V$64:$V$351,$BR59,$W$64:$W$351,CA$51)+SUMIFS($AF$64:$AF$351,$W$64:$W$351,$BR59,$V$64:$V$351,CA$51)</f>
        <v>4</v>
      </c>
      <c r="CB59" s="3"/>
    </row>
    <row r="60" spans="2:80" s="2" customFormat="1" ht="12.75" thickBot="1" x14ac:dyDescent="0.25">
      <c r="E60" s="16">
        <f t="array" ref="E60">IF(O25=C25,SUM(IF(($BR$30:$BR$38=C25)*($BS$29:$CA$29=O$17),$BS$30:$CA$38)),0)</f>
        <v>0</v>
      </c>
      <c r="F60" s="17">
        <f t="array" ref="F60">IF(O25=C25,SUM(IF(($BR$30:$BR$38=C25)*($BS$29:$CA$29=O$18),$BS$30:$CA$38)),0)</f>
        <v>0</v>
      </c>
      <c r="G60" s="17">
        <f t="array" ref="G60">IF(O25=C25,SUM(IF(($BR$30:$BR$38=C25)*($BS$29:$CA$29=O$19),$BS$30:$CA$38)),0)</f>
        <v>0</v>
      </c>
      <c r="H60" s="17">
        <f t="array" ref="H60">IF(O25=C25,SUM(IF(($BR$30:$BR$38=C25)*($BS$29:$CA$29=O$20),$BS$30:$CA$38)),0)</f>
        <v>0</v>
      </c>
      <c r="I60" s="17">
        <f t="array" ref="I60">IF(O25=C25,SUM(IF(($BR$30:$BR$38=C25)*($BS$29:$CA$29=O$21),$BS$30:$CA$38)),0)</f>
        <v>0</v>
      </c>
      <c r="J60" s="17">
        <f t="array" ref="J60">IF(O25=C25,SUM(IF(($BR$30:$BR$38=C25)*($BS$29:$CA$29=O$22),$BS$30:$CA$38)),0)</f>
        <v>0</v>
      </c>
      <c r="K60" s="17">
        <f t="array" ref="K60">IF(O25=C25,SUM(IF(($BR$30:$BR$38=C25)*($BS$29:$CA$29=O$23),$BS$30:$CA$38)),0)</f>
        <v>0</v>
      </c>
      <c r="L60" s="17">
        <f t="array" ref="L60">IF(O25=C25,SUM(IF(($BR$30:$BR$38=C25)*($BS$29:$CA$29=O$24),$BS$30:$CA$38)),0)</f>
        <v>0</v>
      </c>
      <c r="M60" s="18">
        <f t="array" ref="M60">IF(P25=C25,SUM(IF(($BR$30:$BR$38=C25)*($BS$29:$CA$29=P$17),$BS$30:$CA$38)),0)</f>
        <v>0</v>
      </c>
      <c r="N60" s="17">
        <f t="array" ref="N60">IF(P25=C25,SUM(IF(($BR$30:$BR$38=C25)*($BS$29:$CA$29=P$18),$BS$30:$CA$38)),0)</f>
        <v>0</v>
      </c>
      <c r="O60" s="17">
        <f t="array" ref="O60">IF(P25=C25,SUM(IF(($BR$30:$BR$38=C25)*($BS$29:$CA$29=P$19),$BS$30:$CA$38)),0)</f>
        <v>0</v>
      </c>
      <c r="P60" s="17">
        <f t="array" ref="P60">IF(P25=C25,SUM(IF(($BR$30:$BR$38=C25)*($BS$29:$CA$29=P$20),$BS$30:$CA$38)),0)</f>
        <v>0</v>
      </c>
      <c r="Q60" s="17">
        <f t="array" ref="Q60">IF(P25=C25,SUM(IF(($BR$30:$BR$38=C25)*($BS$29:$CA$29=P$21),$BS$30:$CA$38)),0)</f>
        <v>0</v>
      </c>
      <c r="R60" s="17">
        <f t="array" ref="R60">IF(P25=C25,SUM(IF(($BR$30:$BR$38=C25)*($BS$29:$CA$29=P$22),$BS$30:$CA$38)),0)</f>
        <v>0</v>
      </c>
      <c r="S60" s="17">
        <f t="array" ref="S60">IF(P25=C25,SUM(IF(($BR$30:$BR$38=C25)*($BS$29:$CA$29=P$23),$BS$30:$CA$38)),0)</f>
        <v>0</v>
      </c>
      <c r="T60" s="17">
        <f t="array" ref="T60">IF(P25=C25,SUM(IF(($BR$30:$BR$38=C25)*($BS$29:$CA$29=P$24),$BS$30:$CA$38)),0)</f>
        <v>0</v>
      </c>
      <c r="U60" s="18">
        <f t="array" ref="U60">IF(Q25=C25,SUM(IF(($BR$30:$BR$38=C25)*($BS$29:$CA$29=Q$17),$BS$30:$CA$38)),0)</f>
        <v>0</v>
      </c>
      <c r="V60" s="17">
        <f t="array" ref="V60">IF(Q25=C25,SUM(IF(($BR$30:$BR$38=C25)*($BS$29:$CA$29=Q$18),$BS$30:$CA$38)),0)</f>
        <v>0</v>
      </c>
      <c r="W60" s="17">
        <f t="array" ref="W60">IF(Q25=C25,SUM(IF(($BR$30:$BR$38=C25)*($BS$29:$CA$29=Q$19),$BS$30:$CA$38)),0)</f>
        <v>0</v>
      </c>
      <c r="X60" s="17">
        <f t="array" ref="X60">IF(Q25=C25,SUM(IF(($BR$30:$BR$38=C25)*($BS$29:$CA$29=Q$20),$BS$30:$CA$38)),0)</f>
        <v>0</v>
      </c>
      <c r="Y60" s="17">
        <f t="array" ref="Y60">IF(Q25=C25,SUM(IF(($BR$30:$BR$38=C25)*($BS$29:$CA$29=Q$21),$BS$30:$CA$38)),0)</f>
        <v>0</v>
      </c>
      <c r="Z60" s="17">
        <f t="array" ref="Z60">IF(Q25=C25,SUM(IF(($BR$30:$BR$38=C25)*($BS$29:$CA$29=Q$22),$BS$30:$CA$38)),0)</f>
        <v>0</v>
      </c>
      <c r="AA60" s="17">
        <f t="array" ref="AA60">IF(Q25=C25,SUM(IF(($BR$30:$BR$38=C25)*($BS$29:$CA$29=Q$23),$BS$30:$CA$38)),0)</f>
        <v>0</v>
      </c>
      <c r="AB60" s="17">
        <f t="array" ref="AB60">IF(Q25=C25,SUM(IF(($BR$30:$BR$38=C25)*($BS$29:$CA$29=Q$24),$BS$30:$CA$38)),0)</f>
        <v>0</v>
      </c>
      <c r="AC60" s="18">
        <f t="array" ref="AC60">IF(R25=C25,SUM(IF(($BR$30:$BR$38=C25)*($BS$29:$CA$29=R$17),$BS$30:$CA$38)),0)</f>
        <v>0</v>
      </c>
      <c r="AD60" s="17">
        <f t="array" ref="AD60">IF(R25=C25,SUM(IF(($BR$30:$BR$38=C25)*($BS$29:$CA$29=R$18),$BS$30:$CA$38)),0)</f>
        <v>0</v>
      </c>
      <c r="AE60" s="17">
        <f t="array" ref="AE60">IF(R25=C25,SUM(IF(($BR$30:$BR$38=C25)*($BS$29:$CA$29=R$19),$BS$30:$CA$38)),0)</f>
        <v>0</v>
      </c>
      <c r="AF60" s="17">
        <f t="array" ref="AF60">IF(R25=C25,SUM(IF(($BR$30:$BR$38=C25)*($BS$29:$CA$29=R$20),$BS$30:$CA$38)),0)</f>
        <v>0</v>
      </c>
      <c r="AG60" s="17">
        <f t="array" ref="AG60">IF(R25=C25,SUM(IF(($BR$30:$BR$38=C25)*($BS$29:$CA$29=R$21),$BS$30:$CA$38)),0)</f>
        <v>0</v>
      </c>
      <c r="AH60" s="17">
        <f t="array" ref="AH60">IF(R25=C25,SUM(IF(($BR$30:$BR$38=C25)*($BS$29:$CA$29=R$22),$BS$30:$CA$38)),0)</f>
        <v>0</v>
      </c>
      <c r="AI60" s="17">
        <f t="array" ref="AI60">IF(R25=C25,SUM(IF(($BR$30:$BR$38=C25)*($BS$29:$CA$29=R$23),$BS$30:$CA$38)),0)</f>
        <v>0</v>
      </c>
      <c r="AJ60" s="17">
        <f t="array" ref="AJ60">IF(R25=C25,SUM(IF(($BR$30:$BR$38=C25)*($BS$29:$CA$29=R$24),$BS$30:$CA$38)),0)</f>
        <v>0</v>
      </c>
      <c r="AK60" s="18">
        <f t="array" ref="AK60">IF(S25=C25,SUM(IF(($BR$30:$BR$38=C25)*($BS$29:$CA$29=S$17),$BS$30:$CA$38)),0)</f>
        <v>0</v>
      </c>
      <c r="AL60" s="17">
        <f t="array" ref="AL60">IF(S25=C25,SUM(IF(($BR$30:$BR$38=C25)*($BS$29:$CA$29=S$18),$BS$30:$CA$38)),0)</f>
        <v>0</v>
      </c>
      <c r="AM60" s="17">
        <f t="array" ref="AM60">IF(S25=C25,SUM(IF(($BR$30:$BR$38=C25)*($BS$29:$CA$29=S$19),$BS$30:$CA$38)),0)</f>
        <v>0</v>
      </c>
      <c r="AN60" s="17">
        <f t="array" ref="AN60">IF(S25=C25,SUM(IF(($BR$30:$BR$38=C25)*($BS$29:$CA$29=S$20),$BS$30:$CA$38)),0)</f>
        <v>0</v>
      </c>
      <c r="AO60" s="17">
        <f t="array" ref="AO60">IF(S25=C25,SUM(IF(($BR$30:$BR$38=C25)*($BS$29:$CA$29=S$21),$BS$30:$CA$38)),0)</f>
        <v>0</v>
      </c>
      <c r="AP60" s="17">
        <f t="array" ref="AP60">IF(S25=C25,SUM(IF(($BR$30:$BR$38=C25)*($BS$29:$CA$29=S$22),$BS$30:$CA$38)),0)</f>
        <v>0</v>
      </c>
      <c r="AQ60" s="17">
        <f t="array" ref="AQ60">IF(S25=C25,SUM(IF(($BR$30:$BR$38=C25)*($BS$29:$CA$29=S$23),$BS$30:$CA$38)),0)</f>
        <v>0</v>
      </c>
      <c r="AR60" s="17">
        <f t="array" ref="AR60">IF(S25=C25,SUM(IF(($BR$30:$BR$38=C25)*($BS$29:$CA$29=S$24),$BS$30:$CA$38)),0)</f>
        <v>0</v>
      </c>
      <c r="AS60" s="18">
        <f t="array" ref="AS60">IF(T25=C25,SUM(IF(($BR$30:$BR$38=C25)*($BS$29:$CA$29=T$17),$BS$30:$CA$38)),0)</f>
        <v>0</v>
      </c>
      <c r="AT60" s="17">
        <f t="array" ref="AT60">IF(T25=C25,SUM(IF(($BR$30:$BR$38=C25)*($BS$29:$CA$29=T$18),$BS$30:$CA$38)),0)</f>
        <v>0</v>
      </c>
      <c r="AU60" s="17">
        <f t="array" ref="AU60">IF(T25=C25,SUM(IF(($BR$30:$BR$38=C25)*($BS$29:$CA$29=T$19),$BS$30:$CA$38)),0)</f>
        <v>0</v>
      </c>
      <c r="AV60" s="17">
        <f t="array" ref="AV60">IF(T25=C25,SUM(IF(($BR$30:$BR$38=C25)*($BS$29:$CA$29=T$20),$BS$30:$CA$38)),0)</f>
        <v>0</v>
      </c>
      <c r="AW60" s="17">
        <f t="array" ref="AW60">IF(T25=C25,SUM(IF(($BR$30:$BR$38=C25)*($BS$29:$CA$29=T$21),$BS$30:$CA$38)),0)</f>
        <v>0</v>
      </c>
      <c r="AX60" s="17">
        <f t="array" ref="AX60">IF(T25=C25,SUM(IF(($BR$30:$BR$38=C25)*($BS$29:$CA$29=T$22),$BS$30:$CA$38)),0)</f>
        <v>0</v>
      </c>
      <c r="AY60" s="17">
        <f t="array" ref="AY60">IF(T25=C25,SUM(IF(($BR$30:$BR$38=C25)*($BS$29:$CA$29=T$23),$BS$30:$CA$38)),0)</f>
        <v>0</v>
      </c>
      <c r="AZ60" s="17">
        <f t="array" ref="AZ60">IF(T25=C25,SUM(IF(($BR$30:$BR$38=C25)*($BS$29:$CA$29=T$24),$BS$30:$CA$38)),0)</f>
        <v>0</v>
      </c>
      <c r="BA60" s="18">
        <f t="array" ref="BA60">IF(U25=C25,SUM(IF(($BR$30:$BR$38=C25)*($BS$29:$CA$29=U$17),$BS$30:$CA$38)),0)</f>
        <v>0</v>
      </c>
      <c r="BB60" s="17">
        <f t="array" ref="BB60">IF(U25=C25,SUM(IF(($BR$30:$BR$38=C25)*($BS$29:$CA$29=U$18),$BS$30:$CA$38)),0)</f>
        <v>0</v>
      </c>
      <c r="BC60" s="17">
        <f t="array" ref="BC60">IF(U25=C25,SUM(IF(($BR$30:$BR$38=C25)*($BS$29:$CA$29=U$19),$BS$30:$CA$38)),0)</f>
        <v>0</v>
      </c>
      <c r="BD60" s="17">
        <f t="array" ref="BD60">IF(U25=C25,SUM(IF(($BR$30:$BR$38=C25)*($BS$29:$CA$29=U$20),$BS$30:$CA$38)),0)</f>
        <v>0</v>
      </c>
      <c r="BE60" s="17">
        <f t="array" ref="BE60">IF(U25=C25,SUM(IF(($BR$30:$BR$38=C25)*($BS$29:$CA$29=U$21),$BS$30:$CA$38)),0)</f>
        <v>0</v>
      </c>
      <c r="BF60" s="17">
        <f t="array" ref="BF60">IF(U25=C25,SUM(IF(($BR$30:$BR$38=C25)*($BS$29:$CA$29=U$22),$BS$30:$CA$38)),0)</f>
        <v>0</v>
      </c>
      <c r="BG60" s="17">
        <f t="array" ref="BG60">IF(U25=C25,SUM(IF(($BR$30:$BR$38=C25)*($BS$29:$CA$29=U$23),$BS$30:$CA$38)),0)</f>
        <v>0</v>
      </c>
      <c r="BH60" s="17">
        <f t="array" ref="BH60">IF(U25=C25,SUM(IF(($BR$30:$BR$38=C25)*($BS$29:$CA$29=U$24),$BS$30:$CA$38)),0)</f>
        <v>0</v>
      </c>
      <c r="BI60" s="18">
        <f t="array" ref="BI60">IF(V25=C25,SUM(IF(($BR$30:$BR$38=C25)*($BS$29:$CA$29=V$17),$BS$30:$CA$38)),0)</f>
        <v>0</v>
      </c>
      <c r="BJ60" s="17">
        <f t="array" ref="BJ60">IF(V25=C25,SUM(IF(($BR$30:$BR$38=C25)*($BS$29:$CA$29=V$18),$BS$30:$CA$38)),0)</f>
        <v>0</v>
      </c>
      <c r="BK60" s="17">
        <f t="array" ref="BK60">IF(V25=C25,SUM(IF(($BR$30:$BR$38=C25)*($BS$29:$CA$29=V$19),$BS$30:$CA$38)),0)</f>
        <v>0</v>
      </c>
      <c r="BL60" s="17">
        <f t="array" ref="BL60">IF(V25=C25,SUM(IF(($BR$30:$BR$38=C25)*($BS$29:$CA$29=V$20),$BS$30:$CA$38)),0)</f>
        <v>0</v>
      </c>
      <c r="BM60" s="17">
        <f t="array" ref="BM60">IF(V25=C25,SUM(IF(($BR$30:$BR$38=C25)*($BS$29:$CA$29=V$21),$BS$30:$CA$38)),0)</f>
        <v>0</v>
      </c>
      <c r="BN60" s="17">
        <f t="array" ref="BN60">IF(V25=C25,SUM(IF(($BR$30:$BR$38=C25)*($BS$29:$CA$29=V$22),$BS$30:$CA$38)),0)</f>
        <v>0</v>
      </c>
      <c r="BO60" s="17">
        <f t="array" ref="BO60">IF(V25=C25,SUM(IF(($BR$30:$BR$38=C25)*($BS$29:$CA$29=V$23),$BS$30:$CA$38)),0)</f>
        <v>0</v>
      </c>
      <c r="BP60" s="19">
        <f t="array" ref="BP60">IF(V25=C25,SUM(IF(($BR$30:$BR$38=C25)*($BS$29:$CA$29=V$24),$BS$30:$CA$38)),0)</f>
        <v>0</v>
      </c>
      <c r="BQ60" s="3"/>
      <c r="BR60" s="2" t="str">
        <f t="shared" si="68"/>
        <v>Team D9</v>
      </c>
      <c r="BS60" s="8">
        <f t="shared" si="70"/>
        <v>3</v>
      </c>
      <c r="BT60" s="8">
        <f t="shared" si="72"/>
        <v>3</v>
      </c>
      <c r="BU60" s="8">
        <f t="shared" si="74"/>
        <v>4</v>
      </c>
      <c r="BV60" s="8">
        <f>SUMIFS($AE$64:$AE$351,$V$64:$V$351,$BR60,$W$64:$W$351,BV$51)+SUMIFS($AF$64:$AF$351,$W$64:$W$351,$BR60,$V$64:$V$351,BV$51)</f>
        <v>4</v>
      </c>
      <c r="BW60" s="8">
        <f>SUMIFS($AE$64:$AE$351,$V$64:$V$351,$BR60,$W$64:$W$351,BW$51)+SUMIFS($AF$64:$AF$351,$W$64:$W$351,$BR60,$V$64:$V$351,BW$51)</f>
        <v>3</v>
      </c>
      <c r="BX60" s="8">
        <f>SUMIFS($AE$64:$AE$351,$V$64:$V$351,$BR60,$W$64:$W$351,BX$51)+SUMIFS($AF$64:$AF$351,$W$64:$W$351,$BR60,$V$64:$V$351,BX$51)</f>
        <v>4</v>
      </c>
      <c r="BY60" s="8">
        <f>SUMIFS($AE$64:$AE$351,$V$64:$V$351,$BR60,$W$64:$W$351,BY$51)+SUMIFS($AF$64:$AF$351,$W$64:$W$351,$BR60,$V$64:$V$351,BY$51)</f>
        <v>1</v>
      </c>
      <c r="BZ60" s="8">
        <f>SUMIFS($AE$64:$AE$351,$V$64:$V$351,$BR60,$W$64:$W$351,BZ$51)+SUMIFS($AF$64:$AF$351,$W$64:$W$351,$BR60,$V$64:$V$351,BZ$51)</f>
        <v>1</v>
      </c>
      <c r="CA60" s="6"/>
      <c r="CB60" s="3"/>
    </row>
    <row r="61" spans="2:80" s="2" customFormat="1" ht="12.75" thickTop="1" x14ac:dyDescent="0.2"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</row>
    <row r="62" spans="2:80" s="2" customFormat="1" x14ac:dyDescent="0.2"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</row>
    <row r="63" spans="2:80" s="2" customFormat="1" ht="12.75" thickBot="1" x14ac:dyDescent="0.25">
      <c r="L63" s="69" t="s">
        <v>104</v>
      </c>
      <c r="Z63" s="67" t="s">
        <v>101</v>
      </c>
      <c r="AA63" s="67" t="s">
        <v>9</v>
      </c>
      <c r="AB63" s="67" t="s">
        <v>99</v>
      </c>
      <c r="AC63" s="93" t="s">
        <v>102</v>
      </c>
      <c r="AD63" s="67" t="s">
        <v>100</v>
      </c>
      <c r="AE63" s="342" t="s">
        <v>92</v>
      </c>
      <c r="AF63" s="342"/>
      <c r="AG63" s="98"/>
      <c r="AH63" s="98"/>
      <c r="AI63" s="3"/>
      <c r="AJ63" s="3"/>
      <c r="AK63" s="3"/>
      <c r="AL63" s="3"/>
      <c r="AM63" s="3"/>
      <c r="AN63" s="3"/>
      <c r="AO63" s="3"/>
      <c r="AP63" s="3"/>
      <c r="AQ63" s="3"/>
      <c r="AR63" s="3"/>
    </row>
    <row r="64" spans="2:80" s="2" customFormat="1" ht="14.25" thickTop="1" thickBot="1" x14ac:dyDescent="0.25">
      <c r="L64" s="70">
        <v>1000000</v>
      </c>
      <c r="M64" s="71" t="s">
        <v>92</v>
      </c>
      <c r="Q64" s="41" t="s">
        <v>2</v>
      </c>
      <c r="R64" s="52" t="str">
        <f>IF($C81=0,"",$C81)</f>
        <v>Team D1</v>
      </c>
      <c r="U64" s="56" t="s">
        <v>2</v>
      </c>
      <c r="V64" s="38" t="str">
        <f t="shared" ref="V64:V127" si="75">IF($H81=0,"",$H81)</f>
        <v>Team A9</v>
      </c>
      <c r="W64" s="31" t="str">
        <f t="shared" ref="W64:W127" si="76">IF($I81=0,"",$I81)</f>
        <v>Eintracht Frankfurt</v>
      </c>
      <c r="X64" s="31">
        <f>IF(OR($J81="",$K81="",$V64="",$W64=""),"",$J81)</f>
        <v>2</v>
      </c>
      <c r="Y64" s="32">
        <f>IF(OR($J81="",$K81="",$V64="",$W64=""),"",$K81)</f>
        <v>2</v>
      </c>
      <c r="Z64" s="30" t="str">
        <f>IF($AG64=0,V64&amp;W64,"")</f>
        <v>Team A9Eintracht Frankfurt</v>
      </c>
      <c r="AA64" s="31">
        <f>IF(AND(V64&lt;&gt;"",W64&lt;&gt;"",V64&lt;&gt;W64,X64&lt;&gt;"",Y64&lt;&gt;""),1,0)</f>
        <v>1</v>
      </c>
      <c r="AB64" s="31" t="str">
        <f>IF(AND(AA64&gt;0,$AG64=0),X64&amp;$M$67&amp;Y64,"")</f>
        <v>2 : 2</v>
      </c>
      <c r="AC64" s="94" t="str">
        <f>IF($AG64=1,V64&amp;W64,"")</f>
        <v/>
      </c>
      <c r="AD64" s="95" t="str">
        <f>IF(AND(AA64&gt;0,$AG64=1),$X64&amp;$M$67&amp;$Y64,"")</f>
        <v/>
      </c>
      <c r="AE64" s="65">
        <f t="shared" ref="AE64:AE127" si="77">IF($AA64=0,"",IF($X64&gt;$Y64,$E$72,IF($X64=$Y64,1,0)))</f>
        <v>1</v>
      </c>
      <c r="AF64" s="63">
        <f t="shared" ref="AF64:AF127" si="78">IF($AA64=0,"",IF($X64&lt;$Y64,$E$72,IF($X64=$Y64,1,0)))</f>
        <v>1</v>
      </c>
      <c r="AG64" s="169">
        <f>IF($AH64="",0,COUNTIF($AH$64:$AH64,INDEX($AH$352:$AH$639,ROW($A1))))</f>
        <v>0</v>
      </c>
      <c r="AH64" s="166" t="str">
        <f>V64&amp;W64</f>
        <v>Team A9Eintracht Frankfurt</v>
      </c>
      <c r="AI64" s="3" t="s">
        <v>138</v>
      </c>
      <c r="AJ64" s="3"/>
      <c r="AK64" s="3"/>
      <c r="AL64" s="3"/>
      <c r="AM64" s="3"/>
      <c r="AN64" s="3"/>
      <c r="AO64" s="3"/>
      <c r="AP64" s="3"/>
      <c r="AQ64" s="3"/>
      <c r="AR64" s="3"/>
    </row>
    <row r="65" spans="2:43" s="2" customFormat="1" ht="13.5" thickBot="1" x14ac:dyDescent="0.25">
      <c r="L65" s="72">
        <v>1000</v>
      </c>
      <c r="M65" s="73" t="s">
        <v>91</v>
      </c>
      <c r="N65" s="77">
        <v>500</v>
      </c>
      <c r="O65" s="76" t="s">
        <v>170</v>
      </c>
      <c r="Q65" s="42" t="s">
        <v>3</v>
      </c>
      <c r="R65" s="53" t="str">
        <f>IF($C82=0,"",$C82)</f>
        <v>Team D2</v>
      </c>
      <c r="U65" s="57" t="s">
        <v>3</v>
      </c>
      <c r="V65" s="39" t="str">
        <f t="shared" si="75"/>
        <v>Team B9</v>
      </c>
      <c r="W65" s="172" t="str">
        <f t="shared" si="76"/>
        <v>Team B2</v>
      </c>
      <c r="X65" s="172">
        <f>IF(OR($J82="",$K82="",$V65="",$W65=""),"",$J82)</f>
        <v>3</v>
      </c>
      <c r="Y65" s="34">
        <f>IF(OR($J82="",$K82="",$V65="",$W65=""),"",$K82)</f>
        <v>4</v>
      </c>
      <c r="Z65" s="33" t="str">
        <f>IF($AG65=0,V65&amp;W65,"")</f>
        <v>Team B9Team B2</v>
      </c>
      <c r="AA65" s="172">
        <f t="shared" ref="AA65:AA128" si="79">IF(AND(V65&lt;&gt;"",W65&lt;&gt;"",V65&lt;&gt;W65,X65&lt;&gt;"",Y65&lt;&gt;""),1,0)</f>
        <v>1</v>
      </c>
      <c r="AB65" s="172" t="str">
        <f>IF(AND(AA65&gt;0,$AG65=0),X65&amp;$M$67&amp;Y65,"")</f>
        <v>3 : 4</v>
      </c>
      <c r="AC65" s="3" t="str">
        <f>IF($AG65=1,V65&amp;W65,"")</f>
        <v/>
      </c>
      <c r="AD65" s="64" t="str">
        <f>IF(AND(AA65&gt;0,$AG65=1),$X65&amp;$M$67&amp;$Y65,"")</f>
        <v/>
      </c>
      <c r="AE65" s="66">
        <f t="shared" si="77"/>
        <v>0</v>
      </c>
      <c r="AF65" s="64">
        <f t="shared" si="78"/>
        <v>3</v>
      </c>
      <c r="AG65" s="172">
        <f>IF($AH65="",0,COUNTIF($AH$64:$AH65,INDEX($AH$352:$AH$639,ROW($A2))))</f>
        <v>0</v>
      </c>
      <c r="AH65" s="167" t="str">
        <f t="shared" ref="AH65:AH128" si="80">V65&amp;W65</f>
        <v>Team B9Team B2</v>
      </c>
      <c r="AI65" s="3" t="s">
        <v>138</v>
      </c>
      <c r="AJ65" s="172"/>
      <c r="AK65" s="172"/>
      <c r="AL65" s="172"/>
      <c r="AM65" s="172"/>
      <c r="AN65" s="172"/>
      <c r="AO65" s="172"/>
      <c r="AP65" s="172"/>
      <c r="AQ65" s="172"/>
    </row>
    <row r="66" spans="2:43" s="2" customFormat="1" ht="13.5" thickBot="1" x14ac:dyDescent="0.25">
      <c r="L66" s="74">
        <v>1</v>
      </c>
      <c r="M66" s="75" t="s">
        <v>89</v>
      </c>
      <c r="Q66" s="42" t="s">
        <v>4</v>
      </c>
      <c r="R66" s="53" t="str">
        <f t="shared" ref="R66:R71" si="81">IF($C83=0,"",$C83)</f>
        <v>Team D3</v>
      </c>
      <c r="U66" s="57" t="s">
        <v>4</v>
      </c>
      <c r="V66" s="39" t="str">
        <f t="shared" si="75"/>
        <v>Team C9</v>
      </c>
      <c r="W66" s="172" t="str">
        <f t="shared" si="76"/>
        <v>Team C2</v>
      </c>
      <c r="X66" s="172">
        <f t="shared" ref="X66:X129" si="82">IF(OR($J83="",$K83="",$V66="",$W66=""),"",$J83)</f>
        <v>3</v>
      </c>
      <c r="Y66" s="34">
        <f t="shared" ref="Y66:Y129" si="83">IF(OR($J83="",$K83="",$V66="",$W66=""),"",$K83)</f>
        <v>3</v>
      </c>
      <c r="Z66" s="33" t="str">
        <f t="shared" ref="Z66:Z129" si="84">IF($AG66=0,V66&amp;W66,"")</f>
        <v>Team C9Team C2</v>
      </c>
      <c r="AA66" s="172">
        <f t="shared" si="79"/>
        <v>1</v>
      </c>
      <c r="AB66" s="172" t="str">
        <f t="shared" ref="AB66:AB129" si="85">IF(AND(AA66&gt;0,$AG66=0),X66&amp;$M$67&amp;Y66,"")</f>
        <v>3 : 3</v>
      </c>
      <c r="AC66" s="3" t="str">
        <f t="shared" ref="AC66:AC129" si="86">IF($AG66=1,V66&amp;W66,"")</f>
        <v/>
      </c>
      <c r="AD66" s="64" t="str">
        <f t="shared" ref="AD66:AD129" si="87">IF(AND(AA66&gt;0,$AG66=1),$X66&amp;$M$67&amp;$Y66,"")</f>
        <v/>
      </c>
      <c r="AE66" s="66">
        <f t="shared" si="77"/>
        <v>1</v>
      </c>
      <c r="AF66" s="64">
        <f t="shared" si="78"/>
        <v>1</v>
      </c>
      <c r="AG66" s="172">
        <f>IF($AH66="",0,COUNTIF($AH$64:$AH66,INDEX($AH$352:$AH$639,ROW($A3))))</f>
        <v>0</v>
      </c>
      <c r="AH66" s="167" t="str">
        <f t="shared" si="80"/>
        <v>Team C9Team C2</v>
      </c>
      <c r="AI66" s="3" t="s">
        <v>138</v>
      </c>
      <c r="AJ66" s="3"/>
      <c r="AK66" s="172"/>
      <c r="AL66" s="172"/>
      <c r="AM66" s="172"/>
      <c r="AN66" s="172"/>
      <c r="AO66" s="172"/>
      <c r="AP66" s="172"/>
      <c r="AQ66" s="172"/>
    </row>
    <row r="67" spans="2:43" s="2" customFormat="1" x14ac:dyDescent="0.2">
      <c r="L67" s="2" t="s">
        <v>133</v>
      </c>
      <c r="M67" s="26" t="s">
        <v>134</v>
      </c>
      <c r="Q67" s="42" t="s">
        <v>5</v>
      </c>
      <c r="R67" s="53" t="str">
        <f t="shared" si="81"/>
        <v>Team D4</v>
      </c>
      <c r="U67" s="57" t="s">
        <v>5</v>
      </c>
      <c r="V67" s="39" t="str">
        <f t="shared" si="75"/>
        <v>Team D9</v>
      </c>
      <c r="W67" s="172" t="str">
        <f t="shared" si="76"/>
        <v>Team D2</v>
      </c>
      <c r="X67" s="172">
        <f t="shared" si="82"/>
        <v>3</v>
      </c>
      <c r="Y67" s="34">
        <f t="shared" si="83"/>
        <v>1</v>
      </c>
      <c r="Z67" s="33" t="str">
        <f t="shared" si="84"/>
        <v>Team D9Team D2</v>
      </c>
      <c r="AA67" s="172">
        <f t="shared" si="79"/>
        <v>1</v>
      </c>
      <c r="AB67" s="172" t="str">
        <f t="shared" si="85"/>
        <v>3 : 1</v>
      </c>
      <c r="AC67" s="3" t="str">
        <f t="shared" si="86"/>
        <v/>
      </c>
      <c r="AD67" s="64" t="str">
        <f t="shared" si="87"/>
        <v/>
      </c>
      <c r="AE67" s="66">
        <f t="shared" si="77"/>
        <v>3</v>
      </c>
      <c r="AF67" s="64">
        <f t="shared" si="78"/>
        <v>0</v>
      </c>
      <c r="AG67" s="172">
        <f>IF($AH67="",0,COUNTIF($AH$64:$AH67,INDEX($AH$352:$AH$639,ROW($A4))))</f>
        <v>0</v>
      </c>
      <c r="AH67" s="167" t="str">
        <f t="shared" si="80"/>
        <v>Team D9Team D2</v>
      </c>
      <c r="AI67" s="3" t="s">
        <v>138</v>
      </c>
      <c r="AJ67" s="172"/>
      <c r="AK67" s="3"/>
      <c r="AL67" s="172"/>
      <c r="AM67" s="172"/>
      <c r="AN67" s="172"/>
      <c r="AO67" s="172"/>
      <c r="AP67" s="172"/>
      <c r="AQ67" s="172"/>
    </row>
    <row r="68" spans="2:43" s="2" customFormat="1" x14ac:dyDescent="0.2">
      <c r="Q68" s="42" t="s">
        <v>6</v>
      </c>
      <c r="R68" s="53" t="str">
        <f t="shared" si="81"/>
        <v>Team D5</v>
      </c>
      <c r="U68" s="57" t="s">
        <v>6</v>
      </c>
      <c r="V68" s="39" t="str">
        <f t="shared" si="75"/>
        <v>FC Barcelona</v>
      </c>
      <c r="W68" s="172" t="str">
        <f t="shared" si="76"/>
        <v>Team A8</v>
      </c>
      <c r="X68" s="172">
        <f t="shared" si="82"/>
        <v>3</v>
      </c>
      <c r="Y68" s="34">
        <f t="shared" si="83"/>
        <v>3</v>
      </c>
      <c r="Z68" s="33" t="str">
        <f t="shared" si="84"/>
        <v>FC BarcelonaTeam A8</v>
      </c>
      <c r="AA68" s="172">
        <f t="shared" si="79"/>
        <v>1</v>
      </c>
      <c r="AB68" s="172" t="str">
        <f t="shared" si="85"/>
        <v>3 : 3</v>
      </c>
      <c r="AC68" s="3" t="str">
        <f t="shared" si="86"/>
        <v/>
      </c>
      <c r="AD68" s="64" t="str">
        <f t="shared" si="87"/>
        <v/>
      </c>
      <c r="AE68" s="66">
        <f t="shared" si="77"/>
        <v>1</v>
      </c>
      <c r="AF68" s="64">
        <f t="shared" si="78"/>
        <v>1</v>
      </c>
      <c r="AG68" s="172">
        <f>IF($AH68="",0,COUNTIF($AH$64:$AH68,INDEX($AH$352:$AH$639,ROW($A5))))</f>
        <v>0</v>
      </c>
      <c r="AH68" s="167" t="str">
        <f t="shared" si="80"/>
        <v>FC BarcelonaTeam A8</v>
      </c>
      <c r="AI68" s="3" t="s">
        <v>138</v>
      </c>
      <c r="AJ68" s="172"/>
      <c r="AK68" s="172"/>
      <c r="AL68" s="3"/>
      <c r="AM68" s="172"/>
      <c r="AN68" s="172"/>
      <c r="AO68" s="172"/>
      <c r="AP68" s="172"/>
      <c r="AQ68" s="172"/>
    </row>
    <row r="69" spans="2:43" s="2" customFormat="1" ht="12" customHeight="1" x14ac:dyDescent="0.2">
      <c r="B69" s="340" t="s">
        <v>137</v>
      </c>
      <c r="C69" s="340"/>
      <c r="D69" s="340"/>
      <c r="E69" s="340"/>
      <c r="F69" s="340"/>
      <c r="G69" s="340"/>
      <c r="H69" s="340"/>
      <c r="I69" s="340"/>
      <c r="J69" s="340"/>
      <c r="K69" s="340"/>
      <c r="Q69" s="42" t="s">
        <v>7</v>
      </c>
      <c r="R69" s="53" t="str">
        <f t="shared" si="81"/>
        <v>Team D6</v>
      </c>
      <c r="U69" s="57" t="s">
        <v>7</v>
      </c>
      <c r="V69" s="39" t="str">
        <f t="shared" si="75"/>
        <v>Team B3</v>
      </c>
      <c r="W69" s="172" t="str">
        <f t="shared" si="76"/>
        <v>Team B8</v>
      </c>
      <c r="X69" s="172">
        <f t="shared" si="82"/>
        <v>5</v>
      </c>
      <c r="Y69" s="34">
        <f t="shared" si="83"/>
        <v>1</v>
      </c>
      <c r="Z69" s="33" t="str">
        <f t="shared" si="84"/>
        <v>Team B3Team B8</v>
      </c>
      <c r="AA69" s="172">
        <f t="shared" si="79"/>
        <v>1</v>
      </c>
      <c r="AB69" s="172" t="str">
        <f t="shared" si="85"/>
        <v>5 : 1</v>
      </c>
      <c r="AC69" s="3" t="str">
        <f t="shared" si="86"/>
        <v/>
      </c>
      <c r="AD69" s="64" t="str">
        <f t="shared" si="87"/>
        <v/>
      </c>
      <c r="AE69" s="66">
        <f t="shared" si="77"/>
        <v>3</v>
      </c>
      <c r="AF69" s="64">
        <f t="shared" si="78"/>
        <v>0</v>
      </c>
      <c r="AG69" s="172">
        <f>IF($AH69="",0,COUNTIF($AH$64:$AH69,INDEX($AH$352:$AH$639,ROW($A6))))</f>
        <v>0</v>
      </c>
      <c r="AH69" s="167" t="str">
        <f t="shared" si="80"/>
        <v>Team B3Team B8</v>
      </c>
      <c r="AI69" s="3" t="s">
        <v>138</v>
      </c>
      <c r="AJ69" s="172"/>
      <c r="AK69" s="172"/>
      <c r="AL69" s="172"/>
      <c r="AM69" s="3"/>
      <c r="AN69" s="172"/>
      <c r="AO69" s="172"/>
      <c r="AP69" s="172"/>
      <c r="AQ69" s="172"/>
    </row>
    <row r="70" spans="2:43" s="2" customFormat="1" ht="12" customHeight="1" x14ac:dyDescent="0.2">
      <c r="B70" s="340"/>
      <c r="C70" s="340"/>
      <c r="D70" s="340"/>
      <c r="E70" s="340"/>
      <c r="F70" s="340"/>
      <c r="G70" s="340"/>
      <c r="H70" s="340"/>
      <c r="I70" s="340"/>
      <c r="J70" s="340"/>
      <c r="K70" s="340"/>
      <c r="Q70" s="42" t="s">
        <v>10</v>
      </c>
      <c r="R70" s="53" t="str">
        <f t="shared" si="81"/>
        <v>Team D7</v>
      </c>
      <c r="U70" s="57" t="s">
        <v>10</v>
      </c>
      <c r="V70" s="39" t="str">
        <f t="shared" si="75"/>
        <v>Team C3</v>
      </c>
      <c r="W70" s="172" t="str">
        <f t="shared" si="76"/>
        <v>Team C8</v>
      </c>
      <c r="X70" s="172">
        <f t="shared" si="82"/>
        <v>6</v>
      </c>
      <c r="Y70" s="34">
        <f t="shared" si="83"/>
        <v>1</v>
      </c>
      <c r="Z70" s="33" t="str">
        <f t="shared" si="84"/>
        <v>Team C3Team C8</v>
      </c>
      <c r="AA70" s="172">
        <f t="shared" si="79"/>
        <v>1</v>
      </c>
      <c r="AB70" s="172" t="str">
        <f t="shared" si="85"/>
        <v>6 : 1</v>
      </c>
      <c r="AC70" s="3" t="str">
        <f t="shared" si="86"/>
        <v/>
      </c>
      <c r="AD70" s="64" t="str">
        <f t="shared" si="87"/>
        <v/>
      </c>
      <c r="AE70" s="66">
        <f t="shared" si="77"/>
        <v>3</v>
      </c>
      <c r="AF70" s="64">
        <f t="shared" si="78"/>
        <v>0</v>
      </c>
      <c r="AG70" s="172">
        <f>IF($AH70="",0,COUNTIF($AH$64:$AH70,INDEX($AH$352:$AH$639,ROW($A7))))</f>
        <v>0</v>
      </c>
      <c r="AH70" s="167" t="str">
        <f t="shared" si="80"/>
        <v>Team C3Team C8</v>
      </c>
      <c r="AI70" s="3" t="s">
        <v>138</v>
      </c>
      <c r="AJ70" s="172"/>
      <c r="AK70" s="172"/>
      <c r="AL70" s="172"/>
      <c r="AM70" s="172"/>
      <c r="AN70" s="3"/>
      <c r="AO70" s="172"/>
      <c r="AP70" s="172"/>
      <c r="AQ70" s="172"/>
    </row>
    <row r="71" spans="2:43" s="2" customFormat="1" ht="12.75" thickBot="1" x14ac:dyDescent="0.25">
      <c r="B71" s="3"/>
      <c r="F71" s="3"/>
      <c r="G71" s="3"/>
      <c r="H71" s="3"/>
      <c r="I71" s="3"/>
      <c r="J71" s="3"/>
      <c r="K71" s="3"/>
      <c r="L71" s="3"/>
      <c r="M71" s="3"/>
      <c r="Q71" s="42" t="s">
        <v>11</v>
      </c>
      <c r="R71" s="53" t="str">
        <f t="shared" si="81"/>
        <v>Team D8</v>
      </c>
      <c r="U71" s="57" t="s">
        <v>11</v>
      </c>
      <c r="V71" s="39" t="str">
        <f t="shared" si="75"/>
        <v>Team D3</v>
      </c>
      <c r="W71" s="172" t="str">
        <f t="shared" si="76"/>
        <v>Team D8</v>
      </c>
      <c r="X71" s="172">
        <f t="shared" si="82"/>
        <v>5</v>
      </c>
      <c r="Y71" s="34">
        <f t="shared" si="83"/>
        <v>2</v>
      </c>
      <c r="Z71" s="33" t="str">
        <f t="shared" si="84"/>
        <v>Team D3Team D8</v>
      </c>
      <c r="AA71" s="172">
        <f t="shared" si="79"/>
        <v>1</v>
      </c>
      <c r="AB71" s="172" t="str">
        <f t="shared" si="85"/>
        <v>5 : 2</v>
      </c>
      <c r="AC71" s="3" t="str">
        <f t="shared" si="86"/>
        <v/>
      </c>
      <c r="AD71" s="64" t="str">
        <f t="shared" si="87"/>
        <v/>
      </c>
      <c r="AE71" s="66">
        <f t="shared" si="77"/>
        <v>3</v>
      </c>
      <c r="AF71" s="64">
        <f t="shared" si="78"/>
        <v>0</v>
      </c>
      <c r="AG71" s="172">
        <f>IF($AH71="",0,COUNTIF($AH$64:$AH71,INDEX($AH$352:$AH$639,ROW($A8))))</f>
        <v>0</v>
      </c>
      <c r="AH71" s="167" t="str">
        <f t="shared" si="80"/>
        <v>Team D3Team D8</v>
      </c>
      <c r="AI71" s="3" t="s">
        <v>138</v>
      </c>
      <c r="AJ71" s="172"/>
      <c r="AK71" s="172"/>
      <c r="AL71" s="172"/>
      <c r="AM71" s="172"/>
      <c r="AN71" s="172"/>
      <c r="AO71" s="3"/>
      <c r="AP71" s="172"/>
      <c r="AQ71" s="172"/>
    </row>
    <row r="72" spans="2:43" s="2" customFormat="1" ht="12.75" thickBot="1" x14ac:dyDescent="0.25">
      <c r="C72" s="2" t="s">
        <v>126</v>
      </c>
      <c r="E72" s="165">
        <v>3</v>
      </c>
      <c r="L72" s="172"/>
      <c r="M72" s="172"/>
      <c r="Q72" s="43" t="s">
        <v>12</v>
      </c>
      <c r="R72" s="54" t="str">
        <f>IF($C89=0,"",$C89)</f>
        <v>Team D9</v>
      </c>
      <c r="U72" s="57" t="s">
        <v>12</v>
      </c>
      <c r="V72" s="39" t="str">
        <f t="shared" si="75"/>
        <v>Team A7</v>
      </c>
      <c r="W72" s="172" t="str">
        <f t="shared" si="76"/>
        <v>Maibach 1822 eV</v>
      </c>
      <c r="X72" s="172">
        <f t="shared" si="82"/>
        <v>4</v>
      </c>
      <c r="Y72" s="34">
        <f t="shared" si="83"/>
        <v>2</v>
      </c>
      <c r="Z72" s="33" t="str">
        <f t="shared" si="84"/>
        <v>Team A7Maibach 1822 eV</v>
      </c>
      <c r="AA72" s="172">
        <f t="shared" si="79"/>
        <v>1</v>
      </c>
      <c r="AB72" s="172" t="str">
        <f t="shared" si="85"/>
        <v>4 : 2</v>
      </c>
      <c r="AC72" s="3" t="str">
        <f t="shared" si="86"/>
        <v/>
      </c>
      <c r="AD72" s="64" t="str">
        <f t="shared" si="87"/>
        <v/>
      </c>
      <c r="AE72" s="66">
        <f t="shared" si="77"/>
        <v>3</v>
      </c>
      <c r="AF72" s="64">
        <f t="shared" si="78"/>
        <v>0</v>
      </c>
      <c r="AG72" s="172">
        <f>IF($AH72="",0,COUNTIF($AH$64:$AH72,INDEX($AH$352:$AH$639,ROW($A9))))</f>
        <v>0</v>
      </c>
      <c r="AH72" s="167" t="str">
        <f t="shared" si="80"/>
        <v>Team A7Maibach 1822 eV</v>
      </c>
      <c r="AI72" s="3" t="s">
        <v>138</v>
      </c>
      <c r="AJ72" s="172"/>
      <c r="AK72" s="172"/>
      <c r="AL72" s="172"/>
      <c r="AM72" s="172"/>
      <c r="AN72" s="172"/>
      <c r="AO72" s="172"/>
      <c r="AP72" s="3"/>
      <c r="AQ72" s="172"/>
    </row>
    <row r="73" spans="2:43" s="2" customFormat="1" ht="12.75" thickBot="1" x14ac:dyDescent="0.25">
      <c r="C73" s="3"/>
      <c r="D73" s="3"/>
      <c r="E73" s="172"/>
      <c r="H73" s="344" t="s">
        <v>159</v>
      </c>
      <c r="I73" s="344"/>
      <c r="L73" s="172"/>
      <c r="M73" s="172"/>
      <c r="U73" s="57" t="s">
        <v>13</v>
      </c>
      <c r="V73" s="39" t="str">
        <f t="shared" si="75"/>
        <v>Team B7</v>
      </c>
      <c r="W73" s="172" t="str">
        <f t="shared" si="76"/>
        <v>Team B4</v>
      </c>
      <c r="X73" s="172">
        <f t="shared" si="82"/>
        <v>3</v>
      </c>
      <c r="Y73" s="34">
        <f t="shared" si="83"/>
        <v>0</v>
      </c>
      <c r="Z73" s="33" t="str">
        <f t="shared" si="84"/>
        <v>Team B7Team B4</v>
      </c>
      <c r="AA73" s="172">
        <f t="shared" si="79"/>
        <v>1</v>
      </c>
      <c r="AB73" s="172" t="str">
        <f t="shared" si="85"/>
        <v>3 : 0</v>
      </c>
      <c r="AC73" s="3" t="str">
        <f t="shared" si="86"/>
        <v/>
      </c>
      <c r="AD73" s="64" t="str">
        <f t="shared" si="87"/>
        <v/>
      </c>
      <c r="AE73" s="66">
        <f t="shared" si="77"/>
        <v>3</v>
      </c>
      <c r="AF73" s="64">
        <f t="shared" si="78"/>
        <v>0</v>
      </c>
      <c r="AG73" s="172">
        <f>IF($AH73="",0,COUNTIF($AH$64:$AH73,INDEX($AH$352:$AH$639,ROW($A10))))</f>
        <v>0</v>
      </c>
      <c r="AH73" s="167" t="str">
        <f t="shared" si="80"/>
        <v>Team B7Team B4</v>
      </c>
      <c r="AI73" s="3" t="s">
        <v>138</v>
      </c>
      <c r="AJ73" s="172"/>
      <c r="AK73" s="172"/>
      <c r="AL73" s="172"/>
      <c r="AM73" s="172"/>
      <c r="AN73" s="172"/>
      <c r="AO73" s="172"/>
      <c r="AP73" s="172"/>
      <c r="AQ73" s="3"/>
    </row>
    <row r="74" spans="2:43" s="2" customFormat="1" ht="12.75" thickBot="1" x14ac:dyDescent="0.25">
      <c r="C74" s="2" t="s">
        <v>125</v>
      </c>
      <c r="E74" s="165">
        <v>1</v>
      </c>
      <c r="H74" s="344"/>
      <c r="I74" s="344"/>
      <c r="J74" s="165">
        <v>6</v>
      </c>
      <c r="L74" s="172"/>
      <c r="M74" s="172"/>
      <c r="U74" s="57" t="s">
        <v>14</v>
      </c>
      <c r="V74" s="39" t="str">
        <f t="shared" si="75"/>
        <v>Team C7</v>
      </c>
      <c r="W74" s="172" t="str">
        <f t="shared" si="76"/>
        <v>Team C4</v>
      </c>
      <c r="X74" s="172">
        <f t="shared" si="82"/>
        <v>5</v>
      </c>
      <c r="Y74" s="34">
        <f t="shared" si="83"/>
        <v>1</v>
      </c>
      <c r="Z74" s="33" t="str">
        <f t="shared" si="84"/>
        <v>Team C7Team C4</v>
      </c>
      <c r="AA74" s="172">
        <f t="shared" si="79"/>
        <v>1</v>
      </c>
      <c r="AB74" s="172" t="str">
        <f t="shared" si="85"/>
        <v>5 : 1</v>
      </c>
      <c r="AC74" s="3" t="str">
        <f t="shared" si="86"/>
        <v/>
      </c>
      <c r="AD74" s="64" t="str">
        <f t="shared" si="87"/>
        <v/>
      </c>
      <c r="AE74" s="66">
        <f t="shared" si="77"/>
        <v>3</v>
      </c>
      <c r="AF74" s="64">
        <f t="shared" si="78"/>
        <v>0</v>
      </c>
      <c r="AG74" s="172">
        <f>IF($AH74="",0,COUNTIF($AH$64:$AH74,INDEX($AH$352:$AH$639,ROW($A11))))</f>
        <v>0</v>
      </c>
      <c r="AH74" s="167" t="str">
        <f t="shared" si="80"/>
        <v>Team C7Team C4</v>
      </c>
      <c r="AI74" s="3" t="s">
        <v>138</v>
      </c>
    </row>
    <row r="75" spans="2:43" s="2" customFormat="1" x14ac:dyDescent="0.2">
      <c r="C75" s="2" t="s">
        <v>128</v>
      </c>
      <c r="L75" s="172"/>
      <c r="M75" s="172"/>
      <c r="U75" s="57" t="s">
        <v>15</v>
      </c>
      <c r="V75" s="39" t="str">
        <f t="shared" si="75"/>
        <v>Team D7</v>
      </c>
      <c r="W75" s="172" t="str">
        <f t="shared" si="76"/>
        <v>Team D4</v>
      </c>
      <c r="X75" s="172">
        <f t="shared" si="82"/>
        <v>0</v>
      </c>
      <c r="Y75" s="34">
        <f t="shared" si="83"/>
        <v>3</v>
      </c>
      <c r="Z75" s="33" t="str">
        <f t="shared" si="84"/>
        <v>Team D7Team D4</v>
      </c>
      <c r="AA75" s="172">
        <f t="shared" si="79"/>
        <v>1</v>
      </c>
      <c r="AB75" s="172" t="str">
        <f t="shared" si="85"/>
        <v>0 : 3</v>
      </c>
      <c r="AC75" s="3" t="str">
        <f t="shared" si="86"/>
        <v/>
      </c>
      <c r="AD75" s="64" t="str">
        <f t="shared" si="87"/>
        <v/>
      </c>
      <c r="AE75" s="66">
        <f t="shared" si="77"/>
        <v>0</v>
      </c>
      <c r="AF75" s="64">
        <f t="shared" si="78"/>
        <v>3</v>
      </c>
      <c r="AG75" s="172">
        <f>IF($AH75="",0,COUNTIF($AH$64:$AH75,INDEX($AH$352:$AH$639,ROW($A12))))</f>
        <v>0</v>
      </c>
      <c r="AH75" s="167" t="str">
        <f t="shared" si="80"/>
        <v>Team D7Team D4</v>
      </c>
      <c r="AI75" s="3" t="s">
        <v>138</v>
      </c>
    </row>
    <row r="76" spans="2:43" s="2" customFormat="1" x14ac:dyDescent="0.2">
      <c r="C76" s="2" t="s">
        <v>127</v>
      </c>
      <c r="L76" s="172"/>
      <c r="M76" s="172"/>
      <c r="U76" s="57" t="s">
        <v>16</v>
      </c>
      <c r="V76" s="39" t="str">
        <f t="shared" si="75"/>
        <v>Beinbruch SC</v>
      </c>
      <c r="W76" s="172" t="str">
        <f t="shared" si="76"/>
        <v>FV Schlappe Lunge</v>
      </c>
      <c r="X76" s="172">
        <f t="shared" si="82"/>
        <v>1</v>
      </c>
      <c r="Y76" s="34">
        <f t="shared" si="83"/>
        <v>2</v>
      </c>
      <c r="Z76" s="33" t="str">
        <f t="shared" si="84"/>
        <v>Beinbruch SCFV Schlappe Lunge</v>
      </c>
      <c r="AA76" s="172">
        <f t="shared" si="79"/>
        <v>1</v>
      </c>
      <c r="AB76" s="172" t="str">
        <f t="shared" si="85"/>
        <v>1 : 2</v>
      </c>
      <c r="AC76" s="3" t="str">
        <f t="shared" si="86"/>
        <v/>
      </c>
      <c r="AD76" s="64" t="str">
        <f t="shared" si="87"/>
        <v/>
      </c>
      <c r="AE76" s="66">
        <f t="shared" si="77"/>
        <v>0</v>
      </c>
      <c r="AF76" s="64">
        <f t="shared" si="78"/>
        <v>3</v>
      </c>
      <c r="AG76" s="172">
        <f>IF($AH76="",0,COUNTIF($AH$64:$AH76,INDEX($AH$352:$AH$639,ROW($A13))))</f>
        <v>0</v>
      </c>
      <c r="AH76" s="167" t="str">
        <f t="shared" si="80"/>
        <v>Beinbruch SCFV Schlappe Lunge</v>
      </c>
      <c r="AI76" s="3" t="s">
        <v>138</v>
      </c>
    </row>
    <row r="77" spans="2:43" s="2" customFormat="1" x14ac:dyDescent="0.2">
      <c r="L77" s="172"/>
      <c r="M77" s="172"/>
      <c r="U77" s="57" t="s">
        <v>17</v>
      </c>
      <c r="V77" s="39" t="str">
        <f t="shared" si="75"/>
        <v>Team B5</v>
      </c>
      <c r="W77" s="172" t="str">
        <f t="shared" si="76"/>
        <v>Team B6</v>
      </c>
      <c r="X77" s="172">
        <f t="shared" si="82"/>
        <v>2</v>
      </c>
      <c r="Y77" s="34">
        <f t="shared" si="83"/>
        <v>2</v>
      </c>
      <c r="Z77" s="33" t="str">
        <f t="shared" si="84"/>
        <v>Team B5Team B6</v>
      </c>
      <c r="AA77" s="172">
        <f t="shared" si="79"/>
        <v>1</v>
      </c>
      <c r="AB77" s="172" t="str">
        <f t="shared" si="85"/>
        <v>2 : 2</v>
      </c>
      <c r="AC77" s="3" t="str">
        <f t="shared" si="86"/>
        <v/>
      </c>
      <c r="AD77" s="64" t="str">
        <f t="shared" si="87"/>
        <v/>
      </c>
      <c r="AE77" s="66">
        <f t="shared" si="77"/>
        <v>1</v>
      </c>
      <c r="AF77" s="64">
        <f t="shared" si="78"/>
        <v>1</v>
      </c>
      <c r="AG77" s="172">
        <f>IF($AH77="",0,COUNTIF($AH$64:$AH77,INDEX($AH$352:$AH$639,ROW($A14))))</f>
        <v>0</v>
      </c>
      <c r="AH77" s="167" t="str">
        <f t="shared" si="80"/>
        <v>Team B5Team B6</v>
      </c>
      <c r="AI77" s="3" t="s">
        <v>138</v>
      </c>
    </row>
    <row r="78" spans="2:43" s="2" customFormat="1" ht="12" customHeight="1" x14ac:dyDescent="0.2">
      <c r="B78" s="339" t="s">
        <v>154</v>
      </c>
      <c r="C78" s="339"/>
      <c r="D78" s="339"/>
      <c r="E78" s="339"/>
      <c r="F78" s="339"/>
      <c r="G78" s="339"/>
      <c r="H78" s="339"/>
      <c r="I78" s="339"/>
      <c r="J78" s="339"/>
      <c r="K78" s="339"/>
      <c r="L78" s="172"/>
      <c r="M78" s="172"/>
      <c r="U78" s="57" t="s">
        <v>18</v>
      </c>
      <c r="V78" s="39" t="str">
        <f t="shared" si="75"/>
        <v>Team C5</v>
      </c>
      <c r="W78" s="172" t="str">
        <f t="shared" si="76"/>
        <v>Team C6</v>
      </c>
      <c r="X78" s="172">
        <f t="shared" si="82"/>
        <v>4</v>
      </c>
      <c r="Y78" s="34">
        <f t="shared" si="83"/>
        <v>3</v>
      </c>
      <c r="Z78" s="33" t="str">
        <f t="shared" si="84"/>
        <v>Team C5Team C6</v>
      </c>
      <c r="AA78" s="172">
        <f t="shared" si="79"/>
        <v>1</v>
      </c>
      <c r="AB78" s="172" t="str">
        <f t="shared" si="85"/>
        <v>4 : 3</v>
      </c>
      <c r="AC78" s="3" t="str">
        <f t="shared" si="86"/>
        <v/>
      </c>
      <c r="AD78" s="64" t="str">
        <f t="shared" si="87"/>
        <v/>
      </c>
      <c r="AE78" s="66">
        <f t="shared" si="77"/>
        <v>3</v>
      </c>
      <c r="AF78" s="64">
        <f t="shared" si="78"/>
        <v>0</v>
      </c>
      <c r="AG78" s="172">
        <f>IF($AH78="",0,COUNTIF($AH$64:$AH78,INDEX($AH$352:$AH$639,ROW($A15))))</f>
        <v>0</v>
      </c>
      <c r="AH78" s="167" t="str">
        <f t="shared" si="80"/>
        <v>Team C5Team C6</v>
      </c>
      <c r="AI78" s="3" t="s">
        <v>138</v>
      </c>
    </row>
    <row r="79" spans="2:43" s="2" customFormat="1" ht="12" customHeight="1" x14ac:dyDescent="0.2">
      <c r="B79" s="339"/>
      <c r="C79" s="339"/>
      <c r="D79" s="339"/>
      <c r="E79" s="339"/>
      <c r="F79" s="339"/>
      <c r="G79" s="339"/>
      <c r="H79" s="339"/>
      <c r="I79" s="339"/>
      <c r="J79" s="339"/>
      <c r="K79" s="339"/>
      <c r="L79" s="172"/>
      <c r="M79" s="172"/>
      <c r="U79" s="57" t="s">
        <v>19</v>
      </c>
      <c r="V79" s="39" t="str">
        <f t="shared" si="75"/>
        <v>Team D5</v>
      </c>
      <c r="W79" s="172" t="str">
        <f t="shared" si="76"/>
        <v>Team D6</v>
      </c>
      <c r="X79" s="172">
        <f t="shared" si="82"/>
        <v>3</v>
      </c>
      <c r="Y79" s="34">
        <f t="shared" si="83"/>
        <v>3</v>
      </c>
      <c r="Z79" s="33" t="str">
        <f t="shared" si="84"/>
        <v>Team D5Team D6</v>
      </c>
      <c r="AA79" s="172">
        <f t="shared" si="79"/>
        <v>1</v>
      </c>
      <c r="AB79" s="172" t="str">
        <f t="shared" si="85"/>
        <v>3 : 3</v>
      </c>
      <c r="AC79" s="3" t="str">
        <f t="shared" si="86"/>
        <v/>
      </c>
      <c r="AD79" s="64" t="str">
        <f t="shared" si="87"/>
        <v/>
      </c>
      <c r="AE79" s="66">
        <f t="shared" si="77"/>
        <v>1</v>
      </c>
      <c r="AF79" s="64">
        <f t="shared" si="78"/>
        <v>1</v>
      </c>
      <c r="AG79" s="172">
        <f>IF($AH79="",0,COUNTIF($AH$64:$AH79,INDEX($AH$352:$AH$639,ROW($A16))))</f>
        <v>0</v>
      </c>
      <c r="AH79" s="167" t="str">
        <f t="shared" si="80"/>
        <v>Team D5Team D6</v>
      </c>
      <c r="AI79" s="3" t="s">
        <v>138</v>
      </c>
    </row>
    <row r="80" spans="2:43" s="2" customFormat="1" ht="13.5" customHeight="1" thickBot="1" x14ac:dyDescent="0.25">
      <c r="C80" s="181" t="s">
        <v>157</v>
      </c>
      <c r="D80" s="59" t="s">
        <v>115</v>
      </c>
      <c r="E80" s="59" t="s">
        <v>156</v>
      </c>
      <c r="F80" s="181"/>
      <c r="G80" s="182" t="s">
        <v>129</v>
      </c>
      <c r="H80" s="25" t="s">
        <v>131</v>
      </c>
      <c r="I80" s="25" t="s">
        <v>132</v>
      </c>
      <c r="J80" s="341" t="s">
        <v>130</v>
      </c>
      <c r="K80" s="341"/>
      <c r="U80" s="57" t="s">
        <v>20</v>
      </c>
      <c r="V80" s="39" t="str">
        <f t="shared" si="75"/>
        <v>Team A9</v>
      </c>
      <c r="W80" s="172" t="str">
        <f t="shared" si="76"/>
        <v>1. FC Riedwald</v>
      </c>
      <c r="X80" s="172">
        <f t="shared" si="82"/>
        <v>1</v>
      </c>
      <c r="Y80" s="34">
        <f t="shared" si="83"/>
        <v>3</v>
      </c>
      <c r="Z80" s="33" t="str">
        <f t="shared" si="84"/>
        <v>Team A91. FC Riedwald</v>
      </c>
      <c r="AA80" s="172">
        <f t="shared" si="79"/>
        <v>1</v>
      </c>
      <c r="AB80" s="172" t="str">
        <f t="shared" si="85"/>
        <v>1 : 3</v>
      </c>
      <c r="AC80" s="3" t="str">
        <f t="shared" si="86"/>
        <v/>
      </c>
      <c r="AD80" s="64" t="str">
        <f t="shared" si="87"/>
        <v/>
      </c>
      <c r="AE80" s="66">
        <f t="shared" si="77"/>
        <v>0</v>
      </c>
      <c r="AF80" s="64">
        <f t="shared" si="78"/>
        <v>3</v>
      </c>
      <c r="AG80" s="172">
        <f>IF($AH80="",0,COUNTIF($AH$64:$AH80,INDEX($AH$352:$AH$639,ROW($A17))))</f>
        <v>0</v>
      </c>
      <c r="AH80" s="167" t="str">
        <f t="shared" si="80"/>
        <v>Team A91. FC Riedwald</v>
      </c>
      <c r="AI80" s="3" t="s">
        <v>138</v>
      </c>
    </row>
    <row r="81" spans="2:35" s="2" customFormat="1" ht="12.75" thickTop="1" x14ac:dyDescent="0.2">
      <c r="B81" s="1" t="s">
        <v>2</v>
      </c>
      <c r="C81" s="160" t="str">
        <f>Spielplan!$C42</f>
        <v>Team D1</v>
      </c>
      <c r="D81" s="183">
        <f>Spielplan!$D42</f>
        <v>0</v>
      </c>
      <c r="E81" s="184">
        <f>Spielplan!$E42</f>
        <v>0</v>
      </c>
      <c r="G81" s="1" t="s">
        <v>2</v>
      </c>
      <c r="H81" s="173" t="str">
        <f>Spielplan!$J6</f>
        <v>Team A9</v>
      </c>
      <c r="I81" s="163" t="str">
        <f>Spielplan!$L6</f>
        <v>Eintracht Frankfurt</v>
      </c>
      <c r="J81" s="172">
        <f>IF(Spielplan!$M6="","",Spielplan!$M6)</f>
        <v>2</v>
      </c>
      <c r="K81" s="175">
        <f>IF(Spielplan!$O6="","",Spielplan!$O6)</f>
        <v>2</v>
      </c>
      <c r="U81" s="57" t="s">
        <v>21</v>
      </c>
      <c r="V81" s="39" t="str">
        <f t="shared" si="75"/>
        <v>Team B9</v>
      </c>
      <c r="W81" s="172" t="str">
        <f t="shared" si="76"/>
        <v>Team B1</v>
      </c>
      <c r="X81" s="172">
        <f t="shared" si="82"/>
        <v>3</v>
      </c>
      <c r="Y81" s="34">
        <f t="shared" si="83"/>
        <v>3</v>
      </c>
      <c r="Z81" s="33" t="str">
        <f t="shared" si="84"/>
        <v>Team B9Team B1</v>
      </c>
      <c r="AA81" s="172">
        <f t="shared" si="79"/>
        <v>1</v>
      </c>
      <c r="AB81" s="172" t="str">
        <f t="shared" si="85"/>
        <v>3 : 3</v>
      </c>
      <c r="AC81" s="3" t="str">
        <f t="shared" si="86"/>
        <v/>
      </c>
      <c r="AD81" s="64" t="str">
        <f t="shared" si="87"/>
        <v/>
      </c>
      <c r="AE81" s="66">
        <f t="shared" si="77"/>
        <v>1</v>
      </c>
      <c r="AF81" s="64">
        <f t="shared" si="78"/>
        <v>1</v>
      </c>
      <c r="AG81" s="172">
        <f>IF($AH81="",0,COUNTIF($AH$64:$AH81,INDEX($AH$352:$AH$639,ROW($A18))))</f>
        <v>0</v>
      </c>
      <c r="AH81" s="167" t="str">
        <f t="shared" si="80"/>
        <v>Team B9Team B1</v>
      </c>
      <c r="AI81" s="3" t="s">
        <v>138</v>
      </c>
    </row>
    <row r="82" spans="2:35" s="2" customFormat="1" x14ac:dyDescent="0.2">
      <c r="B82" s="1" t="s">
        <v>3</v>
      </c>
      <c r="C82" s="161" t="str">
        <f>Spielplan!$C43</f>
        <v>Team D2</v>
      </c>
      <c r="D82" s="185">
        <f>Spielplan!$D43</f>
        <v>0</v>
      </c>
      <c r="E82" s="186">
        <f>Spielplan!$E43</f>
        <v>0</v>
      </c>
      <c r="G82" s="1" t="s">
        <v>3</v>
      </c>
      <c r="H82" s="174" t="str">
        <f>Spielplan!$J7</f>
        <v>Team B9</v>
      </c>
      <c r="I82" s="3" t="str">
        <f>Spielplan!$L7</f>
        <v>Team B2</v>
      </c>
      <c r="J82" s="172">
        <f>IF(Spielplan!$M7="","",Spielplan!$M7)</f>
        <v>3</v>
      </c>
      <c r="K82" s="175">
        <f>IF(Spielplan!$O7="","",Spielplan!$O7)</f>
        <v>4</v>
      </c>
      <c r="U82" s="57" t="s">
        <v>22</v>
      </c>
      <c r="V82" s="39" t="str">
        <f t="shared" si="75"/>
        <v>Team C9</v>
      </c>
      <c r="W82" s="172" t="str">
        <f t="shared" si="76"/>
        <v>Team C1</v>
      </c>
      <c r="X82" s="172">
        <f t="shared" si="82"/>
        <v>1</v>
      </c>
      <c r="Y82" s="34">
        <f t="shared" si="83"/>
        <v>5</v>
      </c>
      <c r="Z82" s="33" t="str">
        <f t="shared" si="84"/>
        <v>Team C9Team C1</v>
      </c>
      <c r="AA82" s="172">
        <f t="shared" si="79"/>
        <v>1</v>
      </c>
      <c r="AB82" s="172" t="str">
        <f t="shared" si="85"/>
        <v>1 : 5</v>
      </c>
      <c r="AC82" s="3" t="str">
        <f t="shared" si="86"/>
        <v/>
      </c>
      <c r="AD82" s="64" t="str">
        <f t="shared" si="87"/>
        <v/>
      </c>
      <c r="AE82" s="66">
        <f t="shared" si="77"/>
        <v>0</v>
      </c>
      <c r="AF82" s="64">
        <f t="shared" si="78"/>
        <v>3</v>
      </c>
      <c r="AG82" s="172">
        <f>IF($AH82="",0,COUNTIF($AH$64:$AH82,INDEX($AH$352:$AH$639,ROW($A19))))</f>
        <v>0</v>
      </c>
      <c r="AH82" s="167" t="str">
        <f t="shared" si="80"/>
        <v>Team C9Team C1</v>
      </c>
      <c r="AI82" s="3" t="s">
        <v>138</v>
      </c>
    </row>
    <row r="83" spans="2:35" s="2" customFormat="1" x14ac:dyDescent="0.2">
      <c r="B83" s="172" t="s">
        <v>4</v>
      </c>
      <c r="C83" s="161" t="str">
        <f>Spielplan!$C44</f>
        <v>Team D3</v>
      </c>
      <c r="D83" s="185">
        <f>Spielplan!$D44</f>
        <v>0</v>
      </c>
      <c r="E83" s="186">
        <f>Spielplan!$E44</f>
        <v>0</v>
      </c>
      <c r="G83" s="1" t="s">
        <v>4</v>
      </c>
      <c r="H83" s="174" t="str">
        <f>Spielplan!$J8</f>
        <v>Team C9</v>
      </c>
      <c r="I83" s="3" t="str">
        <f>Spielplan!$L8</f>
        <v>Team C2</v>
      </c>
      <c r="J83" s="172">
        <f>IF(Spielplan!$M8="","",Spielplan!$M8)</f>
        <v>3</v>
      </c>
      <c r="K83" s="175">
        <f>IF(Spielplan!$O8="","",Spielplan!$O8)</f>
        <v>3</v>
      </c>
      <c r="U83" s="57" t="s">
        <v>23</v>
      </c>
      <c r="V83" s="39" t="str">
        <f t="shared" si="75"/>
        <v>Team D9</v>
      </c>
      <c r="W83" s="172" t="str">
        <f t="shared" si="76"/>
        <v>Team D1</v>
      </c>
      <c r="X83" s="172">
        <f t="shared" si="82"/>
        <v>1</v>
      </c>
      <c r="Y83" s="34">
        <f t="shared" si="83"/>
        <v>6</v>
      </c>
      <c r="Z83" s="33" t="str">
        <f t="shared" si="84"/>
        <v>Team D9Team D1</v>
      </c>
      <c r="AA83" s="172">
        <f t="shared" si="79"/>
        <v>1</v>
      </c>
      <c r="AB83" s="172" t="str">
        <f t="shared" si="85"/>
        <v>1 : 6</v>
      </c>
      <c r="AC83" s="3" t="str">
        <f t="shared" si="86"/>
        <v/>
      </c>
      <c r="AD83" s="64" t="str">
        <f t="shared" si="87"/>
        <v/>
      </c>
      <c r="AE83" s="66">
        <f t="shared" si="77"/>
        <v>0</v>
      </c>
      <c r="AF83" s="64">
        <f t="shared" si="78"/>
        <v>3</v>
      </c>
      <c r="AG83" s="172">
        <f>IF($AH83="",0,COUNTIF($AH$64:$AH83,INDEX($AH$352:$AH$639,ROW($A20))))</f>
        <v>0</v>
      </c>
      <c r="AH83" s="167" t="str">
        <f t="shared" si="80"/>
        <v>Team D9Team D1</v>
      </c>
      <c r="AI83" s="3" t="s">
        <v>138</v>
      </c>
    </row>
    <row r="84" spans="2:35" s="2" customFormat="1" x14ac:dyDescent="0.2">
      <c r="B84" s="172" t="s">
        <v>5</v>
      </c>
      <c r="C84" s="161" t="str">
        <f>Spielplan!$C45</f>
        <v>Team D4</v>
      </c>
      <c r="D84" s="185">
        <f>Spielplan!$D45</f>
        <v>0</v>
      </c>
      <c r="E84" s="186">
        <f>Spielplan!$E45</f>
        <v>0</v>
      </c>
      <c r="G84" s="1" t="s">
        <v>5</v>
      </c>
      <c r="H84" s="174" t="str">
        <f>Spielplan!$J9</f>
        <v>Team D9</v>
      </c>
      <c r="I84" s="3" t="str">
        <f>Spielplan!$L9</f>
        <v>Team D2</v>
      </c>
      <c r="J84" s="172">
        <f>IF(Spielplan!$M9="","",Spielplan!$M9)</f>
        <v>3</v>
      </c>
      <c r="K84" s="175">
        <f>IF(Spielplan!$O9="","",Spielplan!$O9)</f>
        <v>1</v>
      </c>
      <c r="U84" s="57" t="s">
        <v>24</v>
      </c>
      <c r="V84" s="39" t="str">
        <f t="shared" si="75"/>
        <v>Eintracht Frankfurt</v>
      </c>
      <c r="W84" s="172" t="str">
        <f t="shared" si="76"/>
        <v>Team A7</v>
      </c>
      <c r="X84" s="172">
        <f t="shared" si="82"/>
        <v>2</v>
      </c>
      <c r="Y84" s="34">
        <f t="shared" si="83"/>
        <v>5</v>
      </c>
      <c r="Z84" s="33" t="str">
        <f t="shared" si="84"/>
        <v>Eintracht FrankfurtTeam A7</v>
      </c>
      <c r="AA84" s="172">
        <f t="shared" si="79"/>
        <v>1</v>
      </c>
      <c r="AB84" s="172" t="str">
        <f t="shared" si="85"/>
        <v>2 : 5</v>
      </c>
      <c r="AC84" s="3" t="str">
        <f t="shared" si="86"/>
        <v/>
      </c>
      <c r="AD84" s="64" t="str">
        <f t="shared" si="87"/>
        <v/>
      </c>
      <c r="AE84" s="66">
        <f t="shared" si="77"/>
        <v>0</v>
      </c>
      <c r="AF84" s="64">
        <f t="shared" si="78"/>
        <v>3</v>
      </c>
      <c r="AG84" s="172">
        <f>IF($AH84="",0,COUNTIF($AH$64:$AH84,INDEX($AH$352:$AH$639,ROW($A21))))</f>
        <v>0</v>
      </c>
      <c r="AH84" s="167" t="str">
        <f t="shared" si="80"/>
        <v>Eintracht FrankfurtTeam A7</v>
      </c>
      <c r="AI84" s="3" t="s">
        <v>138</v>
      </c>
    </row>
    <row r="85" spans="2:35" s="2" customFormat="1" x14ac:dyDescent="0.2">
      <c r="B85" s="172" t="s">
        <v>6</v>
      </c>
      <c r="C85" s="161" t="str">
        <f>Spielplan!$C46</f>
        <v>Team D5</v>
      </c>
      <c r="D85" s="185">
        <f>Spielplan!$D46</f>
        <v>0</v>
      </c>
      <c r="E85" s="186">
        <f>Spielplan!$E46</f>
        <v>0</v>
      </c>
      <c r="G85" s="1" t="s">
        <v>6</v>
      </c>
      <c r="H85" s="174" t="str">
        <f>Spielplan!$J10</f>
        <v>FC Barcelona</v>
      </c>
      <c r="I85" s="3" t="str">
        <f>Spielplan!$L10</f>
        <v>Team A8</v>
      </c>
      <c r="J85" s="172">
        <f>IF(Spielplan!$M10="","",Spielplan!$M10)</f>
        <v>3</v>
      </c>
      <c r="K85" s="175">
        <f>IF(Spielplan!$O10="","",Spielplan!$O10)</f>
        <v>3</v>
      </c>
      <c r="U85" s="57" t="s">
        <v>25</v>
      </c>
      <c r="V85" s="39" t="str">
        <f t="shared" si="75"/>
        <v>Team B2</v>
      </c>
      <c r="W85" s="172" t="str">
        <f t="shared" si="76"/>
        <v>Team B7</v>
      </c>
      <c r="X85" s="172">
        <f t="shared" si="82"/>
        <v>2</v>
      </c>
      <c r="Y85" s="34">
        <f t="shared" si="83"/>
        <v>4</v>
      </c>
      <c r="Z85" s="33" t="str">
        <f t="shared" si="84"/>
        <v>Team B2Team B7</v>
      </c>
      <c r="AA85" s="172">
        <f t="shared" si="79"/>
        <v>1</v>
      </c>
      <c r="AB85" s="172" t="str">
        <f t="shared" si="85"/>
        <v>2 : 4</v>
      </c>
      <c r="AC85" s="3" t="str">
        <f t="shared" si="86"/>
        <v/>
      </c>
      <c r="AD85" s="64" t="str">
        <f t="shared" si="87"/>
        <v/>
      </c>
      <c r="AE85" s="66">
        <f t="shared" si="77"/>
        <v>0</v>
      </c>
      <c r="AF85" s="64">
        <f t="shared" si="78"/>
        <v>3</v>
      </c>
      <c r="AG85" s="172">
        <f>IF($AH85="",0,COUNTIF($AH$64:$AH85,INDEX($AH$352:$AH$639,ROW($A22))))</f>
        <v>0</v>
      </c>
      <c r="AH85" s="167" t="str">
        <f t="shared" si="80"/>
        <v>Team B2Team B7</v>
      </c>
      <c r="AI85" s="3" t="s">
        <v>138</v>
      </c>
    </row>
    <row r="86" spans="2:35" s="2" customFormat="1" x14ac:dyDescent="0.2">
      <c r="B86" s="172" t="s">
        <v>7</v>
      </c>
      <c r="C86" s="161" t="str">
        <f>Spielplan!$C47</f>
        <v>Team D6</v>
      </c>
      <c r="D86" s="185">
        <f>Spielplan!$D47</f>
        <v>0</v>
      </c>
      <c r="E86" s="186">
        <f>Spielplan!$E47</f>
        <v>0</v>
      </c>
      <c r="G86" s="1" t="s">
        <v>7</v>
      </c>
      <c r="H86" s="174" t="str">
        <f>Spielplan!$J11</f>
        <v>Team B3</v>
      </c>
      <c r="I86" s="3" t="str">
        <f>Spielplan!$L11</f>
        <v>Team B8</v>
      </c>
      <c r="J86" s="172">
        <f>IF(Spielplan!$M11="","",Spielplan!$M11)</f>
        <v>5</v>
      </c>
      <c r="K86" s="175">
        <f>IF(Spielplan!$O11="","",Spielplan!$O11)</f>
        <v>1</v>
      </c>
      <c r="U86" s="57" t="s">
        <v>26</v>
      </c>
      <c r="V86" s="39" t="str">
        <f t="shared" si="75"/>
        <v>Team C2</v>
      </c>
      <c r="W86" s="172" t="str">
        <f t="shared" si="76"/>
        <v>Team C7</v>
      </c>
      <c r="X86" s="172">
        <f t="shared" si="82"/>
        <v>0</v>
      </c>
      <c r="Y86" s="34">
        <f t="shared" si="83"/>
        <v>3</v>
      </c>
      <c r="Z86" s="33" t="str">
        <f t="shared" si="84"/>
        <v>Team C2Team C7</v>
      </c>
      <c r="AA86" s="172">
        <f t="shared" si="79"/>
        <v>1</v>
      </c>
      <c r="AB86" s="172" t="str">
        <f t="shared" si="85"/>
        <v>0 : 3</v>
      </c>
      <c r="AC86" s="3" t="str">
        <f t="shared" si="86"/>
        <v/>
      </c>
      <c r="AD86" s="64" t="str">
        <f t="shared" si="87"/>
        <v/>
      </c>
      <c r="AE86" s="66">
        <f t="shared" si="77"/>
        <v>0</v>
      </c>
      <c r="AF86" s="64">
        <f t="shared" si="78"/>
        <v>3</v>
      </c>
      <c r="AG86" s="172">
        <f>IF($AH86="",0,COUNTIF($AH$64:$AH86,INDEX($AH$352:$AH$639,ROW($A23))))</f>
        <v>0</v>
      </c>
      <c r="AH86" s="167" t="str">
        <f t="shared" si="80"/>
        <v>Team C2Team C7</v>
      </c>
      <c r="AI86" s="3" t="s">
        <v>138</v>
      </c>
    </row>
    <row r="87" spans="2:35" s="2" customFormat="1" x14ac:dyDescent="0.2">
      <c r="B87" s="172" t="s">
        <v>10</v>
      </c>
      <c r="C87" s="161" t="str">
        <f>Spielplan!$C48</f>
        <v>Team D7</v>
      </c>
      <c r="D87" s="185">
        <f>Spielplan!$D48</f>
        <v>0</v>
      </c>
      <c r="E87" s="186">
        <f>Spielplan!$E48</f>
        <v>0</v>
      </c>
      <c r="G87" s="1" t="s">
        <v>10</v>
      </c>
      <c r="H87" s="174" t="str">
        <f>Spielplan!$J12</f>
        <v>Team C3</v>
      </c>
      <c r="I87" s="3" t="str">
        <f>Spielplan!$L12</f>
        <v>Team C8</v>
      </c>
      <c r="J87" s="172">
        <f>IF(Spielplan!$M12="","",Spielplan!$M12)</f>
        <v>6</v>
      </c>
      <c r="K87" s="175">
        <f>IF(Spielplan!$O12="","",Spielplan!$O12)</f>
        <v>1</v>
      </c>
      <c r="U87" s="57" t="s">
        <v>27</v>
      </c>
      <c r="V87" s="39" t="str">
        <f t="shared" si="75"/>
        <v>Team D2</v>
      </c>
      <c r="W87" s="172" t="str">
        <f t="shared" si="76"/>
        <v>Team D7</v>
      </c>
      <c r="X87" s="172">
        <f t="shared" si="82"/>
        <v>1</v>
      </c>
      <c r="Y87" s="34">
        <f t="shared" si="83"/>
        <v>5</v>
      </c>
      <c r="Z87" s="33" t="str">
        <f t="shared" si="84"/>
        <v>Team D2Team D7</v>
      </c>
      <c r="AA87" s="172">
        <f t="shared" si="79"/>
        <v>1</v>
      </c>
      <c r="AB87" s="172" t="str">
        <f t="shared" si="85"/>
        <v>1 : 5</v>
      </c>
      <c r="AC87" s="3" t="str">
        <f t="shared" si="86"/>
        <v/>
      </c>
      <c r="AD87" s="64" t="str">
        <f t="shared" si="87"/>
        <v/>
      </c>
      <c r="AE87" s="66">
        <f t="shared" si="77"/>
        <v>0</v>
      </c>
      <c r="AF87" s="64">
        <f t="shared" si="78"/>
        <v>3</v>
      </c>
      <c r="AG87" s="172">
        <f>IF($AH87="",0,COUNTIF($AH$64:$AH87,INDEX($AH$352:$AH$639,ROW($A24))))</f>
        <v>0</v>
      </c>
      <c r="AH87" s="167" t="str">
        <f t="shared" si="80"/>
        <v>Team D2Team D7</v>
      </c>
      <c r="AI87" s="3" t="s">
        <v>138</v>
      </c>
    </row>
    <row r="88" spans="2:35" s="2" customFormat="1" x14ac:dyDescent="0.2">
      <c r="B88" s="172" t="s">
        <v>11</v>
      </c>
      <c r="C88" s="161" t="str">
        <f>Spielplan!$C49</f>
        <v>Team D8</v>
      </c>
      <c r="D88" s="185">
        <f>Spielplan!$D49</f>
        <v>0</v>
      </c>
      <c r="E88" s="186">
        <f>Spielplan!$E49</f>
        <v>0</v>
      </c>
      <c r="G88" s="1" t="s">
        <v>11</v>
      </c>
      <c r="H88" s="174" t="str">
        <f>Spielplan!$J13</f>
        <v>Team D3</v>
      </c>
      <c r="I88" s="3" t="str">
        <f>Spielplan!$L13</f>
        <v>Team D8</v>
      </c>
      <c r="J88" s="172">
        <f>IF(Spielplan!$M13="","",Spielplan!$M13)</f>
        <v>5</v>
      </c>
      <c r="K88" s="175">
        <f>IF(Spielplan!$O13="","",Spielplan!$O13)</f>
        <v>2</v>
      </c>
      <c r="U88" s="57" t="s">
        <v>28</v>
      </c>
      <c r="V88" s="39" t="str">
        <f t="shared" si="75"/>
        <v>FV Schlappe Lunge</v>
      </c>
      <c r="W88" s="172" t="str">
        <f t="shared" si="76"/>
        <v>FC Barcelona</v>
      </c>
      <c r="X88" s="172">
        <f t="shared" si="82"/>
        <v>3</v>
      </c>
      <c r="Y88" s="34">
        <f t="shared" si="83"/>
        <v>0</v>
      </c>
      <c r="Z88" s="33" t="str">
        <f t="shared" si="84"/>
        <v>FV Schlappe LungeFC Barcelona</v>
      </c>
      <c r="AA88" s="172">
        <f t="shared" si="79"/>
        <v>1</v>
      </c>
      <c r="AB88" s="172" t="str">
        <f t="shared" si="85"/>
        <v>3 : 0</v>
      </c>
      <c r="AC88" s="3" t="str">
        <f t="shared" si="86"/>
        <v/>
      </c>
      <c r="AD88" s="64" t="str">
        <f t="shared" si="87"/>
        <v/>
      </c>
      <c r="AE88" s="66">
        <f t="shared" si="77"/>
        <v>3</v>
      </c>
      <c r="AF88" s="64">
        <f t="shared" si="78"/>
        <v>0</v>
      </c>
      <c r="AG88" s="172">
        <f>IF($AH88="",0,COUNTIF($AH$64:$AH88,INDEX($AH$352:$AH$639,ROW($A25))))</f>
        <v>0</v>
      </c>
      <c r="AH88" s="167" t="str">
        <f t="shared" si="80"/>
        <v>FV Schlappe LungeFC Barcelona</v>
      </c>
      <c r="AI88" s="3" t="s">
        <v>138</v>
      </c>
    </row>
    <row r="89" spans="2:35" s="2" customFormat="1" ht="12.75" thickBot="1" x14ac:dyDescent="0.25">
      <c r="B89" s="172" t="s">
        <v>12</v>
      </c>
      <c r="C89" s="162" t="str">
        <f>Spielplan!$C50</f>
        <v>Team D9</v>
      </c>
      <c r="D89" s="187">
        <f>Spielplan!$D50</f>
        <v>0</v>
      </c>
      <c r="E89" s="188">
        <f>Spielplan!$E50</f>
        <v>0</v>
      </c>
      <c r="G89" s="1" t="s">
        <v>12</v>
      </c>
      <c r="H89" s="174" t="str">
        <f>Spielplan!$J14</f>
        <v>Team A7</v>
      </c>
      <c r="I89" s="3" t="str">
        <f>Spielplan!$L14</f>
        <v>Maibach 1822 eV</v>
      </c>
      <c r="J89" s="172">
        <f>IF(Spielplan!$M14="","",Spielplan!$M14)</f>
        <v>4</v>
      </c>
      <c r="K89" s="175">
        <f>IF(Spielplan!$O14="","",Spielplan!$O14)</f>
        <v>2</v>
      </c>
      <c r="U89" s="57" t="s">
        <v>29</v>
      </c>
      <c r="V89" s="39" t="str">
        <f t="shared" si="75"/>
        <v>Team B6</v>
      </c>
      <c r="W89" s="172" t="str">
        <f t="shared" si="76"/>
        <v>Team B3</v>
      </c>
      <c r="X89" s="172">
        <f t="shared" si="82"/>
        <v>2</v>
      </c>
      <c r="Y89" s="34">
        <f t="shared" si="83"/>
        <v>1</v>
      </c>
      <c r="Z89" s="33" t="str">
        <f t="shared" si="84"/>
        <v>Team B6Team B3</v>
      </c>
      <c r="AA89" s="172">
        <f t="shared" si="79"/>
        <v>1</v>
      </c>
      <c r="AB89" s="172" t="str">
        <f t="shared" si="85"/>
        <v>2 : 1</v>
      </c>
      <c r="AC89" s="3" t="str">
        <f t="shared" si="86"/>
        <v/>
      </c>
      <c r="AD89" s="64" t="str">
        <f t="shared" si="87"/>
        <v/>
      </c>
      <c r="AE89" s="66">
        <f t="shared" si="77"/>
        <v>3</v>
      </c>
      <c r="AF89" s="64">
        <f t="shared" si="78"/>
        <v>0</v>
      </c>
      <c r="AG89" s="172">
        <f>IF($AH89="",0,COUNTIF($AH$64:$AH89,INDEX($AH$352:$AH$639,ROW($A26))))</f>
        <v>0</v>
      </c>
      <c r="AH89" s="167" t="str">
        <f t="shared" si="80"/>
        <v>Team B6Team B3</v>
      </c>
      <c r="AI89" s="3" t="s">
        <v>138</v>
      </c>
    </row>
    <row r="90" spans="2:35" s="2" customFormat="1" ht="12.75" thickTop="1" x14ac:dyDescent="0.2">
      <c r="B90" s="3"/>
      <c r="C90" s="3"/>
      <c r="D90" s="3"/>
      <c r="G90" s="1" t="s">
        <v>13</v>
      </c>
      <c r="H90" s="174" t="str">
        <f>Spielplan!$J15</f>
        <v>Team B7</v>
      </c>
      <c r="I90" s="3" t="str">
        <f>Spielplan!$L15</f>
        <v>Team B4</v>
      </c>
      <c r="J90" s="172">
        <f>IF(Spielplan!$M15="","",Spielplan!$M15)</f>
        <v>3</v>
      </c>
      <c r="K90" s="175">
        <f>IF(Spielplan!$O15="","",Spielplan!$O15)</f>
        <v>0</v>
      </c>
      <c r="L90" s="172"/>
      <c r="U90" s="57" t="s">
        <v>30</v>
      </c>
      <c r="V90" s="39" t="str">
        <f t="shared" si="75"/>
        <v>Team C6</v>
      </c>
      <c r="W90" s="172" t="str">
        <f t="shared" si="76"/>
        <v>Team C3</v>
      </c>
      <c r="X90" s="172">
        <f t="shared" si="82"/>
        <v>2</v>
      </c>
      <c r="Y90" s="34">
        <f t="shared" si="83"/>
        <v>2</v>
      </c>
      <c r="Z90" s="33" t="str">
        <f t="shared" si="84"/>
        <v>Team C6Team C3</v>
      </c>
      <c r="AA90" s="172">
        <f t="shared" si="79"/>
        <v>1</v>
      </c>
      <c r="AB90" s="172" t="str">
        <f t="shared" si="85"/>
        <v>2 : 2</v>
      </c>
      <c r="AC90" s="3" t="str">
        <f t="shared" si="86"/>
        <v/>
      </c>
      <c r="AD90" s="64" t="str">
        <f t="shared" si="87"/>
        <v/>
      </c>
      <c r="AE90" s="66">
        <f t="shared" si="77"/>
        <v>1</v>
      </c>
      <c r="AF90" s="64">
        <f t="shared" si="78"/>
        <v>1</v>
      </c>
      <c r="AG90" s="172">
        <f>IF($AH90="",0,COUNTIF($AH$64:$AH90,INDEX($AH$352:$AH$639,ROW($A27))))</f>
        <v>0</v>
      </c>
      <c r="AH90" s="167" t="str">
        <f t="shared" si="80"/>
        <v>Team C6Team C3</v>
      </c>
      <c r="AI90" s="3" t="s">
        <v>138</v>
      </c>
    </row>
    <row r="91" spans="2:35" s="2" customFormat="1" x14ac:dyDescent="0.2">
      <c r="B91" s="3"/>
      <c r="C91" s="3"/>
      <c r="D91" s="3"/>
      <c r="G91" s="1" t="s">
        <v>14</v>
      </c>
      <c r="H91" s="174" t="str">
        <f>Spielplan!$J16</f>
        <v>Team C7</v>
      </c>
      <c r="I91" s="3" t="str">
        <f>Spielplan!$L16</f>
        <v>Team C4</v>
      </c>
      <c r="J91" s="172">
        <f>IF(Spielplan!$M16="","",Spielplan!$M16)</f>
        <v>5</v>
      </c>
      <c r="K91" s="175">
        <f>IF(Spielplan!$O16="","",Spielplan!$O16)</f>
        <v>1</v>
      </c>
      <c r="L91" s="172"/>
      <c r="U91" s="57" t="s">
        <v>31</v>
      </c>
      <c r="V91" s="39" t="str">
        <f t="shared" si="75"/>
        <v>Team D6</v>
      </c>
      <c r="W91" s="172" t="str">
        <f t="shared" si="76"/>
        <v>Team D3</v>
      </c>
      <c r="X91" s="172">
        <f t="shared" si="82"/>
        <v>3</v>
      </c>
      <c r="Y91" s="34">
        <f t="shared" si="83"/>
        <v>4</v>
      </c>
      <c r="Z91" s="33" t="str">
        <f t="shared" si="84"/>
        <v>Team D6Team D3</v>
      </c>
      <c r="AA91" s="172">
        <f t="shared" si="79"/>
        <v>1</v>
      </c>
      <c r="AB91" s="172" t="str">
        <f t="shared" si="85"/>
        <v>3 : 4</v>
      </c>
      <c r="AC91" s="3" t="str">
        <f t="shared" si="86"/>
        <v/>
      </c>
      <c r="AD91" s="64" t="str">
        <f t="shared" si="87"/>
        <v/>
      </c>
      <c r="AE91" s="66">
        <f t="shared" si="77"/>
        <v>0</v>
      </c>
      <c r="AF91" s="64">
        <f t="shared" si="78"/>
        <v>3</v>
      </c>
      <c r="AG91" s="172">
        <f>IF($AH91="",0,COUNTIF($AH$64:$AH91,INDEX($AH$352:$AH$639,ROW($A28))))</f>
        <v>0</v>
      </c>
      <c r="AH91" s="167" t="str">
        <f t="shared" si="80"/>
        <v>Team D6Team D3</v>
      </c>
      <c r="AI91" s="3" t="s">
        <v>138</v>
      </c>
    </row>
    <row r="92" spans="2:35" s="2" customFormat="1" x14ac:dyDescent="0.2">
      <c r="B92" s="3"/>
      <c r="C92" s="3"/>
      <c r="D92" s="3"/>
      <c r="G92" s="1" t="s">
        <v>15</v>
      </c>
      <c r="H92" s="174" t="str">
        <f>Spielplan!$J17</f>
        <v>Team D7</v>
      </c>
      <c r="I92" s="3" t="str">
        <f>Spielplan!$L17</f>
        <v>Team D4</v>
      </c>
      <c r="J92" s="172">
        <f>IF(Spielplan!$M17="","",Spielplan!$M17)</f>
        <v>0</v>
      </c>
      <c r="K92" s="175">
        <f>IF(Spielplan!$O17="","",Spielplan!$O17)</f>
        <v>3</v>
      </c>
      <c r="L92" s="172"/>
      <c r="U92" s="57" t="s">
        <v>32</v>
      </c>
      <c r="V92" s="39" t="str">
        <f t="shared" si="75"/>
        <v>Maibach 1822 eV</v>
      </c>
      <c r="W92" s="172" t="str">
        <f t="shared" si="76"/>
        <v>Beinbruch SC</v>
      </c>
      <c r="X92" s="172">
        <f t="shared" si="82"/>
        <v>3</v>
      </c>
      <c r="Y92" s="34">
        <f t="shared" si="83"/>
        <v>3</v>
      </c>
      <c r="Z92" s="33" t="str">
        <f t="shared" si="84"/>
        <v>Maibach 1822 eVBeinbruch SC</v>
      </c>
      <c r="AA92" s="172">
        <f t="shared" si="79"/>
        <v>1</v>
      </c>
      <c r="AB92" s="172" t="str">
        <f t="shared" si="85"/>
        <v>3 : 3</v>
      </c>
      <c r="AC92" s="3" t="str">
        <f t="shared" si="86"/>
        <v/>
      </c>
      <c r="AD92" s="64" t="str">
        <f t="shared" si="87"/>
        <v/>
      </c>
      <c r="AE92" s="66">
        <f t="shared" si="77"/>
        <v>1</v>
      </c>
      <c r="AF92" s="64">
        <f t="shared" si="78"/>
        <v>1</v>
      </c>
      <c r="AG92" s="172">
        <f>IF($AH92="",0,COUNTIF($AH$64:$AH92,INDEX($AH$352:$AH$639,ROW($A29))))</f>
        <v>0</v>
      </c>
      <c r="AH92" s="167" t="str">
        <f t="shared" si="80"/>
        <v>Maibach 1822 eVBeinbruch SC</v>
      </c>
      <c r="AI92" s="3" t="s">
        <v>138</v>
      </c>
    </row>
    <row r="93" spans="2:35" s="2" customFormat="1" x14ac:dyDescent="0.2">
      <c r="B93" s="3"/>
      <c r="C93" s="3"/>
      <c r="D93" s="3"/>
      <c r="G93" s="1" t="s">
        <v>16</v>
      </c>
      <c r="H93" s="174" t="str">
        <f>Spielplan!$J18</f>
        <v>Beinbruch SC</v>
      </c>
      <c r="I93" s="3" t="str">
        <f>Spielplan!$L18</f>
        <v>FV Schlappe Lunge</v>
      </c>
      <c r="J93" s="172">
        <f>IF(Spielplan!$M18="","",Spielplan!$M18)</f>
        <v>1</v>
      </c>
      <c r="K93" s="175">
        <f>IF(Spielplan!$O18="","",Spielplan!$O18)</f>
        <v>2</v>
      </c>
      <c r="L93" s="172"/>
      <c r="U93" s="57" t="s">
        <v>33</v>
      </c>
      <c r="V93" s="39" t="str">
        <f t="shared" si="75"/>
        <v>Team B4</v>
      </c>
      <c r="W93" s="172" t="str">
        <f t="shared" si="76"/>
        <v>Team B5</v>
      </c>
      <c r="X93" s="172">
        <f t="shared" si="82"/>
        <v>3</v>
      </c>
      <c r="Y93" s="34">
        <f t="shared" si="83"/>
        <v>1</v>
      </c>
      <c r="Z93" s="33" t="str">
        <f t="shared" si="84"/>
        <v>Team B4Team B5</v>
      </c>
      <c r="AA93" s="172">
        <f t="shared" si="79"/>
        <v>1</v>
      </c>
      <c r="AB93" s="172" t="str">
        <f t="shared" si="85"/>
        <v>3 : 1</v>
      </c>
      <c r="AC93" s="3" t="str">
        <f t="shared" si="86"/>
        <v/>
      </c>
      <c r="AD93" s="64" t="str">
        <f t="shared" si="87"/>
        <v/>
      </c>
      <c r="AE93" s="66">
        <f t="shared" si="77"/>
        <v>3</v>
      </c>
      <c r="AF93" s="64">
        <f t="shared" si="78"/>
        <v>0</v>
      </c>
      <c r="AG93" s="172">
        <f>IF($AH93="",0,COUNTIF($AH$64:$AH93,INDEX($AH$352:$AH$639,ROW($A30))))</f>
        <v>0</v>
      </c>
      <c r="AH93" s="167" t="str">
        <f t="shared" si="80"/>
        <v>Team B4Team B5</v>
      </c>
      <c r="AI93" s="3" t="s">
        <v>138</v>
      </c>
    </row>
    <row r="94" spans="2:35" s="2" customFormat="1" x14ac:dyDescent="0.2">
      <c r="B94" s="3"/>
      <c r="C94" s="3"/>
      <c r="D94" s="3"/>
      <c r="G94" s="1" t="s">
        <v>17</v>
      </c>
      <c r="H94" s="174" t="str">
        <f>Spielplan!$J19</f>
        <v>Team B5</v>
      </c>
      <c r="I94" s="3" t="str">
        <f>Spielplan!$L19</f>
        <v>Team B6</v>
      </c>
      <c r="J94" s="172">
        <f>IF(Spielplan!$M19="","",Spielplan!$M19)</f>
        <v>2</v>
      </c>
      <c r="K94" s="175">
        <f>IF(Spielplan!$O19="","",Spielplan!$O19)</f>
        <v>2</v>
      </c>
      <c r="L94" s="172"/>
      <c r="U94" s="57" t="s">
        <v>34</v>
      </c>
      <c r="V94" s="39" t="str">
        <f t="shared" si="75"/>
        <v>Team C4</v>
      </c>
      <c r="W94" s="172" t="str">
        <f t="shared" si="76"/>
        <v>Team C5</v>
      </c>
      <c r="X94" s="172">
        <f t="shared" si="82"/>
        <v>3</v>
      </c>
      <c r="Y94" s="34">
        <f t="shared" si="83"/>
        <v>3</v>
      </c>
      <c r="Z94" s="33" t="str">
        <f t="shared" si="84"/>
        <v>Team C4Team C5</v>
      </c>
      <c r="AA94" s="172">
        <f t="shared" si="79"/>
        <v>1</v>
      </c>
      <c r="AB94" s="172" t="str">
        <f t="shared" si="85"/>
        <v>3 : 3</v>
      </c>
      <c r="AC94" s="3" t="str">
        <f t="shared" si="86"/>
        <v/>
      </c>
      <c r="AD94" s="64" t="str">
        <f t="shared" si="87"/>
        <v/>
      </c>
      <c r="AE94" s="66">
        <f t="shared" si="77"/>
        <v>1</v>
      </c>
      <c r="AF94" s="64">
        <f t="shared" si="78"/>
        <v>1</v>
      </c>
      <c r="AG94" s="172">
        <f>IF($AH94="",0,COUNTIF($AH$64:$AH94,INDEX($AH$352:$AH$639,ROW($A31))))</f>
        <v>0</v>
      </c>
      <c r="AH94" s="167" t="str">
        <f t="shared" si="80"/>
        <v>Team C4Team C5</v>
      </c>
      <c r="AI94" s="3" t="s">
        <v>138</v>
      </c>
    </row>
    <row r="95" spans="2:35" s="2" customFormat="1" x14ac:dyDescent="0.2">
      <c r="G95" s="1" t="s">
        <v>18</v>
      </c>
      <c r="H95" s="174" t="str">
        <f>Spielplan!$J20</f>
        <v>Team C5</v>
      </c>
      <c r="I95" s="3" t="str">
        <f>Spielplan!$L20</f>
        <v>Team C6</v>
      </c>
      <c r="J95" s="172">
        <f>IF(Spielplan!$M20="","",Spielplan!$M20)</f>
        <v>4</v>
      </c>
      <c r="K95" s="175">
        <f>IF(Spielplan!$O20="","",Spielplan!$O20)</f>
        <v>3</v>
      </c>
      <c r="L95" s="172"/>
      <c r="U95" s="57" t="s">
        <v>35</v>
      </c>
      <c r="V95" s="39" t="str">
        <f t="shared" si="75"/>
        <v>Team D4</v>
      </c>
      <c r="W95" s="172" t="str">
        <f t="shared" si="76"/>
        <v>Team D5</v>
      </c>
      <c r="X95" s="172">
        <f t="shared" si="82"/>
        <v>5</v>
      </c>
      <c r="Y95" s="34">
        <f t="shared" si="83"/>
        <v>1</v>
      </c>
      <c r="Z95" s="33" t="str">
        <f t="shared" si="84"/>
        <v>Team D4Team D5</v>
      </c>
      <c r="AA95" s="172">
        <f t="shared" si="79"/>
        <v>1</v>
      </c>
      <c r="AB95" s="172" t="str">
        <f t="shared" si="85"/>
        <v>5 : 1</v>
      </c>
      <c r="AC95" s="3" t="str">
        <f t="shared" si="86"/>
        <v/>
      </c>
      <c r="AD95" s="64" t="str">
        <f t="shared" si="87"/>
        <v/>
      </c>
      <c r="AE95" s="66">
        <f t="shared" si="77"/>
        <v>3</v>
      </c>
      <c r="AF95" s="64">
        <f t="shared" si="78"/>
        <v>0</v>
      </c>
      <c r="AG95" s="172">
        <f>IF($AH95="",0,COUNTIF($AH$64:$AH95,INDEX($AH$352:$AH$639,ROW($A32))))</f>
        <v>0</v>
      </c>
      <c r="AH95" s="167" t="str">
        <f t="shared" si="80"/>
        <v>Team D4Team D5</v>
      </c>
      <c r="AI95" s="3" t="s">
        <v>138</v>
      </c>
    </row>
    <row r="96" spans="2:35" s="2" customFormat="1" x14ac:dyDescent="0.2">
      <c r="G96" s="1" t="s">
        <v>19</v>
      </c>
      <c r="H96" s="174" t="str">
        <f>Spielplan!$J21</f>
        <v>Team D5</v>
      </c>
      <c r="I96" s="3" t="str">
        <f>Spielplan!$L21</f>
        <v>Team D6</v>
      </c>
      <c r="J96" s="172">
        <f>IF(Spielplan!$M21="","",Spielplan!$M21)</f>
        <v>3</v>
      </c>
      <c r="K96" s="175">
        <f>IF(Spielplan!$O21="","",Spielplan!$O21)</f>
        <v>3</v>
      </c>
      <c r="L96" s="172"/>
      <c r="U96" s="57" t="s">
        <v>36</v>
      </c>
      <c r="V96" s="39" t="str">
        <f t="shared" si="75"/>
        <v>1. FC Riedwald</v>
      </c>
      <c r="W96" s="172" t="str">
        <f t="shared" si="76"/>
        <v>Team A8</v>
      </c>
      <c r="X96" s="172">
        <f t="shared" si="82"/>
        <v>6</v>
      </c>
      <c r="Y96" s="34">
        <f t="shared" si="83"/>
        <v>1</v>
      </c>
      <c r="Z96" s="33" t="str">
        <f t="shared" si="84"/>
        <v>1. FC RiedwaldTeam A8</v>
      </c>
      <c r="AA96" s="172">
        <f t="shared" si="79"/>
        <v>1</v>
      </c>
      <c r="AB96" s="172" t="str">
        <f t="shared" si="85"/>
        <v>6 : 1</v>
      </c>
      <c r="AC96" s="3" t="str">
        <f t="shared" si="86"/>
        <v/>
      </c>
      <c r="AD96" s="64" t="str">
        <f t="shared" si="87"/>
        <v/>
      </c>
      <c r="AE96" s="66">
        <f t="shared" si="77"/>
        <v>3</v>
      </c>
      <c r="AF96" s="64">
        <f t="shared" si="78"/>
        <v>0</v>
      </c>
      <c r="AG96" s="172">
        <f>IF($AH96="",0,COUNTIF($AH$64:$AH96,INDEX($AH$352:$AH$639,ROW($A33))))</f>
        <v>0</v>
      </c>
      <c r="AH96" s="167" t="str">
        <f t="shared" si="80"/>
        <v>1. FC RiedwaldTeam A8</v>
      </c>
      <c r="AI96" s="3" t="s">
        <v>138</v>
      </c>
    </row>
    <row r="97" spans="2:35" s="2" customFormat="1" x14ac:dyDescent="0.2">
      <c r="G97" s="1" t="s">
        <v>20</v>
      </c>
      <c r="H97" s="174" t="str">
        <f>Spielplan!$J22</f>
        <v>Team A9</v>
      </c>
      <c r="I97" s="3" t="str">
        <f>Spielplan!$L22</f>
        <v>1. FC Riedwald</v>
      </c>
      <c r="J97" s="172">
        <f>IF(Spielplan!$M22="","",Spielplan!$M22)</f>
        <v>1</v>
      </c>
      <c r="K97" s="175">
        <f>IF(Spielplan!$O22="","",Spielplan!$O22)</f>
        <v>3</v>
      </c>
      <c r="L97" s="172"/>
      <c r="U97" s="57" t="s">
        <v>37</v>
      </c>
      <c r="V97" s="39" t="str">
        <f t="shared" si="75"/>
        <v>Team B1</v>
      </c>
      <c r="W97" s="172" t="str">
        <f t="shared" si="76"/>
        <v>Team B8</v>
      </c>
      <c r="X97" s="172">
        <f t="shared" si="82"/>
        <v>5</v>
      </c>
      <c r="Y97" s="34">
        <f t="shared" si="83"/>
        <v>2</v>
      </c>
      <c r="Z97" s="33" t="str">
        <f t="shared" si="84"/>
        <v>Team B1Team B8</v>
      </c>
      <c r="AA97" s="172">
        <f t="shared" si="79"/>
        <v>1</v>
      </c>
      <c r="AB97" s="172" t="str">
        <f t="shared" si="85"/>
        <v>5 : 2</v>
      </c>
      <c r="AC97" s="3" t="str">
        <f t="shared" si="86"/>
        <v/>
      </c>
      <c r="AD97" s="64" t="str">
        <f t="shared" si="87"/>
        <v/>
      </c>
      <c r="AE97" s="66">
        <f t="shared" si="77"/>
        <v>3</v>
      </c>
      <c r="AF97" s="64">
        <f t="shared" si="78"/>
        <v>0</v>
      </c>
      <c r="AG97" s="172">
        <f>IF($AH97="",0,COUNTIF($AH$64:$AH97,INDEX($AH$352:$AH$639,ROW($A34))))</f>
        <v>0</v>
      </c>
      <c r="AH97" s="167" t="str">
        <f t="shared" si="80"/>
        <v>Team B1Team B8</v>
      </c>
      <c r="AI97" s="3" t="s">
        <v>138</v>
      </c>
    </row>
    <row r="98" spans="2:35" s="2" customFormat="1" x14ac:dyDescent="0.2">
      <c r="G98" s="1" t="s">
        <v>21</v>
      </c>
      <c r="H98" s="174" t="str">
        <f>Spielplan!$J23</f>
        <v>Team B9</v>
      </c>
      <c r="I98" s="3" t="str">
        <f>Spielplan!$L23</f>
        <v>Team B1</v>
      </c>
      <c r="J98" s="172">
        <f>IF(Spielplan!$M23="","",Spielplan!$M23)</f>
        <v>3</v>
      </c>
      <c r="K98" s="175">
        <f>IF(Spielplan!$O23="","",Spielplan!$O23)</f>
        <v>3</v>
      </c>
      <c r="L98" s="172"/>
      <c r="U98" s="57" t="s">
        <v>38</v>
      </c>
      <c r="V98" s="39" t="str">
        <f t="shared" si="75"/>
        <v>Team C1</v>
      </c>
      <c r="W98" s="172" t="str">
        <f t="shared" si="76"/>
        <v>Team C8</v>
      </c>
      <c r="X98" s="172">
        <f t="shared" si="82"/>
        <v>4</v>
      </c>
      <c r="Y98" s="34">
        <f t="shared" si="83"/>
        <v>2</v>
      </c>
      <c r="Z98" s="33" t="str">
        <f t="shared" si="84"/>
        <v>Team C1Team C8</v>
      </c>
      <c r="AA98" s="172">
        <f t="shared" si="79"/>
        <v>1</v>
      </c>
      <c r="AB98" s="172" t="str">
        <f t="shared" si="85"/>
        <v>4 : 2</v>
      </c>
      <c r="AC98" s="3" t="str">
        <f t="shared" si="86"/>
        <v/>
      </c>
      <c r="AD98" s="64" t="str">
        <f t="shared" si="87"/>
        <v/>
      </c>
      <c r="AE98" s="66">
        <f t="shared" si="77"/>
        <v>3</v>
      </c>
      <c r="AF98" s="64">
        <f t="shared" si="78"/>
        <v>0</v>
      </c>
      <c r="AG98" s="172">
        <f>IF($AH98="",0,COUNTIF($AH$64:$AH98,INDEX($AH$352:$AH$639,ROW($A35))))</f>
        <v>0</v>
      </c>
      <c r="AH98" s="167" t="str">
        <f t="shared" si="80"/>
        <v>Team C1Team C8</v>
      </c>
      <c r="AI98" s="3" t="s">
        <v>138</v>
      </c>
    </row>
    <row r="99" spans="2:35" s="2" customFormat="1" x14ac:dyDescent="0.2">
      <c r="G99" s="1" t="s">
        <v>22</v>
      </c>
      <c r="H99" s="174" t="str">
        <f>Spielplan!$J24</f>
        <v>Team C9</v>
      </c>
      <c r="I99" s="3" t="str">
        <f>Spielplan!$L24</f>
        <v>Team C1</v>
      </c>
      <c r="J99" s="172">
        <f>IF(Spielplan!$M24="","",Spielplan!$M24)</f>
        <v>1</v>
      </c>
      <c r="K99" s="175">
        <f>IF(Spielplan!$O24="","",Spielplan!$O24)</f>
        <v>5</v>
      </c>
      <c r="L99" s="172"/>
      <c r="U99" s="57" t="s">
        <v>39</v>
      </c>
      <c r="V99" s="39" t="str">
        <f t="shared" si="75"/>
        <v>Team D1</v>
      </c>
      <c r="W99" s="172" t="str">
        <f t="shared" si="76"/>
        <v>Team D8</v>
      </c>
      <c r="X99" s="172">
        <f t="shared" si="82"/>
        <v>3</v>
      </c>
      <c r="Y99" s="34">
        <f t="shared" si="83"/>
        <v>0</v>
      </c>
      <c r="Z99" s="33" t="str">
        <f t="shared" si="84"/>
        <v>Team D1Team D8</v>
      </c>
      <c r="AA99" s="172">
        <f t="shared" si="79"/>
        <v>1</v>
      </c>
      <c r="AB99" s="172" t="str">
        <f t="shared" si="85"/>
        <v>3 : 0</v>
      </c>
      <c r="AC99" s="3" t="str">
        <f t="shared" si="86"/>
        <v/>
      </c>
      <c r="AD99" s="64" t="str">
        <f t="shared" si="87"/>
        <v/>
      </c>
      <c r="AE99" s="66">
        <f t="shared" si="77"/>
        <v>3</v>
      </c>
      <c r="AF99" s="64">
        <f t="shared" si="78"/>
        <v>0</v>
      </c>
      <c r="AG99" s="172">
        <f>IF($AH99="",0,COUNTIF($AH$64:$AH99,INDEX($AH$352:$AH$639,ROW($A36))))</f>
        <v>0</v>
      </c>
      <c r="AH99" s="167" t="str">
        <f t="shared" si="80"/>
        <v>Team D1Team D8</v>
      </c>
      <c r="AI99" s="3" t="s">
        <v>138</v>
      </c>
    </row>
    <row r="100" spans="2:35" s="2" customFormat="1" x14ac:dyDescent="0.2">
      <c r="G100" s="1" t="s">
        <v>23</v>
      </c>
      <c r="H100" s="174" t="str">
        <f>Spielplan!$J25</f>
        <v>Team D9</v>
      </c>
      <c r="I100" s="3" t="str">
        <f>Spielplan!$L25</f>
        <v>Team D1</v>
      </c>
      <c r="J100" s="172">
        <f>IF(Spielplan!$M25="","",Spielplan!$M25)</f>
        <v>1</v>
      </c>
      <c r="K100" s="175">
        <f>IF(Spielplan!$O25="","",Spielplan!$O25)</f>
        <v>6</v>
      </c>
      <c r="L100" s="172"/>
      <c r="U100" s="57" t="s">
        <v>40</v>
      </c>
      <c r="V100" s="39" t="str">
        <f t="shared" si="75"/>
        <v>Team A7</v>
      </c>
      <c r="W100" s="172" t="str">
        <f t="shared" si="76"/>
        <v>Team A9</v>
      </c>
      <c r="X100" s="172">
        <f t="shared" si="82"/>
        <v>5</v>
      </c>
      <c r="Y100" s="34">
        <f t="shared" si="83"/>
        <v>1</v>
      </c>
      <c r="Z100" s="33" t="str">
        <f t="shared" si="84"/>
        <v>Team A7Team A9</v>
      </c>
      <c r="AA100" s="172">
        <f t="shared" si="79"/>
        <v>1</v>
      </c>
      <c r="AB100" s="172" t="str">
        <f t="shared" si="85"/>
        <v>5 : 1</v>
      </c>
      <c r="AC100" s="3" t="str">
        <f t="shared" si="86"/>
        <v/>
      </c>
      <c r="AD100" s="64" t="str">
        <f t="shared" si="87"/>
        <v/>
      </c>
      <c r="AE100" s="66">
        <f t="shared" si="77"/>
        <v>3</v>
      </c>
      <c r="AF100" s="64">
        <f t="shared" si="78"/>
        <v>0</v>
      </c>
      <c r="AG100" s="172">
        <f>IF($AH100="",0,COUNTIF($AH$64:$AH100,INDEX($AH$352:$AH$639,ROW($A37))))</f>
        <v>0</v>
      </c>
      <c r="AH100" s="167" t="str">
        <f t="shared" si="80"/>
        <v>Team A7Team A9</v>
      </c>
      <c r="AI100" s="3" t="s">
        <v>138</v>
      </c>
    </row>
    <row r="101" spans="2:35" s="2" customFormat="1" x14ac:dyDescent="0.2">
      <c r="G101" s="1" t="s">
        <v>24</v>
      </c>
      <c r="H101" s="174" t="str">
        <f>Spielplan!$J26</f>
        <v>Eintracht Frankfurt</v>
      </c>
      <c r="I101" s="3" t="str">
        <f>Spielplan!$L26</f>
        <v>Team A7</v>
      </c>
      <c r="J101" s="172">
        <f>IF(Spielplan!$M26="","",Spielplan!$M26)</f>
        <v>2</v>
      </c>
      <c r="K101" s="175">
        <f>IF(Spielplan!$O26="","",Spielplan!$O26)</f>
        <v>5</v>
      </c>
      <c r="L101" s="172"/>
      <c r="U101" s="57" t="s">
        <v>41</v>
      </c>
      <c r="V101" s="39" t="str">
        <f t="shared" si="75"/>
        <v>Team B7</v>
      </c>
      <c r="W101" s="172" t="str">
        <f t="shared" si="76"/>
        <v>Team B9</v>
      </c>
      <c r="X101" s="172">
        <f t="shared" si="82"/>
        <v>0</v>
      </c>
      <c r="Y101" s="34">
        <f t="shared" si="83"/>
        <v>3</v>
      </c>
      <c r="Z101" s="33" t="str">
        <f t="shared" si="84"/>
        <v>Team B7Team B9</v>
      </c>
      <c r="AA101" s="172">
        <f t="shared" si="79"/>
        <v>1</v>
      </c>
      <c r="AB101" s="172" t="str">
        <f t="shared" si="85"/>
        <v>0 : 3</v>
      </c>
      <c r="AC101" s="3" t="str">
        <f t="shared" si="86"/>
        <v/>
      </c>
      <c r="AD101" s="64" t="str">
        <f t="shared" si="87"/>
        <v/>
      </c>
      <c r="AE101" s="66">
        <f t="shared" si="77"/>
        <v>0</v>
      </c>
      <c r="AF101" s="64">
        <f t="shared" si="78"/>
        <v>3</v>
      </c>
      <c r="AG101" s="172">
        <f>IF($AH101="",0,COUNTIF($AH$64:$AH101,INDEX($AH$352:$AH$639,ROW($A38))))</f>
        <v>0</v>
      </c>
      <c r="AH101" s="167" t="str">
        <f t="shared" si="80"/>
        <v>Team B7Team B9</v>
      </c>
      <c r="AI101" s="3" t="s">
        <v>138</v>
      </c>
    </row>
    <row r="102" spans="2:35" s="2" customFormat="1" x14ac:dyDescent="0.2">
      <c r="G102" s="1" t="s">
        <v>25</v>
      </c>
      <c r="H102" s="174" t="str">
        <f>Spielplan!$J27</f>
        <v>Team B2</v>
      </c>
      <c r="I102" s="3" t="str">
        <f>Spielplan!$L27</f>
        <v>Team B7</v>
      </c>
      <c r="J102" s="172">
        <f>IF(Spielplan!$M27="","",Spielplan!$M27)</f>
        <v>2</v>
      </c>
      <c r="K102" s="175">
        <f>IF(Spielplan!$O27="","",Spielplan!$O27)</f>
        <v>4</v>
      </c>
      <c r="L102" s="172"/>
      <c r="U102" s="57" t="s">
        <v>42</v>
      </c>
      <c r="V102" s="39" t="str">
        <f t="shared" si="75"/>
        <v>Team C7</v>
      </c>
      <c r="W102" s="172" t="str">
        <f t="shared" si="76"/>
        <v>Team C9</v>
      </c>
      <c r="X102" s="172">
        <f t="shared" si="82"/>
        <v>1</v>
      </c>
      <c r="Y102" s="34">
        <f t="shared" si="83"/>
        <v>2</v>
      </c>
      <c r="Z102" s="33" t="str">
        <f t="shared" si="84"/>
        <v>Team C7Team C9</v>
      </c>
      <c r="AA102" s="172">
        <f t="shared" si="79"/>
        <v>1</v>
      </c>
      <c r="AB102" s="172" t="str">
        <f t="shared" si="85"/>
        <v>1 : 2</v>
      </c>
      <c r="AC102" s="3" t="str">
        <f t="shared" si="86"/>
        <v/>
      </c>
      <c r="AD102" s="64" t="str">
        <f t="shared" si="87"/>
        <v/>
      </c>
      <c r="AE102" s="66">
        <f t="shared" si="77"/>
        <v>0</v>
      </c>
      <c r="AF102" s="64">
        <f t="shared" si="78"/>
        <v>3</v>
      </c>
      <c r="AG102" s="172">
        <f>IF($AH102="",0,COUNTIF($AH$64:$AH102,INDEX($AH$352:$AH$639,ROW($A39))))</f>
        <v>0</v>
      </c>
      <c r="AH102" s="167" t="str">
        <f t="shared" si="80"/>
        <v>Team C7Team C9</v>
      </c>
      <c r="AI102" s="3" t="s">
        <v>138</v>
      </c>
    </row>
    <row r="103" spans="2:35" s="2" customFormat="1" x14ac:dyDescent="0.2">
      <c r="G103" s="1" t="s">
        <v>26</v>
      </c>
      <c r="H103" s="174" t="str">
        <f>Spielplan!$J28</f>
        <v>Team C2</v>
      </c>
      <c r="I103" s="3" t="str">
        <f>Spielplan!$L28</f>
        <v>Team C7</v>
      </c>
      <c r="J103" s="172">
        <f>IF(Spielplan!$M28="","",Spielplan!$M28)</f>
        <v>0</v>
      </c>
      <c r="K103" s="175">
        <f>IF(Spielplan!$O28="","",Spielplan!$O28)</f>
        <v>3</v>
      </c>
      <c r="L103" s="172"/>
      <c r="U103" s="57" t="s">
        <v>43</v>
      </c>
      <c r="V103" s="39" t="str">
        <f t="shared" si="75"/>
        <v>Team D7</v>
      </c>
      <c r="W103" s="172" t="str">
        <f t="shared" si="76"/>
        <v>Team D9</v>
      </c>
      <c r="X103" s="172">
        <f t="shared" si="82"/>
        <v>2</v>
      </c>
      <c r="Y103" s="34">
        <f t="shared" si="83"/>
        <v>2</v>
      </c>
      <c r="Z103" s="33" t="str">
        <f t="shared" si="84"/>
        <v>Team D7Team D9</v>
      </c>
      <c r="AA103" s="172">
        <f t="shared" si="79"/>
        <v>1</v>
      </c>
      <c r="AB103" s="172" t="str">
        <f t="shared" si="85"/>
        <v>2 : 2</v>
      </c>
      <c r="AC103" s="3" t="str">
        <f t="shared" si="86"/>
        <v/>
      </c>
      <c r="AD103" s="64" t="str">
        <f t="shared" si="87"/>
        <v/>
      </c>
      <c r="AE103" s="66">
        <f t="shared" si="77"/>
        <v>1</v>
      </c>
      <c r="AF103" s="64">
        <f t="shared" si="78"/>
        <v>1</v>
      </c>
      <c r="AG103" s="172">
        <f>IF($AH103="",0,COUNTIF($AH$64:$AH103,INDEX($AH$352:$AH$639,ROW($A40))))</f>
        <v>0</v>
      </c>
      <c r="AH103" s="167" t="str">
        <f t="shared" si="80"/>
        <v>Team D7Team D9</v>
      </c>
      <c r="AI103" s="3" t="s">
        <v>138</v>
      </c>
    </row>
    <row r="104" spans="2:35" s="2" customFormat="1" x14ac:dyDescent="0.2">
      <c r="G104" s="1" t="s">
        <v>27</v>
      </c>
      <c r="H104" s="174" t="str">
        <f>Spielplan!$J29</f>
        <v>Team D2</v>
      </c>
      <c r="I104" s="3" t="str">
        <f>Spielplan!$L29</f>
        <v>Team D7</v>
      </c>
      <c r="J104" s="172">
        <f>IF(Spielplan!$M29="","",Spielplan!$M29)</f>
        <v>1</v>
      </c>
      <c r="K104" s="175">
        <f>IF(Spielplan!$O29="","",Spielplan!$O29)</f>
        <v>5</v>
      </c>
      <c r="L104" s="172"/>
      <c r="U104" s="57" t="s">
        <v>44</v>
      </c>
      <c r="V104" s="39" t="str">
        <f t="shared" si="75"/>
        <v>Beinbruch SC</v>
      </c>
      <c r="W104" s="172" t="str">
        <f t="shared" si="76"/>
        <v>Eintracht Frankfurt</v>
      </c>
      <c r="X104" s="172">
        <f t="shared" si="82"/>
        <v>4</v>
      </c>
      <c r="Y104" s="34">
        <f t="shared" si="83"/>
        <v>3</v>
      </c>
      <c r="Z104" s="33" t="str">
        <f t="shared" si="84"/>
        <v>Beinbruch SCEintracht Frankfurt</v>
      </c>
      <c r="AA104" s="172">
        <f t="shared" si="79"/>
        <v>1</v>
      </c>
      <c r="AB104" s="172" t="str">
        <f t="shared" si="85"/>
        <v>4 : 3</v>
      </c>
      <c r="AC104" s="3" t="str">
        <f t="shared" si="86"/>
        <v/>
      </c>
      <c r="AD104" s="64" t="str">
        <f t="shared" si="87"/>
        <v/>
      </c>
      <c r="AE104" s="66">
        <f t="shared" si="77"/>
        <v>3</v>
      </c>
      <c r="AF104" s="64">
        <f t="shared" si="78"/>
        <v>0</v>
      </c>
      <c r="AG104" s="172">
        <f>IF($AH104="",0,COUNTIF($AH$64:$AH104,INDEX($AH$352:$AH$639,ROW($A41))))</f>
        <v>0</v>
      </c>
      <c r="AH104" s="167" t="str">
        <f t="shared" si="80"/>
        <v>Beinbruch SCEintracht Frankfurt</v>
      </c>
      <c r="AI104" s="3" t="s">
        <v>138</v>
      </c>
    </row>
    <row r="105" spans="2:35" s="2" customFormat="1" x14ac:dyDescent="0.2">
      <c r="B105" s="3"/>
      <c r="C105" s="3"/>
      <c r="D105" s="3"/>
      <c r="G105" s="1" t="s">
        <v>28</v>
      </c>
      <c r="H105" s="174" t="str">
        <f>Spielplan!$J30</f>
        <v>FV Schlappe Lunge</v>
      </c>
      <c r="I105" s="3" t="str">
        <f>Spielplan!$L30</f>
        <v>FC Barcelona</v>
      </c>
      <c r="J105" s="172">
        <f>IF(Spielplan!$M30="","",Spielplan!$M30)</f>
        <v>3</v>
      </c>
      <c r="K105" s="175">
        <f>IF(Spielplan!$O30="","",Spielplan!$O30)</f>
        <v>0</v>
      </c>
      <c r="L105" s="172"/>
      <c r="U105" s="57" t="s">
        <v>45</v>
      </c>
      <c r="V105" s="39" t="str">
        <f t="shared" si="75"/>
        <v>Team B5</v>
      </c>
      <c r="W105" s="172" t="str">
        <f t="shared" si="76"/>
        <v>Team B2</v>
      </c>
      <c r="X105" s="172">
        <f t="shared" si="82"/>
        <v>3</v>
      </c>
      <c r="Y105" s="34">
        <f t="shared" si="83"/>
        <v>3</v>
      </c>
      <c r="Z105" s="33" t="str">
        <f t="shared" si="84"/>
        <v>Team B5Team B2</v>
      </c>
      <c r="AA105" s="172">
        <f t="shared" si="79"/>
        <v>1</v>
      </c>
      <c r="AB105" s="172" t="str">
        <f t="shared" si="85"/>
        <v>3 : 3</v>
      </c>
      <c r="AC105" s="3" t="str">
        <f t="shared" si="86"/>
        <v/>
      </c>
      <c r="AD105" s="64" t="str">
        <f t="shared" si="87"/>
        <v/>
      </c>
      <c r="AE105" s="66">
        <f t="shared" si="77"/>
        <v>1</v>
      </c>
      <c r="AF105" s="64">
        <f t="shared" si="78"/>
        <v>1</v>
      </c>
      <c r="AG105" s="172">
        <f>IF($AH105="",0,COUNTIF($AH$64:$AH105,INDEX($AH$352:$AH$639,ROW($A42))))</f>
        <v>0</v>
      </c>
      <c r="AH105" s="167" t="str">
        <f t="shared" si="80"/>
        <v>Team B5Team B2</v>
      </c>
      <c r="AI105" s="3" t="s">
        <v>138</v>
      </c>
    </row>
    <row r="106" spans="2:35" s="2" customFormat="1" x14ac:dyDescent="0.2">
      <c r="B106" s="3"/>
      <c r="C106" s="3"/>
      <c r="D106" s="3"/>
      <c r="G106" s="1" t="s">
        <v>29</v>
      </c>
      <c r="H106" s="174" t="str">
        <f>Spielplan!$J31</f>
        <v>Team B6</v>
      </c>
      <c r="I106" s="3" t="str">
        <f>Spielplan!$L31</f>
        <v>Team B3</v>
      </c>
      <c r="J106" s="172">
        <f>IF(Spielplan!$M31="","",Spielplan!$M31)</f>
        <v>2</v>
      </c>
      <c r="K106" s="175">
        <f>IF(Spielplan!$O31="","",Spielplan!$O31)</f>
        <v>1</v>
      </c>
      <c r="L106" s="172"/>
      <c r="U106" s="57" t="s">
        <v>46</v>
      </c>
      <c r="V106" s="39" t="str">
        <f t="shared" si="75"/>
        <v>Team C5</v>
      </c>
      <c r="W106" s="172" t="str">
        <f t="shared" si="76"/>
        <v>Team C2</v>
      </c>
      <c r="X106" s="172">
        <f t="shared" si="82"/>
        <v>1</v>
      </c>
      <c r="Y106" s="34">
        <f t="shared" si="83"/>
        <v>3</v>
      </c>
      <c r="Z106" s="33" t="str">
        <f t="shared" si="84"/>
        <v>Team C5Team C2</v>
      </c>
      <c r="AA106" s="172">
        <f t="shared" si="79"/>
        <v>1</v>
      </c>
      <c r="AB106" s="172" t="str">
        <f t="shared" si="85"/>
        <v>1 : 3</v>
      </c>
      <c r="AC106" s="3" t="str">
        <f t="shared" si="86"/>
        <v/>
      </c>
      <c r="AD106" s="64" t="str">
        <f t="shared" si="87"/>
        <v/>
      </c>
      <c r="AE106" s="66">
        <f t="shared" si="77"/>
        <v>0</v>
      </c>
      <c r="AF106" s="64">
        <f t="shared" si="78"/>
        <v>3</v>
      </c>
      <c r="AG106" s="172">
        <f>IF($AH106="",0,COUNTIF($AH$64:$AH106,INDEX($AH$352:$AH$639,ROW($A43))))</f>
        <v>0</v>
      </c>
      <c r="AH106" s="167" t="str">
        <f t="shared" si="80"/>
        <v>Team C5Team C2</v>
      </c>
      <c r="AI106" s="3" t="s">
        <v>138</v>
      </c>
    </row>
    <row r="107" spans="2:35" s="2" customFormat="1" x14ac:dyDescent="0.2">
      <c r="B107" s="3"/>
      <c r="C107" s="3"/>
      <c r="D107" s="3"/>
      <c r="G107" s="1" t="s">
        <v>30</v>
      </c>
      <c r="H107" s="174" t="str">
        <f>Spielplan!$J32</f>
        <v>Team C6</v>
      </c>
      <c r="I107" s="3" t="str">
        <f>Spielplan!$L32</f>
        <v>Team C3</v>
      </c>
      <c r="J107" s="172">
        <f>IF(Spielplan!$M32="","",Spielplan!$M32)</f>
        <v>2</v>
      </c>
      <c r="K107" s="175">
        <f>IF(Spielplan!$O32="","",Spielplan!$O32)</f>
        <v>2</v>
      </c>
      <c r="L107" s="172"/>
      <c r="U107" s="57" t="s">
        <v>47</v>
      </c>
      <c r="V107" s="39" t="str">
        <f t="shared" si="75"/>
        <v>Team D5</v>
      </c>
      <c r="W107" s="172" t="str">
        <f t="shared" si="76"/>
        <v>Team D2</v>
      </c>
      <c r="X107" s="172">
        <f t="shared" si="82"/>
        <v>3</v>
      </c>
      <c r="Y107" s="34">
        <f t="shared" si="83"/>
        <v>3</v>
      </c>
      <c r="Z107" s="33" t="str">
        <f t="shared" si="84"/>
        <v>Team D5Team D2</v>
      </c>
      <c r="AA107" s="172">
        <f t="shared" si="79"/>
        <v>1</v>
      </c>
      <c r="AB107" s="172" t="str">
        <f t="shared" si="85"/>
        <v>3 : 3</v>
      </c>
      <c r="AC107" s="3" t="str">
        <f t="shared" si="86"/>
        <v/>
      </c>
      <c r="AD107" s="64" t="str">
        <f t="shared" si="87"/>
        <v/>
      </c>
      <c r="AE107" s="66">
        <f t="shared" si="77"/>
        <v>1</v>
      </c>
      <c r="AF107" s="64">
        <f t="shared" si="78"/>
        <v>1</v>
      </c>
      <c r="AG107" s="172">
        <f>IF($AH107="",0,COUNTIF($AH$64:$AH107,INDEX($AH$352:$AH$639,ROW($A44))))</f>
        <v>0</v>
      </c>
      <c r="AH107" s="167" t="str">
        <f t="shared" si="80"/>
        <v>Team D5Team D2</v>
      </c>
      <c r="AI107" s="3" t="s">
        <v>138</v>
      </c>
    </row>
    <row r="108" spans="2:35" s="2" customFormat="1" x14ac:dyDescent="0.2">
      <c r="B108" s="3"/>
      <c r="C108" s="3"/>
      <c r="D108" s="3"/>
      <c r="G108" s="1" t="s">
        <v>31</v>
      </c>
      <c r="H108" s="174" t="str">
        <f>Spielplan!$J33</f>
        <v>Team D6</v>
      </c>
      <c r="I108" s="3" t="str">
        <f>Spielplan!$L33</f>
        <v>Team D3</v>
      </c>
      <c r="J108" s="172">
        <f>IF(Spielplan!$M33="","",Spielplan!$M33)</f>
        <v>3</v>
      </c>
      <c r="K108" s="175">
        <f>IF(Spielplan!$O33="","",Spielplan!$O33)</f>
        <v>4</v>
      </c>
      <c r="L108" s="172"/>
      <c r="U108" s="57" t="s">
        <v>48</v>
      </c>
      <c r="V108" s="39" t="str">
        <f t="shared" si="75"/>
        <v>FC Barcelona</v>
      </c>
      <c r="W108" s="172" t="str">
        <f t="shared" si="76"/>
        <v>Maibach 1822 eV</v>
      </c>
      <c r="X108" s="172">
        <f t="shared" si="82"/>
        <v>1</v>
      </c>
      <c r="Y108" s="34">
        <f t="shared" si="83"/>
        <v>5</v>
      </c>
      <c r="Z108" s="33" t="str">
        <f t="shared" si="84"/>
        <v>FC BarcelonaMaibach 1822 eV</v>
      </c>
      <c r="AA108" s="172">
        <f t="shared" si="79"/>
        <v>1</v>
      </c>
      <c r="AB108" s="172" t="str">
        <f t="shared" si="85"/>
        <v>1 : 5</v>
      </c>
      <c r="AC108" s="3" t="str">
        <f t="shared" si="86"/>
        <v/>
      </c>
      <c r="AD108" s="64" t="str">
        <f t="shared" si="87"/>
        <v/>
      </c>
      <c r="AE108" s="66">
        <f t="shared" si="77"/>
        <v>0</v>
      </c>
      <c r="AF108" s="64">
        <f t="shared" si="78"/>
        <v>3</v>
      </c>
      <c r="AG108" s="172">
        <f>IF($AH108="",0,COUNTIF($AH$64:$AH108,INDEX($AH$352:$AH$639,ROW($A45))))</f>
        <v>0</v>
      </c>
      <c r="AH108" s="167" t="str">
        <f t="shared" si="80"/>
        <v>FC BarcelonaMaibach 1822 eV</v>
      </c>
      <c r="AI108" s="3" t="s">
        <v>138</v>
      </c>
    </row>
    <row r="109" spans="2:35" s="2" customFormat="1" x14ac:dyDescent="0.2">
      <c r="B109" s="3"/>
      <c r="C109" s="3"/>
      <c r="D109" s="3"/>
      <c r="G109" s="1" t="s">
        <v>32</v>
      </c>
      <c r="H109" s="174" t="str">
        <f>Spielplan!$J34</f>
        <v>Maibach 1822 eV</v>
      </c>
      <c r="I109" s="3" t="str">
        <f>Spielplan!$L34</f>
        <v>Beinbruch SC</v>
      </c>
      <c r="J109" s="172">
        <f>IF(Spielplan!$M34="","",Spielplan!$M34)</f>
        <v>3</v>
      </c>
      <c r="K109" s="175">
        <f>IF(Spielplan!$O34="","",Spielplan!$O34)</f>
        <v>3</v>
      </c>
      <c r="L109" s="172"/>
      <c r="U109" s="57" t="s">
        <v>49</v>
      </c>
      <c r="V109" s="39" t="str">
        <f t="shared" si="75"/>
        <v>Team B3</v>
      </c>
      <c r="W109" s="172" t="str">
        <f t="shared" si="76"/>
        <v>Team B4</v>
      </c>
      <c r="X109" s="172">
        <f t="shared" si="82"/>
        <v>1</v>
      </c>
      <c r="Y109" s="34">
        <f t="shared" si="83"/>
        <v>6</v>
      </c>
      <c r="Z109" s="33" t="str">
        <f t="shared" si="84"/>
        <v>Team B3Team B4</v>
      </c>
      <c r="AA109" s="172">
        <f t="shared" si="79"/>
        <v>1</v>
      </c>
      <c r="AB109" s="172" t="str">
        <f t="shared" si="85"/>
        <v>1 : 6</v>
      </c>
      <c r="AC109" s="3" t="str">
        <f t="shared" si="86"/>
        <v/>
      </c>
      <c r="AD109" s="64" t="str">
        <f t="shared" si="87"/>
        <v/>
      </c>
      <c r="AE109" s="66">
        <f t="shared" si="77"/>
        <v>0</v>
      </c>
      <c r="AF109" s="64">
        <f t="shared" si="78"/>
        <v>3</v>
      </c>
      <c r="AG109" s="172">
        <f>IF($AH109="",0,COUNTIF($AH$64:$AH109,INDEX($AH$352:$AH$639,ROW($A46))))</f>
        <v>0</v>
      </c>
      <c r="AH109" s="167" t="str">
        <f t="shared" si="80"/>
        <v>Team B3Team B4</v>
      </c>
      <c r="AI109" s="3" t="s">
        <v>138</v>
      </c>
    </row>
    <row r="110" spans="2:35" s="2" customFormat="1" x14ac:dyDescent="0.2">
      <c r="B110" s="3"/>
      <c r="C110" s="3"/>
      <c r="D110" s="3"/>
      <c r="G110" s="1" t="s">
        <v>33</v>
      </c>
      <c r="H110" s="174" t="str">
        <f>Spielplan!$J35</f>
        <v>Team B4</v>
      </c>
      <c r="I110" s="3" t="str">
        <f>Spielplan!$L35</f>
        <v>Team B5</v>
      </c>
      <c r="J110" s="172">
        <f>IF(Spielplan!$M35="","",Spielplan!$M35)</f>
        <v>3</v>
      </c>
      <c r="K110" s="175">
        <f>IF(Spielplan!$O35="","",Spielplan!$O35)</f>
        <v>1</v>
      </c>
      <c r="L110" s="172"/>
      <c r="U110" s="57" t="s">
        <v>50</v>
      </c>
      <c r="V110" s="39" t="str">
        <f t="shared" si="75"/>
        <v>Team C3</v>
      </c>
      <c r="W110" s="172" t="str">
        <f t="shared" si="76"/>
        <v>Team C4</v>
      </c>
      <c r="X110" s="172">
        <f t="shared" si="82"/>
        <v>2</v>
      </c>
      <c r="Y110" s="34">
        <f t="shared" si="83"/>
        <v>5</v>
      </c>
      <c r="Z110" s="33" t="str">
        <f t="shared" si="84"/>
        <v>Team C3Team C4</v>
      </c>
      <c r="AA110" s="172">
        <f t="shared" si="79"/>
        <v>1</v>
      </c>
      <c r="AB110" s="172" t="str">
        <f t="shared" si="85"/>
        <v>2 : 5</v>
      </c>
      <c r="AC110" s="3" t="str">
        <f t="shared" si="86"/>
        <v/>
      </c>
      <c r="AD110" s="64" t="str">
        <f t="shared" si="87"/>
        <v/>
      </c>
      <c r="AE110" s="66">
        <f t="shared" si="77"/>
        <v>0</v>
      </c>
      <c r="AF110" s="64">
        <f t="shared" si="78"/>
        <v>3</v>
      </c>
      <c r="AG110" s="172">
        <f>IF($AH110="",0,COUNTIF($AH$64:$AH110,INDEX($AH$352:$AH$639,ROW($A47))))</f>
        <v>0</v>
      </c>
      <c r="AH110" s="167" t="str">
        <f t="shared" si="80"/>
        <v>Team C3Team C4</v>
      </c>
      <c r="AI110" s="3" t="s">
        <v>138</v>
      </c>
    </row>
    <row r="111" spans="2:35" s="2" customFormat="1" x14ac:dyDescent="0.2">
      <c r="B111" s="3"/>
      <c r="C111" s="3"/>
      <c r="D111" s="3"/>
      <c r="G111" s="1" t="s">
        <v>34</v>
      </c>
      <c r="H111" s="174" t="str">
        <f>Spielplan!$J36</f>
        <v>Team C4</v>
      </c>
      <c r="I111" s="3" t="str">
        <f>Spielplan!$L36</f>
        <v>Team C5</v>
      </c>
      <c r="J111" s="172">
        <f>IF(Spielplan!$M36="","",Spielplan!$M36)</f>
        <v>3</v>
      </c>
      <c r="K111" s="175">
        <f>IF(Spielplan!$O36="","",Spielplan!$O36)</f>
        <v>3</v>
      </c>
      <c r="L111" s="172"/>
      <c r="U111" s="57" t="s">
        <v>51</v>
      </c>
      <c r="V111" s="39" t="str">
        <f t="shared" si="75"/>
        <v>Team D3</v>
      </c>
      <c r="W111" s="172" t="str">
        <f t="shared" si="76"/>
        <v>Team D4</v>
      </c>
      <c r="X111" s="172">
        <f t="shared" si="82"/>
        <v>2</v>
      </c>
      <c r="Y111" s="34">
        <f t="shared" si="83"/>
        <v>4</v>
      </c>
      <c r="Z111" s="33" t="str">
        <f t="shared" si="84"/>
        <v>Team D3Team D4</v>
      </c>
      <c r="AA111" s="172">
        <f t="shared" si="79"/>
        <v>1</v>
      </c>
      <c r="AB111" s="172" t="str">
        <f t="shared" si="85"/>
        <v>2 : 4</v>
      </c>
      <c r="AC111" s="3" t="str">
        <f t="shared" si="86"/>
        <v/>
      </c>
      <c r="AD111" s="64" t="str">
        <f t="shared" si="87"/>
        <v/>
      </c>
      <c r="AE111" s="66">
        <f t="shared" si="77"/>
        <v>0</v>
      </c>
      <c r="AF111" s="64">
        <f t="shared" si="78"/>
        <v>3</v>
      </c>
      <c r="AG111" s="172">
        <f>IF($AH111="",0,COUNTIF($AH$64:$AH111,INDEX($AH$352:$AH$639,ROW($A48))))</f>
        <v>0</v>
      </c>
      <c r="AH111" s="167" t="str">
        <f t="shared" si="80"/>
        <v>Team D3Team D4</v>
      </c>
      <c r="AI111" s="3" t="s">
        <v>138</v>
      </c>
    </row>
    <row r="112" spans="2:35" s="2" customFormat="1" x14ac:dyDescent="0.2">
      <c r="B112" s="3"/>
      <c r="C112" s="3"/>
      <c r="D112" s="3"/>
      <c r="G112" s="1" t="s">
        <v>35</v>
      </c>
      <c r="H112" s="174" t="str">
        <f>Spielplan!$J37</f>
        <v>Team D4</v>
      </c>
      <c r="I112" s="3" t="str">
        <f>Spielplan!$L37</f>
        <v>Team D5</v>
      </c>
      <c r="J112" s="172">
        <f>IF(Spielplan!$M37="","",Spielplan!$M37)</f>
        <v>5</v>
      </c>
      <c r="K112" s="175">
        <f>IF(Spielplan!$O37="","",Spielplan!$O37)</f>
        <v>1</v>
      </c>
      <c r="L112" s="172"/>
      <c r="U112" s="57" t="s">
        <v>52</v>
      </c>
      <c r="V112" s="39" t="str">
        <f t="shared" si="75"/>
        <v>Team A7</v>
      </c>
      <c r="W112" s="172" t="str">
        <f t="shared" si="76"/>
        <v>1. FC Riedwald</v>
      </c>
      <c r="X112" s="172">
        <f t="shared" si="82"/>
        <v>0</v>
      </c>
      <c r="Y112" s="34">
        <f t="shared" si="83"/>
        <v>3</v>
      </c>
      <c r="Z112" s="33" t="str">
        <f t="shared" si="84"/>
        <v>Team A71. FC Riedwald</v>
      </c>
      <c r="AA112" s="172">
        <f t="shared" si="79"/>
        <v>1</v>
      </c>
      <c r="AB112" s="172" t="str">
        <f t="shared" si="85"/>
        <v>0 : 3</v>
      </c>
      <c r="AC112" s="3" t="str">
        <f t="shared" si="86"/>
        <v/>
      </c>
      <c r="AD112" s="64" t="str">
        <f t="shared" si="87"/>
        <v/>
      </c>
      <c r="AE112" s="66">
        <f t="shared" si="77"/>
        <v>0</v>
      </c>
      <c r="AF112" s="64">
        <f t="shared" si="78"/>
        <v>3</v>
      </c>
      <c r="AG112" s="172">
        <f>IF($AH112="",0,COUNTIF($AH$64:$AH112,INDEX($AH$352:$AH$639,ROW($A49))))</f>
        <v>0</v>
      </c>
      <c r="AH112" s="167" t="str">
        <f t="shared" si="80"/>
        <v>Team A71. FC Riedwald</v>
      </c>
      <c r="AI112" s="3" t="s">
        <v>138</v>
      </c>
    </row>
    <row r="113" spans="2:35" s="2" customFormat="1" x14ac:dyDescent="0.2">
      <c r="B113" s="3"/>
      <c r="C113" s="3"/>
      <c r="D113" s="3"/>
      <c r="G113" s="1" t="s">
        <v>36</v>
      </c>
      <c r="H113" s="174" t="str">
        <f>Spielplan!$J38</f>
        <v>1. FC Riedwald</v>
      </c>
      <c r="I113" s="3" t="str">
        <f>Spielplan!$L38</f>
        <v>Team A8</v>
      </c>
      <c r="J113" s="172">
        <f>IF(Spielplan!$M38="","",Spielplan!$M38)</f>
        <v>6</v>
      </c>
      <c r="K113" s="175">
        <f>IF(Spielplan!$O38="","",Spielplan!$O38)</f>
        <v>1</v>
      </c>
      <c r="L113" s="172"/>
      <c r="U113" s="57" t="s">
        <v>53</v>
      </c>
      <c r="V113" s="39" t="str">
        <f t="shared" si="75"/>
        <v>Team B7</v>
      </c>
      <c r="W113" s="172" t="str">
        <f t="shared" si="76"/>
        <v>Team B1</v>
      </c>
      <c r="X113" s="172">
        <f t="shared" si="82"/>
        <v>1</v>
      </c>
      <c r="Y113" s="34">
        <f t="shared" si="83"/>
        <v>5</v>
      </c>
      <c r="Z113" s="33" t="str">
        <f t="shared" si="84"/>
        <v>Team B7Team B1</v>
      </c>
      <c r="AA113" s="172">
        <f t="shared" si="79"/>
        <v>1</v>
      </c>
      <c r="AB113" s="172" t="str">
        <f t="shared" si="85"/>
        <v>1 : 5</v>
      </c>
      <c r="AC113" s="3" t="str">
        <f t="shared" si="86"/>
        <v/>
      </c>
      <c r="AD113" s="64" t="str">
        <f t="shared" si="87"/>
        <v/>
      </c>
      <c r="AE113" s="66">
        <f t="shared" si="77"/>
        <v>0</v>
      </c>
      <c r="AF113" s="64">
        <f t="shared" si="78"/>
        <v>3</v>
      </c>
      <c r="AG113" s="172">
        <f>IF($AH113="",0,COUNTIF($AH$64:$AH113,INDEX($AH$352:$AH$639,ROW($A50))))</f>
        <v>0</v>
      </c>
      <c r="AH113" s="167" t="str">
        <f t="shared" si="80"/>
        <v>Team B7Team B1</v>
      </c>
      <c r="AI113" s="3" t="s">
        <v>138</v>
      </c>
    </row>
    <row r="114" spans="2:35" s="2" customFormat="1" x14ac:dyDescent="0.2">
      <c r="B114" s="3"/>
      <c r="C114" s="3"/>
      <c r="D114" s="3"/>
      <c r="G114" s="1" t="s">
        <v>37</v>
      </c>
      <c r="H114" s="174" t="str">
        <f>Spielplan!$J39</f>
        <v>Team B1</v>
      </c>
      <c r="I114" s="3" t="str">
        <f>Spielplan!$L39</f>
        <v>Team B8</v>
      </c>
      <c r="J114" s="172">
        <f>IF(Spielplan!$M39="","",Spielplan!$M39)</f>
        <v>5</v>
      </c>
      <c r="K114" s="175">
        <f>IF(Spielplan!$O39="","",Spielplan!$O39)</f>
        <v>2</v>
      </c>
      <c r="L114" s="172"/>
      <c r="U114" s="57" t="s">
        <v>54</v>
      </c>
      <c r="V114" s="39" t="str">
        <f t="shared" si="75"/>
        <v>Team C7</v>
      </c>
      <c r="W114" s="172" t="str">
        <f t="shared" si="76"/>
        <v>Team C1</v>
      </c>
      <c r="X114" s="172">
        <f t="shared" si="82"/>
        <v>3</v>
      </c>
      <c r="Y114" s="34">
        <f t="shared" si="83"/>
        <v>0</v>
      </c>
      <c r="Z114" s="33" t="str">
        <f t="shared" si="84"/>
        <v>Team C7Team C1</v>
      </c>
      <c r="AA114" s="172">
        <f t="shared" si="79"/>
        <v>1</v>
      </c>
      <c r="AB114" s="172" t="str">
        <f t="shared" si="85"/>
        <v>3 : 0</v>
      </c>
      <c r="AC114" s="3" t="str">
        <f t="shared" si="86"/>
        <v/>
      </c>
      <c r="AD114" s="64" t="str">
        <f t="shared" si="87"/>
        <v/>
      </c>
      <c r="AE114" s="66">
        <f t="shared" si="77"/>
        <v>3</v>
      </c>
      <c r="AF114" s="64">
        <f t="shared" si="78"/>
        <v>0</v>
      </c>
      <c r="AG114" s="172">
        <f>IF($AH114="",0,COUNTIF($AH$64:$AH114,INDEX($AH$352:$AH$639,ROW($A51))))</f>
        <v>0</v>
      </c>
      <c r="AH114" s="167" t="str">
        <f t="shared" si="80"/>
        <v>Team C7Team C1</v>
      </c>
      <c r="AI114" s="3" t="s">
        <v>138</v>
      </c>
    </row>
    <row r="115" spans="2:35" s="2" customFormat="1" x14ac:dyDescent="0.2">
      <c r="B115" s="3"/>
      <c r="C115" s="3"/>
      <c r="D115" s="3"/>
      <c r="G115" s="1" t="s">
        <v>38</v>
      </c>
      <c r="H115" s="174" t="str">
        <f>Spielplan!$J40</f>
        <v>Team C1</v>
      </c>
      <c r="I115" s="3" t="str">
        <f>Spielplan!$L40</f>
        <v>Team C8</v>
      </c>
      <c r="J115" s="172">
        <f>IF(Spielplan!$M40="","",Spielplan!$M40)</f>
        <v>4</v>
      </c>
      <c r="K115" s="175">
        <f>IF(Spielplan!$O40="","",Spielplan!$O40)</f>
        <v>2</v>
      </c>
      <c r="L115" s="172"/>
      <c r="U115" s="57" t="s">
        <v>55</v>
      </c>
      <c r="V115" s="39" t="str">
        <f t="shared" si="75"/>
        <v>Team D7</v>
      </c>
      <c r="W115" s="172" t="str">
        <f t="shared" si="76"/>
        <v>Team D1</v>
      </c>
      <c r="X115" s="172">
        <f t="shared" si="82"/>
        <v>2</v>
      </c>
      <c r="Y115" s="34">
        <f t="shared" si="83"/>
        <v>1</v>
      </c>
      <c r="Z115" s="33" t="str">
        <f t="shared" si="84"/>
        <v>Team D7Team D1</v>
      </c>
      <c r="AA115" s="172">
        <f t="shared" si="79"/>
        <v>1</v>
      </c>
      <c r="AB115" s="172" t="str">
        <f t="shared" si="85"/>
        <v>2 : 1</v>
      </c>
      <c r="AC115" s="3" t="str">
        <f t="shared" si="86"/>
        <v/>
      </c>
      <c r="AD115" s="64" t="str">
        <f t="shared" si="87"/>
        <v/>
      </c>
      <c r="AE115" s="66">
        <f t="shared" si="77"/>
        <v>3</v>
      </c>
      <c r="AF115" s="64">
        <f t="shared" si="78"/>
        <v>0</v>
      </c>
      <c r="AG115" s="172">
        <f>IF($AH115="",0,COUNTIF($AH$64:$AH115,INDEX($AH$352:$AH$639,ROW($A52))))</f>
        <v>0</v>
      </c>
      <c r="AH115" s="167" t="str">
        <f t="shared" si="80"/>
        <v>Team D7Team D1</v>
      </c>
      <c r="AI115" s="3" t="s">
        <v>138</v>
      </c>
    </row>
    <row r="116" spans="2:35" s="2" customFormat="1" x14ac:dyDescent="0.2">
      <c r="B116" s="3"/>
      <c r="C116" s="3"/>
      <c r="D116" s="3"/>
      <c r="G116" s="1" t="s">
        <v>39</v>
      </c>
      <c r="H116" s="174" t="str">
        <f>Spielplan!$J41</f>
        <v>Team D1</v>
      </c>
      <c r="I116" s="3" t="str">
        <f>Spielplan!$L41</f>
        <v>Team D8</v>
      </c>
      <c r="J116" s="172">
        <f>IF(Spielplan!$M41="","",Spielplan!$M41)</f>
        <v>3</v>
      </c>
      <c r="K116" s="175">
        <f>IF(Spielplan!$O41="","",Spielplan!$O41)</f>
        <v>0</v>
      </c>
      <c r="L116" s="172"/>
      <c r="U116" s="57" t="s">
        <v>56</v>
      </c>
      <c r="V116" s="39" t="str">
        <f t="shared" si="75"/>
        <v>FV Schlappe Lunge</v>
      </c>
      <c r="W116" s="172" t="str">
        <f t="shared" si="76"/>
        <v>Team A8</v>
      </c>
      <c r="X116" s="172">
        <f t="shared" si="82"/>
        <v>2</v>
      </c>
      <c r="Y116" s="34">
        <f t="shared" si="83"/>
        <v>2</v>
      </c>
      <c r="Z116" s="33" t="str">
        <f t="shared" si="84"/>
        <v>FV Schlappe LungeTeam A8</v>
      </c>
      <c r="AA116" s="172">
        <f t="shared" si="79"/>
        <v>1</v>
      </c>
      <c r="AB116" s="172" t="str">
        <f t="shared" si="85"/>
        <v>2 : 2</v>
      </c>
      <c r="AC116" s="3" t="str">
        <f t="shared" si="86"/>
        <v/>
      </c>
      <c r="AD116" s="64" t="str">
        <f t="shared" si="87"/>
        <v/>
      </c>
      <c r="AE116" s="66">
        <f t="shared" si="77"/>
        <v>1</v>
      </c>
      <c r="AF116" s="64">
        <f t="shared" si="78"/>
        <v>1</v>
      </c>
      <c r="AG116" s="172">
        <f>IF($AH116="",0,COUNTIF($AH$64:$AH116,INDEX($AH$352:$AH$639,ROW($A53))))</f>
        <v>0</v>
      </c>
      <c r="AH116" s="167" t="str">
        <f t="shared" si="80"/>
        <v>FV Schlappe LungeTeam A8</v>
      </c>
      <c r="AI116" s="3" t="s">
        <v>138</v>
      </c>
    </row>
    <row r="117" spans="2:35" s="2" customFormat="1" x14ac:dyDescent="0.2">
      <c r="B117" s="3"/>
      <c r="C117" s="3"/>
      <c r="D117" s="3"/>
      <c r="G117" s="1" t="s">
        <v>40</v>
      </c>
      <c r="H117" s="174" t="str">
        <f>Spielplan!$J42</f>
        <v>Team A7</v>
      </c>
      <c r="I117" s="3" t="str">
        <f>Spielplan!$L42</f>
        <v>Team A9</v>
      </c>
      <c r="J117" s="172">
        <f>IF(Spielplan!$M42="","",Spielplan!$M42)</f>
        <v>5</v>
      </c>
      <c r="K117" s="175">
        <f>IF(Spielplan!$O42="","",Spielplan!$O42)</f>
        <v>1</v>
      </c>
      <c r="L117" s="172"/>
      <c r="U117" s="57" t="s">
        <v>57</v>
      </c>
      <c r="V117" s="39" t="str">
        <f t="shared" si="75"/>
        <v>Team B6</v>
      </c>
      <c r="W117" s="172" t="str">
        <f t="shared" si="76"/>
        <v>Team B8</v>
      </c>
      <c r="X117" s="172">
        <f t="shared" si="82"/>
        <v>3</v>
      </c>
      <c r="Y117" s="34">
        <f t="shared" si="83"/>
        <v>4</v>
      </c>
      <c r="Z117" s="33" t="str">
        <f t="shared" si="84"/>
        <v>Team B6Team B8</v>
      </c>
      <c r="AA117" s="172">
        <f t="shared" si="79"/>
        <v>1</v>
      </c>
      <c r="AB117" s="172" t="str">
        <f t="shared" si="85"/>
        <v>3 : 4</v>
      </c>
      <c r="AC117" s="3" t="str">
        <f t="shared" si="86"/>
        <v/>
      </c>
      <c r="AD117" s="64" t="str">
        <f t="shared" si="87"/>
        <v/>
      </c>
      <c r="AE117" s="66">
        <f t="shared" si="77"/>
        <v>0</v>
      </c>
      <c r="AF117" s="64">
        <f t="shared" si="78"/>
        <v>3</v>
      </c>
      <c r="AG117" s="172">
        <f>IF($AH117="",0,COUNTIF($AH$64:$AH117,INDEX($AH$352:$AH$639,ROW($A54))))</f>
        <v>0</v>
      </c>
      <c r="AH117" s="167" t="str">
        <f t="shared" si="80"/>
        <v>Team B6Team B8</v>
      </c>
      <c r="AI117" s="3" t="s">
        <v>138</v>
      </c>
    </row>
    <row r="118" spans="2:35" s="2" customFormat="1" x14ac:dyDescent="0.2">
      <c r="B118" s="3"/>
      <c r="C118" s="3"/>
      <c r="D118" s="3"/>
      <c r="G118" s="1" t="s">
        <v>41</v>
      </c>
      <c r="H118" s="174" t="str">
        <f>Spielplan!$J43</f>
        <v>Team B7</v>
      </c>
      <c r="I118" s="3" t="str">
        <f>Spielplan!$L43</f>
        <v>Team B9</v>
      </c>
      <c r="J118" s="172">
        <f>IF(Spielplan!$M43="","",Spielplan!$M43)</f>
        <v>0</v>
      </c>
      <c r="K118" s="175">
        <f>IF(Spielplan!$O43="","",Spielplan!$O43)</f>
        <v>3</v>
      </c>
      <c r="L118" s="172"/>
      <c r="U118" s="57" t="s">
        <v>58</v>
      </c>
      <c r="V118" s="39" t="str">
        <f t="shared" si="75"/>
        <v>Team C6</v>
      </c>
      <c r="W118" s="172" t="str">
        <f t="shared" si="76"/>
        <v>Team C8</v>
      </c>
      <c r="X118" s="172">
        <f t="shared" si="82"/>
        <v>3</v>
      </c>
      <c r="Y118" s="34">
        <f t="shared" si="83"/>
        <v>3</v>
      </c>
      <c r="Z118" s="33" t="str">
        <f t="shared" si="84"/>
        <v>Team C6Team C8</v>
      </c>
      <c r="AA118" s="172">
        <f t="shared" si="79"/>
        <v>1</v>
      </c>
      <c r="AB118" s="172" t="str">
        <f t="shared" si="85"/>
        <v>3 : 3</v>
      </c>
      <c r="AC118" s="3" t="str">
        <f t="shared" si="86"/>
        <v/>
      </c>
      <c r="AD118" s="64" t="str">
        <f t="shared" si="87"/>
        <v/>
      </c>
      <c r="AE118" s="66">
        <f t="shared" si="77"/>
        <v>1</v>
      </c>
      <c r="AF118" s="64">
        <f t="shared" si="78"/>
        <v>1</v>
      </c>
      <c r="AG118" s="172">
        <f>IF($AH118="",0,COUNTIF($AH$64:$AH118,INDEX($AH$352:$AH$639,ROW($A55))))</f>
        <v>0</v>
      </c>
      <c r="AH118" s="167" t="str">
        <f t="shared" si="80"/>
        <v>Team C6Team C8</v>
      </c>
      <c r="AI118" s="3" t="s">
        <v>138</v>
      </c>
    </row>
    <row r="119" spans="2:35" s="2" customFormat="1" x14ac:dyDescent="0.2">
      <c r="B119" s="3"/>
      <c r="C119" s="3"/>
      <c r="D119" s="3"/>
      <c r="G119" s="1" t="s">
        <v>42</v>
      </c>
      <c r="H119" s="174" t="str">
        <f>Spielplan!$J44</f>
        <v>Team C7</v>
      </c>
      <c r="I119" s="3" t="str">
        <f>Spielplan!$L44</f>
        <v>Team C9</v>
      </c>
      <c r="J119" s="172">
        <f>IF(Spielplan!$M44="","",Spielplan!$M44)</f>
        <v>1</v>
      </c>
      <c r="K119" s="175">
        <f>IF(Spielplan!$O44="","",Spielplan!$O44)</f>
        <v>2</v>
      </c>
      <c r="L119" s="172"/>
      <c r="U119" s="57" t="s">
        <v>59</v>
      </c>
      <c r="V119" s="39" t="str">
        <f t="shared" si="75"/>
        <v>Team D6</v>
      </c>
      <c r="W119" s="172" t="str">
        <f t="shared" si="76"/>
        <v>Team D8</v>
      </c>
      <c r="X119" s="172">
        <f t="shared" si="82"/>
        <v>3</v>
      </c>
      <c r="Y119" s="34">
        <f t="shared" si="83"/>
        <v>1</v>
      </c>
      <c r="Z119" s="33" t="str">
        <f t="shared" si="84"/>
        <v>Team D6Team D8</v>
      </c>
      <c r="AA119" s="172">
        <f t="shared" si="79"/>
        <v>1</v>
      </c>
      <c r="AB119" s="172" t="str">
        <f t="shared" si="85"/>
        <v>3 : 1</v>
      </c>
      <c r="AC119" s="3" t="str">
        <f t="shared" si="86"/>
        <v/>
      </c>
      <c r="AD119" s="64" t="str">
        <f t="shared" si="87"/>
        <v/>
      </c>
      <c r="AE119" s="66">
        <f t="shared" si="77"/>
        <v>3</v>
      </c>
      <c r="AF119" s="64">
        <f t="shared" si="78"/>
        <v>0</v>
      </c>
      <c r="AG119" s="172">
        <f>IF($AH119="",0,COUNTIF($AH$64:$AH119,INDEX($AH$352:$AH$639,ROW($A56))))</f>
        <v>0</v>
      </c>
      <c r="AH119" s="167" t="str">
        <f t="shared" si="80"/>
        <v>Team D6Team D8</v>
      </c>
      <c r="AI119" s="3" t="s">
        <v>138</v>
      </c>
    </row>
    <row r="120" spans="2:35" s="2" customFormat="1" x14ac:dyDescent="0.2">
      <c r="B120" s="3"/>
      <c r="C120" s="3"/>
      <c r="D120" s="3"/>
      <c r="G120" s="1" t="s">
        <v>43</v>
      </c>
      <c r="H120" s="174" t="str">
        <f>Spielplan!$J45</f>
        <v>Team D7</v>
      </c>
      <c r="I120" s="3" t="str">
        <f>Spielplan!$L45</f>
        <v>Team D9</v>
      </c>
      <c r="J120" s="172">
        <f>IF(Spielplan!$M45="","",Spielplan!$M45)</f>
        <v>2</v>
      </c>
      <c r="K120" s="175">
        <f>IF(Spielplan!$O45="","",Spielplan!$O45)</f>
        <v>2</v>
      </c>
      <c r="L120" s="172"/>
      <c r="U120" s="57" t="s">
        <v>60</v>
      </c>
      <c r="V120" s="39" t="str">
        <f t="shared" si="75"/>
        <v>Team A9</v>
      </c>
      <c r="W120" s="172" t="str">
        <f t="shared" si="76"/>
        <v>Beinbruch SC</v>
      </c>
      <c r="X120" s="172">
        <f t="shared" si="82"/>
        <v>3</v>
      </c>
      <c r="Y120" s="34">
        <f t="shared" si="83"/>
        <v>3</v>
      </c>
      <c r="Z120" s="33" t="str">
        <f t="shared" si="84"/>
        <v>Team A9Beinbruch SC</v>
      </c>
      <c r="AA120" s="172">
        <f t="shared" si="79"/>
        <v>1</v>
      </c>
      <c r="AB120" s="172" t="str">
        <f t="shared" si="85"/>
        <v>3 : 3</v>
      </c>
      <c r="AC120" s="3" t="str">
        <f t="shared" si="86"/>
        <v/>
      </c>
      <c r="AD120" s="64" t="str">
        <f t="shared" si="87"/>
        <v/>
      </c>
      <c r="AE120" s="66">
        <f t="shared" si="77"/>
        <v>1</v>
      </c>
      <c r="AF120" s="64">
        <f t="shared" si="78"/>
        <v>1</v>
      </c>
      <c r="AG120" s="172">
        <f>IF($AH120="",0,COUNTIF($AH$64:$AH120,INDEX($AH$352:$AH$639,ROW($A57))))</f>
        <v>0</v>
      </c>
      <c r="AH120" s="167" t="str">
        <f t="shared" si="80"/>
        <v>Team A9Beinbruch SC</v>
      </c>
      <c r="AI120" s="3" t="s">
        <v>138</v>
      </c>
    </row>
    <row r="121" spans="2:35" s="2" customFormat="1" x14ac:dyDescent="0.2">
      <c r="B121" s="3"/>
      <c r="C121" s="3"/>
      <c r="D121" s="3"/>
      <c r="G121" s="1" t="s">
        <v>44</v>
      </c>
      <c r="H121" s="174" t="str">
        <f>Spielplan!$J46</f>
        <v>Beinbruch SC</v>
      </c>
      <c r="I121" s="3" t="str">
        <f>Spielplan!$L46</f>
        <v>Eintracht Frankfurt</v>
      </c>
      <c r="J121" s="172">
        <f>IF(Spielplan!$M46="","",Spielplan!$M46)</f>
        <v>4</v>
      </c>
      <c r="K121" s="175">
        <f>IF(Spielplan!$O46="","",Spielplan!$O46)</f>
        <v>3</v>
      </c>
      <c r="L121" s="172"/>
      <c r="U121" s="57" t="s">
        <v>61</v>
      </c>
      <c r="V121" s="39" t="str">
        <f t="shared" si="75"/>
        <v>Team B9</v>
      </c>
      <c r="W121" s="172" t="str">
        <f t="shared" si="76"/>
        <v>Team B5</v>
      </c>
      <c r="X121" s="172">
        <f t="shared" si="82"/>
        <v>5</v>
      </c>
      <c r="Y121" s="34">
        <f t="shared" si="83"/>
        <v>1</v>
      </c>
      <c r="Z121" s="33" t="str">
        <f t="shared" si="84"/>
        <v>Team B9Team B5</v>
      </c>
      <c r="AA121" s="172">
        <f t="shared" si="79"/>
        <v>1</v>
      </c>
      <c r="AB121" s="172" t="str">
        <f t="shared" si="85"/>
        <v>5 : 1</v>
      </c>
      <c r="AC121" s="3" t="str">
        <f t="shared" si="86"/>
        <v/>
      </c>
      <c r="AD121" s="64" t="str">
        <f t="shared" si="87"/>
        <v/>
      </c>
      <c r="AE121" s="66">
        <f t="shared" si="77"/>
        <v>3</v>
      </c>
      <c r="AF121" s="64">
        <f t="shared" si="78"/>
        <v>0</v>
      </c>
      <c r="AG121" s="172">
        <f>IF($AH121="",0,COUNTIF($AH$64:$AH121,INDEX($AH$352:$AH$639,ROW($A58))))</f>
        <v>0</v>
      </c>
      <c r="AH121" s="167" t="str">
        <f t="shared" si="80"/>
        <v>Team B9Team B5</v>
      </c>
      <c r="AI121" s="3" t="s">
        <v>138</v>
      </c>
    </row>
    <row r="122" spans="2:35" s="2" customFormat="1" x14ac:dyDescent="0.2">
      <c r="B122" s="3"/>
      <c r="C122" s="3"/>
      <c r="D122" s="3"/>
      <c r="G122" s="1" t="s">
        <v>45</v>
      </c>
      <c r="H122" s="174" t="str">
        <f>Spielplan!$J47</f>
        <v>Team B5</v>
      </c>
      <c r="I122" s="3" t="str">
        <f>Spielplan!$L47</f>
        <v>Team B2</v>
      </c>
      <c r="J122" s="172">
        <f>IF(Spielplan!$M47="","",Spielplan!$M47)</f>
        <v>3</v>
      </c>
      <c r="K122" s="175">
        <f>IF(Spielplan!$O47="","",Spielplan!$O47)</f>
        <v>3</v>
      </c>
      <c r="L122" s="172"/>
      <c r="U122" s="57" t="s">
        <v>62</v>
      </c>
      <c r="V122" s="39" t="str">
        <f t="shared" si="75"/>
        <v>Team C9</v>
      </c>
      <c r="W122" s="172" t="str">
        <f t="shared" si="76"/>
        <v>Team C5</v>
      </c>
      <c r="X122" s="172">
        <f t="shared" si="82"/>
        <v>6</v>
      </c>
      <c r="Y122" s="34">
        <f t="shared" si="83"/>
        <v>1</v>
      </c>
      <c r="Z122" s="33" t="str">
        <f t="shared" si="84"/>
        <v>Team C9Team C5</v>
      </c>
      <c r="AA122" s="172">
        <f t="shared" si="79"/>
        <v>1</v>
      </c>
      <c r="AB122" s="172" t="str">
        <f t="shared" si="85"/>
        <v>6 : 1</v>
      </c>
      <c r="AC122" s="3" t="str">
        <f t="shared" si="86"/>
        <v/>
      </c>
      <c r="AD122" s="64" t="str">
        <f t="shared" si="87"/>
        <v/>
      </c>
      <c r="AE122" s="66">
        <f t="shared" si="77"/>
        <v>3</v>
      </c>
      <c r="AF122" s="64">
        <f t="shared" si="78"/>
        <v>0</v>
      </c>
      <c r="AG122" s="172">
        <f>IF($AH122="",0,COUNTIF($AH$64:$AH122,INDEX($AH$352:$AH$639,ROW($A59))))</f>
        <v>0</v>
      </c>
      <c r="AH122" s="167" t="str">
        <f t="shared" si="80"/>
        <v>Team C9Team C5</v>
      </c>
      <c r="AI122" s="3" t="s">
        <v>138</v>
      </c>
    </row>
    <row r="123" spans="2:35" s="2" customFormat="1" x14ac:dyDescent="0.2">
      <c r="B123" s="3"/>
      <c r="C123" s="3"/>
      <c r="D123" s="3"/>
      <c r="G123" s="1" t="s">
        <v>46</v>
      </c>
      <c r="H123" s="174" t="str">
        <f>Spielplan!$J48</f>
        <v>Team C5</v>
      </c>
      <c r="I123" s="3" t="str">
        <f>Spielplan!$L48</f>
        <v>Team C2</v>
      </c>
      <c r="J123" s="172">
        <f>IF(Spielplan!$M48="","",Spielplan!$M48)</f>
        <v>1</v>
      </c>
      <c r="K123" s="175">
        <f>IF(Spielplan!$O48="","",Spielplan!$O48)</f>
        <v>3</v>
      </c>
      <c r="L123" s="172"/>
      <c r="U123" s="57" t="s">
        <v>63</v>
      </c>
      <c r="V123" s="39" t="str">
        <f t="shared" si="75"/>
        <v>Team D9</v>
      </c>
      <c r="W123" s="172" t="str">
        <f t="shared" si="76"/>
        <v>Team D5</v>
      </c>
      <c r="X123" s="172">
        <f t="shared" si="82"/>
        <v>5</v>
      </c>
      <c r="Y123" s="34">
        <f t="shared" si="83"/>
        <v>2</v>
      </c>
      <c r="Z123" s="33" t="str">
        <f t="shared" si="84"/>
        <v>Team D9Team D5</v>
      </c>
      <c r="AA123" s="172">
        <f t="shared" si="79"/>
        <v>1</v>
      </c>
      <c r="AB123" s="172" t="str">
        <f t="shared" si="85"/>
        <v>5 : 2</v>
      </c>
      <c r="AC123" s="3" t="str">
        <f t="shared" si="86"/>
        <v/>
      </c>
      <c r="AD123" s="64" t="str">
        <f t="shared" si="87"/>
        <v/>
      </c>
      <c r="AE123" s="66">
        <f t="shared" si="77"/>
        <v>3</v>
      </c>
      <c r="AF123" s="64">
        <f t="shared" si="78"/>
        <v>0</v>
      </c>
      <c r="AG123" s="172">
        <f>IF($AH123="",0,COUNTIF($AH$64:$AH123,INDEX($AH$352:$AH$639,ROW($A60))))</f>
        <v>0</v>
      </c>
      <c r="AH123" s="167" t="str">
        <f t="shared" si="80"/>
        <v>Team D9Team D5</v>
      </c>
      <c r="AI123" s="3" t="s">
        <v>138</v>
      </c>
    </row>
    <row r="124" spans="2:35" s="2" customFormat="1" x14ac:dyDescent="0.2">
      <c r="B124" s="3"/>
      <c r="C124" s="3"/>
      <c r="D124" s="3"/>
      <c r="G124" s="1" t="s">
        <v>47</v>
      </c>
      <c r="H124" s="174" t="str">
        <f>Spielplan!$J49</f>
        <v>Team D5</v>
      </c>
      <c r="I124" s="3" t="str">
        <f>Spielplan!$L49</f>
        <v>Team D2</v>
      </c>
      <c r="J124" s="172">
        <f>IF(Spielplan!$M49="","",Spielplan!$M49)</f>
        <v>3</v>
      </c>
      <c r="K124" s="175">
        <f>IF(Spielplan!$O49="","",Spielplan!$O49)</f>
        <v>3</v>
      </c>
      <c r="L124" s="172"/>
      <c r="U124" s="57" t="s">
        <v>64</v>
      </c>
      <c r="V124" s="39" t="str">
        <f t="shared" si="75"/>
        <v>Eintracht Frankfurt</v>
      </c>
      <c r="W124" s="172" t="str">
        <f t="shared" si="76"/>
        <v>FC Barcelona</v>
      </c>
      <c r="X124" s="172">
        <f t="shared" si="82"/>
        <v>4</v>
      </c>
      <c r="Y124" s="34">
        <f t="shared" si="83"/>
        <v>2</v>
      </c>
      <c r="Z124" s="33" t="str">
        <f t="shared" si="84"/>
        <v>Eintracht FrankfurtFC Barcelona</v>
      </c>
      <c r="AA124" s="172">
        <f t="shared" si="79"/>
        <v>1</v>
      </c>
      <c r="AB124" s="172" t="str">
        <f t="shared" si="85"/>
        <v>4 : 2</v>
      </c>
      <c r="AC124" s="3" t="str">
        <f t="shared" si="86"/>
        <v/>
      </c>
      <c r="AD124" s="64" t="str">
        <f t="shared" si="87"/>
        <v/>
      </c>
      <c r="AE124" s="66">
        <f t="shared" si="77"/>
        <v>3</v>
      </c>
      <c r="AF124" s="64">
        <f t="shared" si="78"/>
        <v>0</v>
      </c>
      <c r="AG124" s="172">
        <f>IF($AH124="",0,COUNTIF($AH$64:$AH124,INDEX($AH$352:$AH$639,ROW($A61))))</f>
        <v>0</v>
      </c>
      <c r="AH124" s="167" t="str">
        <f t="shared" si="80"/>
        <v>Eintracht FrankfurtFC Barcelona</v>
      </c>
      <c r="AI124" s="3" t="s">
        <v>138</v>
      </c>
    </row>
    <row r="125" spans="2:35" s="2" customFormat="1" x14ac:dyDescent="0.2">
      <c r="B125" s="3"/>
      <c r="C125" s="3"/>
      <c r="D125" s="3"/>
      <c r="G125" s="1" t="s">
        <v>48</v>
      </c>
      <c r="H125" s="174" t="str">
        <f>Spielplan!$J50</f>
        <v>FC Barcelona</v>
      </c>
      <c r="I125" s="3" t="str">
        <f>Spielplan!$L50</f>
        <v>Maibach 1822 eV</v>
      </c>
      <c r="J125" s="172">
        <f>IF(Spielplan!$M50="","",Spielplan!$M50)</f>
        <v>1</v>
      </c>
      <c r="K125" s="175">
        <f>IF(Spielplan!$O50="","",Spielplan!$O50)</f>
        <v>5</v>
      </c>
      <c r="L125" s="172"/>
      <c r="U125" s="57" t="s">
        <v>65</v>
      </c>
      <c r="V125" s="39" t="str">
        <f t="shared" si="75"/>
        <v>Team B2</v>
      </c>
      <c r="W125" s="172" t="str">
        <f t="shared" si="76"/>
        <v>Team B3</v>
      </c>
      <c r="X125" s="172">
        <f t="shared" si="82"/>
        <v>3</v>
      </c>
      <c r="Y125" s="34">
        <f t="shared" si="83"/>
        <v>0</v>
      </c>
      <c r="Z125" s="33" t="str">
        <f t="shared" si="84"/>
        <v>Team B2Team B3</v>
      </c>
      <c r="AA125" s="172">
        <f t="shared" si="79"/>
        <v>1</v>
      </c>
      <c r="AB125" s="172" t="str">
        <f t="shared" si="85"/>
        <v>3 : 0</v>
      </c>
      <c r="AC125" s="3" t="str">
        <f t="shared" si="86"/>
        <v/>
      </c>
      <c r="AD125" s="64" t="str">
        <f t="shared" si="87"/>
        <v/>
      </c>
      <c r="AE125" s="66">
        <f t="shared" si="77"/>
        <v>3</v>
      </c>
      <c r="AF125" s="64">
        <f t="shared" si="78"/>
        <v>0</v>
      </c>
      <c r="AG125" s="172">
        <f>IF($AH125="",0,COUNTIF($AH$64:$AH125,INDEX($AH$352:$AH$639,ROW($A62))))</f>
        <v>0</v>
      </c>
      <c r="AH125" s="167" t="str">
        <f t="shared" si="80"/>
        <v>Team B2Team B3</v>
      </c>
      <c r="AI125" s="3" t="s">
        <v>138</v>
      </c>
    </row>
    <row r="126" spans="2:35" s="2" customFormat="1" x14ac:dyDescent="0.2">
      <c r="B126" s="3"/>
      <c r="C126" s="3"/>
      <c r="D126" s="3"/>
      <c r="G126" s="1" t="s">
        <v>49</v>
      </c>
      <c r="H126" s="174" t="str">
        <f>Spielplan!$J51</f>
        <v>Team B3</v>
      </c>
      <c r="I126" s="3" t="str">
        <f>Spielplan!$L51</f>
        <v>Team B4</v>
      </c>
      <c r="J126" s="172">
        <f>IF(Spielplan!$M51="","",Spielplan!$M51)</f>
        <v>1</v>
      </c>
      <c r="K126" s="175">
        <f>IF(Spielplan!$O51="","",Spielplan!$O51)</f>
        <v>6</v>
      </c>
      <c r="L126" s="172"/>
      <c r="U126" s="57" t="s">
        <v>66</v>
      </c>
      <c r="V126" s="39" t="str">
        <f t="shared" si="75"/>
        <v>Team C2</v>
      </c>
      <c r="W126" s="172" t="str">
        <f t="shared" si="76"/>
        <v>Team C3</v>
      </c>
      <c r="X126" s="172">
        <f t="shared" si="82"/>
        <v>5</v>
      </c>
      <c r="Y126" s="34">
        <f t="shared" si="83"/>
        <v>1</v>
      </c>
      <c r="Z126" s="33" t="str">
        <f t="shared" si="84"/>
        <v>Team C2Team C3</v>
      </c>
      <c r="AA126" s="172">
        <f t="shared" si="79"/>
        <v>1</v>
      </c>
      <c r="AB126" s="172" t="str">
        <f t="shared" si="85"/>
        <v>5 : 1</v>
      </c>
      <c r="AC126" s="3" t="str">
        <f t="shared" si="86"/>
        <v/>
      </c>
      <c r="AD126" s="64" t="str">
        <f t="shared" si="87"/>
        <v/>
      </c>
      <c r="AE126" s="66">
        <f t="shared" si="77"/>
        <v>3</v>
      </c>
      <c r="AF126" s="64">
        <f t="shared" si="78"/>
        <v>0</v>
      </c>
      <c r="AG126" s="172">
        <f>IF($AH126="",0,COUNTIF($AH$64:$AH126,INDEX($AH$352:$AH$639,ROW($A63))))</f>
        <v>0</v>
      </c>
      <c r="AH126" s="167" t="str">
        <f t="shared" si="80"/>
        <v>Team C2Team C3</v>
      </c>
      <c r="AI126" s="3" t="s">
        <v>138</v>
      </c>
    </row>
    <row r="127" spans="2:35" s="2" customFormat="1" x14ac:dyDescent="0.2">
      <c r="B127" s="3"/>
      <c r="C127" s="3"/>
      <c r="D127" s="3"/>
      <c r="G127" s="1" t="s">
        <v>50</v>
      </c>
      <c r="H127" s="174" t="str">
        <f>Spielplan!$J52</f>
        <v>Team C3</v>
      </c>
      <c r="I127" s="3" t="str">
        <f>Spielplan!$L52</f>
        <v>Team C4</v>
      </c>
      <c r="J127" s="172">
        <f>IF(Spielplan!$M52="","",Spielplan!$M52)</f>
        <v>2</v>
      </c>
      <c r="K127" s="175">
        <f>IF(Spielplan!$O52="","",Spielplan!$O52)</f>
        <v>5</v>
      </c>
      <c r="L127" s="172"/>
      <c r="U127" s="57" t="s">
        <v>67</v>
      </c>
      <c r="V127" s="39" t="str">
        <f t="shared" si="75"/>
        <v>Team D2</v>
      </c>
      <c r="W127" s="172" t="str">
        <f t="shared" si="76"/>
        <v>Team D3</v>
      </c>
      <c r="X127" s="172">
        <f t="shared" si="82"/>
        <v>0</v>
      </c>
      <c r="Y127" s="34">
        <f t="shared" si="83"/>
        <v>3</v>
      </c>
      <c r="Z127" s="33" t="str">
        <f t="shared" si="84"/>
        <v>Team D2Team D3</v>
      </c>
      <c r="AA127" s="172">
        <f t="shared" si="79"/>
        <v>1</v>
      </c>
      <c r="AB127" s="172" t="str">
        <f t="shared" si="85"/>
        <v>0 : 3</v>
      </c>
      <c r="AC127" s="3" t="str">
        <f t="shared" si="86"/>
        <v/>
      </c>
      <c r="AD127" s="64" t="str">
        <f t="shared" si="87"/>
        <v/>
      </c>
      <c r="AE127" s="66">
        <f t="shared" si="77"/>
        <v>0</v>
      </c>
      <c r="AF127" s="64">
        <f t="shared" si="78"/>
        <v>3</v>
      </c>
      <c r="AG127" s="172">
        <f>IF($AH127="",0,COUNTIF($AH$64:$AH127,INDEX($AH$352:$AH$639,ROW($A64))))</f>
        <v>0</v>
      </c>
      <c r="AH127" s="167" t="str">
        <f t="shared" si="80"/>
        <v>Team D2Team D3</v>
      </c>
      <c r="AI127" s="3" t="s">
        <v>138</v>
      </c>
    </row>
    <row r="128" spans="2:35" s="2" customFormat="1" x14ac:dyDescent="0.2">
      <c r="B128" s="3"/>
      <c r="C128" s="3"/>
      <c r="D128" s="3"/>
      <c r="G128" s="1" t="s">
        <v>51</v>
      </c>
      <c r="H128" s="174" t="str">
        <f>Spielplan!$J53</f>
        <v>Team D3</v>
      </c>
      <c r="I128" s="3" t="str">
        <f>Spielplan!$L53</f>
        <v>Team D4</v>
      </c>
      <c r="J128" s="172">
        <f>IF(Spielplan!$M53="","",Spielplan!$M53)</f>
        <v>2</v>
      </c>
      <c r="K128" s="175">
        <f>IF(Spielplan!$O53="","",Spielplan!$O53)</f>
        <v>4</v>
      </c>
      <c r="L128" s="172"/>
      <c r="U128" s="57" t="s">
        <v>68</v>
      </c>
      <c r="V128" s="39" t="str">
        <f t="shared" ref="V128:V191" si="88">IF($H145=0,"",$H145)</f>
        <v>1. FC Riedwald</v>
      </c>
      <c r="W128" s="172" t="str">
        <f t="shared" ref="W128:W191" si="89">IF($I145=0,"",$I145)</f>
        <v>FV Schlappe Lunge</v>
      </c>
      <c r="X128" s="172">
        <f t="shared" si="82"/>
        <v>1</v>
      </c>
      <c r="Y128" s="34">
        <f t="shared" si="83"/>
        <v>2</v>
      </c>
      <c r="Z128" s="33" t="str">
        <f t="shared" si="84"/>
        <v>1. FC RiedwaldFV Schlappe Lunge</v>
      </c>
      <c r="AA128" s="172">
        <f t="shared" si="79"/>
        <v>1</v>
      </c>
      <c r="AB128" s="172" t="str">
        <f t="shared" si="85"/>
        <v>1 : 2</v>
      </c>
      <c r="AC128" s="3" t="str">
        <f t="shared" si="86"/>
        <v/>
      </c>
      <c r="AD128" s="64" t="str">
        <f t="shared" si="87"/>
        <v/>
      </c>
      <c r="AE128" s="66">
        <f t="shared" ref="AE128:AE191" si="90">IF($AA128=0,"",IF($X128&gt;$Y128,$E$72,IF($X128=$Y128,1,0)))</f>
        <v>0</v>
      </c>
      <c r="AF128" s="64">
        <f t="shared" ref="AF128:AF191" si="91">IF($AA128=0,"",IF($X128&lt;$Y128,$E$72,IF($X128=$Y128,1,0)))</f>
        <v>3</v>
      </c>
      <c r="AG128" s="172">
        <f>IF($AH128="",0,COUNTIF($AH$64:$AH128,INDEX($AH$352:$AH$639,ROW($A65))))</f>
        <v>0</v>
      </c>
      <c r="AH128" s="167" t="str">
        <f t="shared" si="80"/>
        <v>1. FC RiedwaldFV Schlappe Lunge</v>
      </c>
      <c r="AI128" s="3" t="s">
        <v>138</v>
      </c>
    </row>
    <row r="129" spans="2:35" s="2" customFormat="1" x14ac:dyDescent="0.2">
      <c r="B129" s="3"/>
      <c r="C129" s="3"/>
      <c r="D129" s="3"/>
      <c r="G129" s="1" t="s">
        <v>52</v>
      </c>
      <c r="H129" s="174" t="str">
        <f>Spielplan!$J54</f>
        <v>Team A7</v>
      </c>
      <c r="I129" s="3" t="str">
        <f>Spielplan!$L54</f>
        <v>1. FC Riedwald</v>
      </c>
      <c r="J129" s="172">
        <f>IF(Spielplan!$M54="","",Spielplan!$M54)</f>
        <v>0</v>
      </c>
      <c r="K129" s="175">
        <f>IF(Spielplan!$O54="","",Spielplan!$O54)</f>
        <v>3</v>
      </c>
      <c r="L129" s="172"/>
      <c r="U129" s="57" t="s">
        <v>69</v>
      </c>
      <c r="V129" s="39" t="str">
        <f t="shared" si="88"/>
        <v>Team B1</v>
      </c>
      <c r="W129" s="172" t="str">
        <f t="shared" si="89"/>
        <v>Team B6</v>
      </c>
      <c r="X129" s="172">
        <f t="shared" si="82"/>
        <v>2</v>
      </c>
      <c r="Y129" s="34">
        <f t="shared" si="83"/>
        <v>2</v>
      </c>
      <c r="Z129" s="33" t="str">
        <f t="shared" si="84"/>
        <v>Team B1Team B6</v>
      </c>
      <c r="AA129" s="172">
        <f t="shared" ref="AA129:AA192" si="92">IF(AND(V129&lt;&gt;"",W129&lt;&gt;"",V129&lt;&gt;W129,X129&lt;&gt;"",Y129&lt;&gt;""),1,0)</f>
        <v>1</v>
      </c>
      <c r="AB129" s="172" t="str">
        <f t="shared" si="85"/>
        <v>2 : 2</v>
      </c>
      <c r="AC129" s="3" t="str">
        <f t="shared" si="86"/>
        <v/>
      </c>
      <c r="AD129" s="64" t="str">
        <f t="shared" si="87"/>
        <v/>
      </c>
      <c r="AE129" s="66">
        <f t="shared" si="90"/>
        <v>1</v>
      </c>
      <c r="AF129" s="64">
        <f t="shared" si="91"/>
        <v>1</v>
      </c>
      <c r="AG129" s="172">
        <f>IF($AH129="",0,COUNTIF($AH$64:$AH129,INDEX($AH$352:$AH$639,ROW($A66))))</f>
        <v>0</v>
      </c>
      <c r="AH129" s="167" t="str">
        <f t="shared" ref="AH129:AH192" si="93">V129&amp;W129</f>
        <v>Team B1Team B6</v>
      </c>
      <c r="AI129" s="3" t="s">
        <v>138</v>
      </c>
    </row>
    <row r="130" spans="2:35" s="2" customFormat="1" x14ac:dyDescent="0.2">
      <c r="B130" s="3"/>
      <c r="C130" s="3"/>
      <c r="D130" s="3"/>
      <c r="G130" s="1" t="s">
        <v>53</v>
      </c>
      <c r="H130" s="174" t="str">
        <f>Spielplan!$J55</f>
        <v>Team B7</v>
      </c>
      <c r="I130" s="3" t="str">
        <f>Spielplan!$L55</f>
        <v>Team B1</v>
      </c>
      <c r="J130" s="172">
        <f>IF(Spielplan!$M55="","",Spielplan!$M55)</f>
        <v>1</v>
      </c>
      <c r="K130" s="175">
        <f>IF(Spielplan!$O55="","",Spielplan!$O55)</f>
        <v>5</v>
      </c>
      <c r="L130" s="172"/>
      <c r="U130" s="57" t="s">
        <v>70</v>
      </c>
      <c r="V130" s="39" t="str">
        <f t="shared" si="88"/>
        <v>Team C1</v>
      </c>
      <c r="W130" s="172" t="str">
        <f t="shared" si="89"/>
        <v>Team C6</v>
      </c>
      <c r="X130" s="172">
        <f t="shared" ref="X130:X193" si="94">IF(OR($J147="",$K147="",$V130="",$W130=""),"",$J147)</f>
        <v>4</v>
      </c>
      <c r="Y130" s="34">
        <f t="shared" ref="Y130:Y193" si="95">IF(OR($J147="",$K147="",$V130="",$W130=""),"",$K147)</f>
        <v>3</v>
      </c>
      <c r="Z130" s="33" t="str">
        <f t="shared" ref="Z130:Z193" si="96">IF($AG130=0,V130&amp;W130,"")</f>
        <v>Team C1Team C6</v>
      </c>
      <c r="AA130" s="172">
        <f t="shared" si="92"/>
        <v>1</v>
      </c>
      <c r="AB130" s="172" t="str">
        <f t="shared" ref="AB130:AB193" si="97">IF(AND(AA130&gt;0,$AG130=0),X130&amp;$M$67&amp;Y130,"")</f>
        <v>4 : 3</v>
      </c>
      <c r="AC130" s="3" t="str">
        <f t="shared" ref="AC130:AC193" si="98">IF($AG130=1,V130&amp;W130,"")</f>
        <v/>
      </c>
      <c r="AD130" s="64" t="str">
        <f t="shared" ref="AD130:AD193" si="99">IF(AND(AA130&gt;0,$AG130=1),$X130&amp;$M$67&amp;$Y130,"")</f>
        <v/>
      </c>
      <c r="AE130" s="66">
        <f t="shared" si="90"/>
        <v>3</v>
      </c>
      <c r="AF130" s="64">
        <f t="shared" si="91"/>
        <v>0</v>
      </c>
      <c r="AG130" s="172">
        <f>IF($AH130="",0,COUNTIF($AH$64:$AH130,INDEX($AH$352:$AH$639,ROW($A67))))</f>
        <v>0</v>
      </c>
      <c r="AH130" s="167" t="str">
        <f t="shared" si="93"/>
        <v>Team C1Team C6</v>
      </c>
      <c r="AI130" s="3" t="s">
        <v>138</v>
      </c>
    </row>
    <row r="131" spans="2:35" s="2" customFormat="1" x14ac:dyDescent="0.2">
      <c r="B131" s="3"/>
      <c r="C131" s="3"/>
      <c r="D131" s="3"/>
      <c r="G131" s="1" t="s">
        <v>54</v>
      </c>
      <c r="H131" s="174" t="str">
        <f>Spielplan!$J56</f>
        <v>Team C7</v>
      </c>
      <c r="I131" s="3" t="str">
        <f>Spielplan!$L56</f>
        <v>Team C1</v>
      </c>
      <c r="J131" s="172">
        <f>IF(Spielplan!$M56="","",Spielplan!$M56)</f>
        <v>3</v>
      </c>
      <c r="K131" s="175">
        <f>IF(Spielplan!$O56="","",Spielplan!$O56)</f>
        <v>0</v>
      </c>
      <c r="L131" s="172"/>
      <c r="U131" s="57" t="s">
        <v>71</v>
      </c>
      <c r="V131" s="39" t="str">
        <f t="shared" si="88"/>
        <v>Team D1</v>
      </c>
      <c r="W131" s="172" t="str">
        <f t="shared" si="89"/>
        <v>Team D6</v>
      </c>
      <c r="X131" s="172">
        <f t="shared" si="94"/>
        <v>3</v>
      </c>
      <c r="Y131" s="34">
        <f t="shared" si="95"/>
        <v>3</v>
      </c>
      <c r="Z131" s="33" t="str">
        <f t="shared" si="96"/>
        <v>Team D1Team D6</v>
      </c>
      <c r="AA131" s="172">
        <f t="shared" si="92"/>
        <v>1</v>
      </c>
      <c r="AB131" s="172" t="str">
        <f t="shared" si="97"/>
        <v>3 : 3</v>
      </c>
      <c r="AC131" s="3" t="str">
        <f t="shared" si="98"/>
        <v/>
      </c>
      <c r="AD131" s="64" t="str">
        <f t="shared" si="99"/>
        <v/>
      </c>
      <c r="AE131" s="66">
        <f t="shared" si="90"/>
        <v>1</v>
      </c>
      <c r="AF131" s="64">
        <f t="shared" si="91"/>
        <v>1</v>
      </c>
      <c r="AG131" s="172">
        <f>IF($AH131="",0,COUNTIF($AH$64:$AH131,INDEX($AH$352:$AH$639,ROW($A68))))</f>
        <v>0</v>
      </c>
      <c r="AH131" s="167" t="str">
        <f t="shared" si="93"/>
        <v>Team D1Team D6</v>
      </c>
      <c r="AI131" s="3" t="s">
        <v>138</v>
      </c>
    </row>
    <row r="132" spans="2:35" s="2" customFormat="1" x14ac:dyDescent="0.2">
      <c r="B132" s="3"/>
      <c r="C132" s="3"/>
      <c r="D132" s="3"/>
      <c r="G132" s="1" t="s">
        <v>55</v>
      </c>
      <c r="H132" s="174" t="str">
        <f>Spielplan!$J57</f>
        <v>Team D7</v>
      </c>
      <c r="I132" s="3" t="str">
        <f>Spielplan!$L57</f>
        <v>Team D1</v>
      </c>
      <c r="J132" s="172">
        <f>IF(Spielplan!$M57="","",Spielplan!$M57)</f>
        <v>2</v>
      </c>
      <c r="K132" s="175">
        <f>IF(Spielplan!$O57="","",Spielplan!$O57)</f>
        <v>1</v>
      </c>
      <c r="L132" s="172"/>
      <c r="U132" s="57" t="s">
        <v>72</v>
      </c>
      <c r="V132" s="39" t="str">
        <f t="shared" si="88"/>
        <v>Beinbruch SC</v>
      </c>
      <c r="W132" s="172" t="str">
        <f t="shared" si="89"/>
        <v>Team A7</v>
      </c>
      <c r="X132" s="172">
        <f t="shared" si="94"/>
        <v>1</v>
      </c>
      <c r="Y132" s="34">
        <f t="shared" si="95"/>
        <v>3</v>
      </c>
      <c r="Z132" s="33" t="str">
        <f t="shared" si="96"/>
        <v>Beinbruch SCTeam A7</v>
      </c>
      <c r="AA132" s="172">
        <f t="shared" si="92"/>
        <v>1</v>
      </c>
      <c r="AB132" s="172" t="str">
        <f t="shared" si="97"/>
        <v>1 : 3</v>
      </c>
      <c r="AC132" s="3" t="str">
        <f t="shared" si="98"/>
        <v/>
      </c>
      <c r="AD132" s="64" t="str">
        <f t="shared" si="99"/>
        <v/>
      </c>
      <c r="AE132" s="66">
        <f t="shared" si="90"/>
        <v>0</v>
      </c>
      <c r="AF132" s="64">
        <f t="shared" si="91"/>
        <v>3</v>
      </c>
      <c r="AG132" s="172">
        <f>IF($AH132="",0,COUNTIF($AH$64:$AH132,INDEX($AH$352:$AH$639,ROW($A69))))</f>
        <v>0</v>
      </c>
      <c r="AH132" s="167" t="str">
        <f t="shared" si="93"/>
        <v>Beinbruch SCTeam A7</v>
      </c>
      <c r="AI132" s="3" t="s">
        <v>138</v>
      </c>
    </row>
    <row r="133" spans="2:35" s="2" customFormat="1" x14ac:dyDescent="0.2">
      <c r="B133" s="3"/>
      <c r="C133" s="3"/>
      <c r="D133" s="3"/>
      <c r="G133" s="1" t="s">
        <v>56</v>
      </c>
      <c r="H133" s="174" t="str">
        <f>Spielplan!$J58</f>
        <v>FV Schlappe Lunge</v>
      </c>
      <c r="I133" s="3" t="str">
        <f>Spielplan!$L58</f>
        <v>Team A8</v>
      </c>
      <c r="J133" s="172">
        <f>IF(Spielplan!$M58="","",Spielplan!$M58)</f>
        <v>2</v>
      </c>
      <c r="K133" s="175">
        <f>IF(Spielplan!$O58="","",Spielplan!$O58)</f>
        <v>2</v>
      </c>
      <c r="L133" s="172"/>
      <c r="U133" s="57" t="s">
        <v>73</v>
      </c>
      <c r="V133" s="39" t="str">
        <f t="shared" si="88"/>
        <v>Team B5</v>
      </c>
      <c r="W133" s="172" t="str">
        <f t="shared" si="89"/>
        <v>Team B7</v>
      </c>
      <c r="X133" s="172">
        <f t="shared" si="94"/>
        <v>3</v>
      </c>
      <c r="Y133" s="34">
        <f t="shared" si="95"/>
        <v>3</v>
      </c>
      <c r="Z133" s="33" t="str">
        <f t="shared" si="96"/>
        <v>Team B5Team B7</v>
      </c>
      <c r="AA133" s="172">
        <f t="shared" si="92"/>
        <v>1</v>
      </c>
      <c r="AB133" s="172" t="str">
        <f t="shared" si="97"/>
        <v>3 : 3</v>
      </c>
      <c r="AC133" s="3" t="str">
        <f t="shared" si="98"/>
        <v/>
      </c>
      <c r="AD133" s="64" t="str">
        <f t="shared" si="99"/>
        <v/>
      </c>
      <c r="AE133" s="66">
        <f t="shared" si="90"/>
        <v>1</v>
      </c>
      <c r="AF133" s="64">
        <f t="shared" si="91"/>
        <v>1</v>
      </c>
      <c r="AG133" s="172">
        <f>IF($AH133="",0,COUNTIF($AH$64:$AH133,INDEX($AH$352:$AH$639,ROW($A70))))</f>
        <v>0</v>
      </c>
      <c r="AH133" s="167" t="str">
        <f t="shared" si="93"/>
        <v>Team B5Team B7</v>
      </c>
      <c r="AI133" s="3" t="s">
        <v>138</v>
      </c>
    </row>
    <row r="134" spans="2:35" s="2" customFormat="1" x14ac:dyDescent="0.2">
      <c r="B134" s="3"/>
      <c r="C134" s="3"/>
      <c r="D134" s="3"/>
      <c r="G134" s="1" t="s">
        <v>57</v>
      </c>
      <c r="H134" s="174" t="str">
        <f>Spielplan!$J59</f>
        <v>Team B6</v>
      </c>
      <c r="I134" s="3" t="str">
        <f>Spielplan!$L59</f>
        <v>Team B8</v>
      </c>
      <c r="J134" s="172">
        <f>IF(Spielplan!$M59="","",Spielplan!$M59)</f>
        <v>3</v>
      </c>
      <c r="K134" s="175">
        <f>IF(Spielplan!$O59="","",Spielplan!$O59)</f>
        <v>4</v>
      </c>
      <c r="L134" s="172"/>
      <c r="U134" s="57" t="s">
        <v>74</v>
      </c>
      <c r="V134" s="39" t="str">
        <f t="shared" si="88"/>
        <v>Team C5</v>
      </c>
      <c r="W134" s="172" t="str">
        <f t="shared" si="89"/>
        <v>Team C7</v>
      </c>
      <c r="X134" s="172">
        <f t="shared" si="94"/>
        <v>1</v>
      </c>
      <c r="Y134" s="34">
        <f t="shared" si="95"/>
        <v>5</v>
      </c>
      <c r="Z134" s="33" t="str">
        <f t="shared" si="96"/>
        <v>Team C5Team C7</v>
      </c>
      <c r="AA134" s="172">
        <f t="shared" si="92"/>
        <v>1</v>
      </c>
      <c r="AB134" s="172" t="str">
        <f t="shared" si="97"/>
        <v>1 : 5</v>
      </c>
      <c r="AC134" s="3" t="str">
        <f t="shared" si="98"/>
        <v/>
      </c>
      <c r="AD134" s="64" t="str">
        <f t="shared" si="99"/>
        <v/>
      </c>
      <c r="AE134" s="66">
        <f t="shared" si="90"/>
        <v>0</v>
      </c>
      <c r="AF134" s="64">
        <f t="shared" si="91"/>
        <v>3</v>
      </c>
      <c r="AG134" s="172">
        <f>IF($AH134="",0,COUNTIF($AH$64:$AH134,INDEX($AH$352:$AH$639,ROW($A71))))</f>
        <v>0</v>
      </c>
      <c r="AH134" s="167" t="str">
        <f t="shared" si="93"/>
        <v>Team C5Team C7</v>
      </c>
      <c r="AI134" s="3" t="s">
        <v>138</v>
      </c>
    </row>
    <row r="135" spans="2:35" s="2" customFormat="1" x14ac:dyDescent="0.2">
      <c r="B135" s="3"/>
      <c r="C135" s="3"/>
      <c r="D135" s="3"/>
      <c r="G135" s="1" t="s">
        <v>58</v>
      </c>
      <c r="H135" s="174" t="str">
        <f>Spielplan!$J60</f>
        <v>Team C6</v>
      </c>
      <c r="I135" s="3" t="str">
        <f>Spielplan!$L60</f>
        <v>Team C8</v>
      </c>
      <c r="J135" s="172">
        <f>IF(Spielplan!$M60="","",Spielplan!$M60)</f>
        <v>3</v>
      </c>
      <c r="K135" s="175">
        <f>IF(Spielplan!$O60="","",Spielplan!$O60)</f>
        <v>3</v>
      </c>
      <c r="L135" s="172"/>
      <c r="U135" s="57" t="s">
        <v>75</v>
      </c>
      <c r="V135" s="39" t="str">
        <f t="shared" si="88"/>
        <v>Team D5</v>
      </c>
      <c r="W135" s="172" t="str">
        <f t="shared" si="89"/>
        <v>Team D7</v>
      </c>
      <c r="X135" s="172">
        <f t="shared" si="94"/>
        <v>1</v>
      </c>
      <c r="Y135" s="34">
        <f t="shared" si="95"/>
        <v>6</v>
      </c>
      <c r="Z135" s="33" t="str">
        <f t="shared" si="96"/>
        <v>Team D5Team D7</v>
      </c>
      <c r="AA135" s="172">
        <f t="shared" si="92"/>
        <v>1</v>
      </c>
      <c r="AB135" s="172" t="str">
        <f t="shared" si="97"/>
        <v>1 : 6</v>
      </c>
      <c r="AC135" s="3" t="str">
        <f t="shared" si="98"/>
        <v/>
      </c>
      <c r="AD135" s="64" t="str">
        <f t="shared" si="99"/>
        <v/>
      </c>
      <c r="AE135" s="66">
        <f t="shared" si="90"/>
        <v>0</v>
      </c>
      <c r="AF135" s="64">
        <f t="shared" si="91"/>
        <v>3</v>
      </c>
      <c r="AG135" s="172">
        <f>IF($AH135="",0,COUNTIF($AH$64:$AH135,INDEX($AH$352:$AH$639,ROW($A72))))</f>
        <v>0</v>
      </c>
      <c r="AH135" s="167" t="str">
        <f t="shared" si="93"/>
        <v>Team D5Team D7</v>
      </c>
      <c r="AI135" s="3" t="s">
        <v>138</v>
      </c>
    </row>
    <row r="136" spans="2:35" s="2" customFormat="1" x14ac:dyDescent="0.2">
      <c r="B136" s="3"/>
      <c r="C136" s="3"/>
      <c r="D136" s="3"/>
      <c r="G136" s="1" t="s">
        <v>59</v>
      </c>
      <c r="H136" s="174" t="str">
        <f>Spielplan!$J61</f>
        <v>Team D6</v>
      </c>
      <c r="I136" s="3" t="str">
        <f>Spielplan!$L61</f>
        <v>Team D8</v>
      </c>
      <c r="J136" s="172">
        <f>IF(Spielplan!$M61="","",Spielplan!$M61)</f>
        <v>3</v>
      </c>
      <c r="K136" s="175">
        <f>IF(Spielplan!$O61="","",Spielplan!$O61)</f>
        <v>1</v>
      </c>
      <c r="L136" s="172"/>
      <c r="U136" s="57" t="s">
        <v>187</v>
      </c>
      <c r="V136" s="39" t="str">
        <f t="shared" si="88"/>
        <v>Team A8</v>
      </c>
      <c r="W136" s="172" t="str">
        <f t="shared" si="89"/>
        <v>Maibach 1822 eV</v>
      </c>
      <c r="X136" s="172">
        <f t="shared" si="94"/>
        <v>2</v>
      </c>
      <c r="Y136" s="34">
        <f t="shared" si="95"/>
        <v>5</v>
      </c>
      <c r="Z136" s="33" t="str">
        <f t="shared" si="96"/>
        <v>Team A8Maibach 1822 eV</v>
      </c>
      <c r="AA136" s="172">
        <f t="shared" si="92"/>
        <v>1</v>
      </c>
      <c r="AB136" s="172" t="str">
        <f t="shared" si="97"/>
        <v>2 : 5</v>
      </c>
      <c r="AC136" s="3" t="str">
        <f t="shared" si="98"/>
        <v/>
      </c>
      <c r="AD136" s="64" t="str">
        <f t="shared" si="99"/>
        <v/>
      </c>
      <c r="AE136" s="66">
        <f t="shared" si="90"/>
        <v>0</v>
      </c>
      <c r="AF136" s="64">
        <f t="shared" si="91"/>
        <v>3</v>
      </c>
      <c r="AG136" s="172">
        <f>IF($AH136="",0,COUNTIF($AH$64:$AH136,INDEX($AH$352:$AH$639,ROW($A73))))</f>
        <v>0</v>
      </c>
      <c r="AH136" s="167" t="str">
        <f t="shared" si="93"/>
        <v>Team A8Maibach 1822 eV</v>
      </c>
      <c r="AI136" s="3" t="s">
        <v>138</v>
      </c>
    </row>
    <row r="137" spans="2:35" x14ac:dyDescent="0.2">
      <c r="G137" s="1" t="s">
        <v>60</v>
      </c>
      <c r="H137" s="174" t="str">
        <f>Spielplan!$J62</f>
        <v>Team A9</v>
      </c>
      <c r="I137" s="3" t="str">
        <f>Spielplan!$L62</f>
        <v>Beinbruch SC</v>
      </c>
      <c r="J137" s="172">
        <f>IF(Spielplan!$M62="","",Spielplan!$M62)</f>
        <v>3</v>
      </c>
      <c r="K137" s="175">
        <f>IF(Spielplan!$O62="","",Spielplan!$O62)</f>
        <v>3</v>
      </c>
      <c r="U137" s="57" t="s">
        <v>188</v>
      </c>
      <c r="V137" s="39" t="str">
        <f t="shared" si="88"/>
        <v>Team B8</v>
      </c>
      <c r="W137" s="172" t="str">
        <f t="shared" si="89"/>
        <v>Team B4</v>
      </c>
      <c r="X137" s="172">
        <f t="shared" si="94"/>
        <v>2</v>
      </c>
      <c r="Y137" s="34">
        <f t="shared" si="95"/>
        <v>4</v>
      </c>
      <c r="Z137" s="33" t="str">
        <f t="shared" si="96"/>
        <v>Team B8Team B4</v>
      </c>
      <c r="AA137" s="172">
        <f t="shared" si="92"/>
        <v>1</v>
      </c>
      <c r="AB137" s="172" t="str">
        <f t="shared" si="97"/>
        <v>2 : 4</v>
      </c>
      <c r="AC137" s="3" t="str">
        <f t="shared" si="98"/>
        <v/>
      </c>
      <c r="AD137" s="64" t="str">
        <f t="shared" si="99"/>
        <v/>
      </c>
      <c r="AE137" s="66">
        <f t="shared" si="90"/>
        <v>0</v>
      </c>
      <c r="AF137" s="64">
        <f t="shared" si="91"/>
        <v>3</v>
      </c>
      <c r="AG137" s="172">
        <f>IF($AH137="",0,COUNTIF($AH$64:$AH137,INDEX($AH$352:$AH$639,ROW($A74))))</f>
        <v>0</v>
      </c>
      <c r="AH137" s="167" t="str">
        <f t="shared" si="93"/>
        <v>Team B8Team B4</v>
      </c>
      <c r="AI137" s="3" t="s">
        <v>138</v>
      </c>
    </row>
    <row r="138" spans="2:35" x14ac:dyDescent="0.2">
      <c r="G138" s="1" t="s">
        <v>61</v>
      </c>
      <c r="H138" s="174" t="str">
        <f>Spielplan!$J63</f>
        <v>Team B9</v>
      </c>
      <c r="I138" s="3" t="str">
        <f>Spielplan!$L63</f>
        <v>Team B5</v>
      </c>
      <c r="J138" s="172">
        <f>IF(Spielplan!$M63="","",Spielplan!$M63)</f>
        <v>5</v>
      </c>
      <c r="K138" s="175">
        <f>IF(Spielplan!$O63="","",Spielplan!$O63)</f>
        <v>1</v>
      </c>
      <c r="U138" s="57" t="s">
        <v>189</v>
      </c>
      <c r="V138" s="39" t="str">
        <f t="shared" si="88"/>
        <v>Team C8</v>
      </c>
      <c r="W138" s="172" t="str">
        <f t="shared" si="89"/>
        <v>Team C4</v>
      </c>
      <c r="X138" s="172">
        <f t="shared" si="94"/>
        <v>0</v>
      </c>
      <c r="Y138" s="34">
        <f t="shared" si="95"/>
        <v>3</v>
      </c>
      <c r="Z138" s="33" t="str">
        <f t="shared" si="96"/>
        <v>Team C8Team C4</v>
      </c>
      <c r="AA138" s="172">
        <f t="shared" si="92"/>
        <v>1</v>
      </c>
      <c r="AB138" s="172" t="str">
        <f t="shared" si="97"/>
        <v>0 : 3</v>
      </c>
      <c r="AC138" s="3" t="str">
        <f t="shared" si="98"/>
        <v/>
      </c>
      <c r="AD138" s="64" t="str">
        <f t="shared" si="99"/>
        <v/>
      </c>
      <c r="AE138" s="66">
        <f t="shared" si="90"/>
        <v>0</v>
      </c>
      <c r="AF138" s="64">
        <f t="shared" si="91"/>
        <v>3</v>
      </c>
      <c r="AG138" s="172">
        <f>IF($AH138="",0,COUNTIF($AH$64:$AH138,INDEX($AH$352:$AH$639,ROW($A75))))</f>
        <v>0</v>
      </c>
      <c r="AH138" s="167" t="str">
        <f t="shared" si="93"/>
        <v>Team C8Team C4</v>
      </c>
      <c r="AI138" s="3" t="s">
        <v>138</v>
      </c>
    </row>
    <row r="139" spans="2:35" x14ac:dyDescent="0.2">
      <c r="G139" s="1" t="s">
        <v>62</v>
      </c>
      <c r="H139" s="174" t="str">
        <f>Spielplan!$J64</f>
        <v>Team C9</v>
      </c>
      <c r="I139" s="3" t="str">
        <f>Spielplan!$L64</f>
        <v>Team C5</v>
      </c>
      <c r="J139" s="172">
        <f>IF(Spielplan!$M64="","",Spielplan!$M64)</f>
        <v>6</v>
      </c>
      <c r="K139" s="175">
        <f>IF(Spielplan!$O64="","",Spielplan!$O64)</f>
        <v>1</v>
      </c>
      <c r="U139" s="57" t="s">
        <v>190</v>
      </c>
      <c r="V139" s="39" t="str">
        <f t="shared" si="88"/>
        <v>Team D8</v>
      </c>
      <c r="W139" s="172" t="str">
        <f t="shared" si="89"/>
        <v>Team D4</v>
      </c>
      <c r="X139" s="172">
        <f t="shared" si="94"/>
        <v>1</v>
      </c>
      <c r="Y139" s="34">
        <f t="shared" si="95"/>
        <v>5</v>
      </c>
      <c r="Z139" s="33" t="str">
        <f t="shared" si="96"/>
        <v>Team D8Team D4</v>
      </c>
      <c r="AA139" s="172">
        <f t="shared" si="92"/>
        <v>1</v>
      </c>
      <c r="AB139" s="172" t="str">
        <f t="shared" si="97"/>
        <v>1 : 5</v>
      </c>
      <c r="AC139" s="3" t="str">
        <f t="shared" si="98"/>
        <v/>
      </c>
      <c r="AD139" s="64" t="str">
        <f t="shared" si="99"/>
        <v/>
      </c>
      <c r="AE139" s="66">
        <f t="shared" si="90"/>
        <v>0</v>
      </c>
      <c r="AF139" s="64">
        <f t="shared" si="91"/>
        <v>3</v>
      </c>
      <c r="AG139" s="172">
        <f>IF($AH139="",0,COUNTIF($AH$64:$AH139,INDEX($AH$352:$AH$639,ROW($A76))))</f>
        <v>0</v>
      </c>
      <c r="AH139" s="167" t="str">
        <f t="shared" si="93"/>
        <v>Team D8Team D4</v>
      </c>
      <c r="AI139" s="3" t="s">
        <v>138</v>
      </c>
    </row>
    <row r="140" spans="2:35" x14ac:dyDescent="0.2">
      <c r="G140" s="1" t="s">
        <v>63</v>
      </c>
      <c r="H140" s="174" t="str">
        <f>Spielplan!$J65</f>
        <v>Team D9</v>
      </c>
      <c r="I140" s="3" t="str">
        <f>Spielplan!$L65</f>
        <v>Team D5</v>
      </c>
      <c r="J140" s="172">
        <f>IF(Spielplan!$M65="","",Spielplan!$M65)</f>
        <v>5</v>
      </c>
      <c r="K140" s="175">
        <f>IF(Spielplan!$O65="","",Spielplan!$O65)</f>
        <v>2</v>
      </c>
      <c r="U140" s="57" t="s">
        <v>191</v>
      </c>
      <c r="V140" s="39" t="str">
        <f t="shared" si="88"/>
        <v>FC Barcelona</v>
      </c>
      <c r="W140" s="172" t="str">
        <f t="shared" si="89"/>
        <v>Team A9</v>
      </c>
      <c r="X140" s="172">
        <f t="shared" si="94"/>
        <v>3</v>
      </c>
      <c r="Y140" s="34">
        <f t="shared" si="95"/>
        <v>0</v>
      </c>
      <c r="Z140" s="33" t="str">
        <f t="shared" si="96"/>
        <v>FC BarcelonaTeam A9</v>
      </c>
      <c r="AA140" s="172">
        <f t="shared" si="92"/>
        <v>1</v>
      </c>
      <c r="AB140" s="172" t="str">
        <f t="shared" si="97"/>
        <v>3 : 0</v>
      </c>
      <c r="AC140" s="3" t="str">
        <f t="shared" si="98"/>
        <v/>
      </c>
      <c r="AD140" s="64" t="str">
        <f t="shared" si="99"/>
        <v/>
      </c>
      <c r="AE140" s="66">
        <f t="shared" si="90"/>
        <v>3</v>
      </c>
      <c r="AF140" s="64">
        <f t="shared" si="91"/>
        <v>0</v>
      </c>
      <c r="AG140" s="172">
        <f>IF($AH140="",0,COUNTIF($AH$64:$AH140,INDEX($AH$352:$AH$639,ROW($A77))))</f>
        <v>0</v>
      </c>
      <c r="AH140" s="167" t="str">
        <f t="shared" si="93"/>
        <v>FC BarcelonaTeam A9</v>
      </c>
      <c r="AI140" s="3" t="s">
        <v>138</v>
      </c>
    </row>
    <row r="141" spans="2:35" x14ac:dyDescent="0.2">
      <c r="G141" s="1" t="s">
        <v>64</v>
      </c>
      <c r="H141" s="174" t="str">
        <f>Spielplan!$J66</f>
        <v>Eintracht Frankfurt</v>
      </c>
      <c r="I141" s="3" t="str">
        <f>Spielplan!$L66</f>
        <v>FC Barcelona</v>
      </c>
      <c r="J141" s="172">
        <f>IF(Spielplan!$M66="","",Spielplan!$M66)</f>
        <v>4</v>
      </c>
      <c r="K141" s="175">
        <f>IF(Spielplan!$O66="","",Spielplan!$O66)</f>
        <v>2</v>
      </c>
      <c r="U141" s="57" t="s">
        <v>192</v>
      </c>
      <c r="V141" s="39" t="str">
        <f t="shared" si="88"/>
        <v>Team B3</v>
      </c>
      <c r="W141" s="172" t="str">
        <f t="shared" si="89"/>
        <v>Team B9</v>
      </c>
      <c r="X141" s="172">
        <f t="shared" si="94"/>
        <v>2</v>
      </c>
      <c r="Y141" s="34">
        <f t="shared" si="95"/>
        <v>1</v>
      </c>
      <c r="Z141" s="33" t="str">
        <f t="shared" si="96"/>
        <v>Team B3Team B9</v>
      </c>
      <c r="AA141" s="172">
        <f t="shared" si="92"/>
        <v>1</v>
      </c>
      <c r="AB141" s="172" t="str">
        <f t="shared" si="97"/>
        <v>2 : 1</v>
      </c>
      <c r="AC141" s="3" t="str">
        <f t="shared" si="98"/>
        <v/>
      </c>
      <c r="AD141" s="64" t="str">
        <f t="shared" si="99"/>
        <v/>
      </c>
      <c r="AE141" s="66">
        <f t="shared" si="90"/>
        <v>3</v>
      </c>
      <c r="AF141" s="64">
        <f t="shared" si="91"/>
        <v>0</v>
      </c>
      <c r="AG141" s="172">
        <f>IF($AH141="",0,COUNTIF($AH$64:$AH141,INDEX($AH$352:$AH$639,ROW($A78))))</f>
        <v>0</v>
      </c>
      <c r="AH141" s="167" t="str">
        <f t="shared" si="93"/>
        <v>Team B3Team B9</v>
      </c>
      <c r="AI141" s="3" t="s">
        <v>138</v>
      </c>
    </row>
    <row r="142" spans="2:35" x14ac:dyDescent="0.2">
      <c r="G142" s="1" t="s">
        <v>65</v>
      </c>
      <c r="H142" s="174" t="str">
        <f>Spielplan!$J67</f>
        <v>Team B2</v>
      </c>
      <c r="I142" s="3" t="str">
        <f>Spielplan!$L67</f>
        <v>Team B3</v>
      </c>
      <c r="J142" s="172">
        <f>IF(Spielplan!$M67="","",Spielplan!$M67)</f>
        <v>3</v>
      </c>
      <c r="K142" s="175">
        <f>IF(Spielplan!$O67="","",Spielplan!$O67)</f>
        <v>0</v>
      </c>
      <c r="U142" s="57" t="s">
        <v>193</v>
      </c>
      <c r="V142" s="39" t="str">
        <f t="shared" si="88"/>
        <v>Team C3</v>
      </c>
      <c r="W142" s="172" t="str">
        <f t="shared" si="89"/>
        <v>Team C9</v>
      </c>
      <c r="X142" s="172">
        <f t="shared" si="94"/>
        <v>2</v>
      </c>
      <c r="Y142" s="34">
        <f t="shared" si="95"/>
        <v>2</v>
      </c>
      <c r="Z142" s="33" t="str">
        <f t="shared" si="96"/>
        <v>Team C3Team C9</v>
      </c>
      <c r="AA142" s="172">
        <f t="shared" si="92"/>
        <v>1</v>
      </c>
      <c r="AB142" s="172" t="str">
        <f t="shared" si="97"/>
        <v>2 : 2</v>
      </c>
      <c r="AC142" s="3" t="str">
        <f t="shared" si="98"/>
        <v/>
      </c>
      <c r="AD142" s="64" t="str">
        <f t="shared" si="99"/>
        <v/>
      </c>
      <c r="AE142" s="66">
        <f t="shared" si="90"/>
        <v>1</v>
      </c>
      <c r="AF142" s="64">
        <f t="shared" si="91"/>
        <v>1</v>
      </c>
      <c r="AG142" s="172">
        <f>IF($AH142="",0,COUNTIF($AH$64:$AH142,INDEX($AH$352:$AH$639,ROW($A79))))</f>
        <v>0</v>
      </c>
      <c r="AH142" s="167" t="str">
        <f t="shared" si="93"/>
        <v>Team C3Team C9</v>
      </c>
      <c r="AI142" s="3" t="s">
        <v>138</v>
      </c>
    </row>
    <row r="143" spans="2:35" x14ac:dyDescent="0.2">
      <c r="G143" s="1" t="s">
        <v>66</v>
      </c>
      <c r="H143" s="174" t="str">
        <f>Spielplan!$J68</f>
        <v>Team C2</v>
      </c>
      <c r="I143" s="3" t="str">
        <f>Spielplan!$L68</f>
        <v>Team C3</v>
      </c>
      <c r="J143" s="172">
        <f>IF(Spielplan!$M68="","",Spielplan!$M68)</f>
        <v>5</v>
      </c>
      <c r="K143" s="175">
        <f>IF(Spielplan!$O68="","",Spielplan!$O68)</f>
        <v>1</v>
      </c>
      <c r="U143" s="57" t="s">
        <v>194</v>
      </c>
      <c r="V143" s="39" t="str">
        <f t="shared" si="88"/>
        <v>Team D3</v>
      </c>
      <c r="W143" s="172" t="str">
        <f t="shared" si="89"/>
        <v>Team D9</v>
      </c>
      <c r="X143" s="172">
        <f t="shared" si="94"/>
        <v>3</v>
      </c>
      <c r="Y143" s="34">
        <f t="shared" si="95"/>
        <v>4</v>
      </c>
      <c r="Z143" s="33" t="str">
        <f t="shared" si="96"/>
        <v>Team D3Team D9</v>
      </c>
      <c r="AA143" s="172">
        <f t="shared" si="92"/>
        <v>1</v>
      </c>
      <c r="AB143" s="172" t="str">
        <f t="shared" si="97"/>
        <v>3 : 4</v>
      </c>
      <c r="AC143" s="3" t="str">
        <f t="shared" si="98"/>
        <v/>
      </c>
      <c r="AD143" s="64" t="str">
        <f t="shared" si="99"/>
        <v/>
      </c>
      <c r="AE143" s="66">
        <f t="shared" si="90"/>
        <v>0</v>
      </c>
      <c r="AF143" s="64">
        <f t="shared" si="91"/>
        <v>3</v>
      </c>
      <c r="AG143" s="172">
        <f>IF($AH143="",0,COUNTIF($AH$64:$AH143,INDEX($AH$352:$AH$639,ROW($A80))))</f>
        <v>0</v>
      </c>
      <c r="AH143" s="167" t="str">
        <f t="shared" si="93"/>
        <v>Team D3Team D9</v>
      </c>
      <c r="AI143" s="3" t="s">
        <v>138</v>
      </c>
    </row>
    <row r="144" spans="2:35" x14ac:dyDescent="0.2">
      <c r="G144" s="1" t="s">
        <v>67</v>
      </c>
      <c r="H144" s="174" t="str">
        <f>Spielplan!$J69</f>
        <v>Team D2</v>
      </c>
      <c r="I144" s="3" t="str">
        <f>Spielplan!$L69</f>
        <v>Team D3</v>
      </c>
      <c r="J144" s="172">
        <f>IF(Spielplan!$M69="","",Spielplan!$M69)</f>
        <v>0</v>
      </c>
      <c r="K144" s="175">
        <f>IF(Spielplan!$O69="","",Spielplan!$O69)</f>
        <v>3</v>
      </c>
      <c r="U144" s="57" t="s">
        <v>195</v>
      </c>
      <c r="V144" s="39" t="str">
        <f t="shared" si="88"/>
        <v>Beinbruch SC</v>
      </c>
      <c r="W144" s="172" t="str">
        <f t="shared" si="89"/>
        <v>1. FC Riedwald</v>
      </c>
      <c r="X144" s="172">
        <f t="shared" si="94"/>
        <v>3</v>
      </c>
      <c r="Y144" s="34">
        <f t="shared" si="95"/>
        <v>3</v>
      </c>
      <c r="Z144" s="33" t="str">
        <f t="shared" si="96"/>
        <v>Beinbruch SC1. FC Riedwald</v>
      </c>
      <c r="AA144" s="172">
        <f t="shared" si="92"/>
        <v>1</v>
      </c>
      <c r="AB144" s="172" t="str">
        <f t="shared" si="97"/>
        <v>3 : 3</v>
      </c>
      <c r="AC144" s="3" t="str">
        <f t="shared" si="98"/>
        <v/>
      </c>
      <c r="AD144" s="64" t="str">
        <f t="shared" si="99"/>
        <v/>
      </c>
      <c r="AE144" s="66">
        <f t="shared" si="90"/>
        <v>1</v>
      </c>
      <c r="AF144" s="64">
        <f t="shared" si="91"/>
        <v>1</v>
      </c>
      <c r="AG144" s="172">
        <f>IF($AH144="",0,COUNTIF($AH$64:$AH144,INDEX($AH$352:$AH$639,ROW($A81))))</f>
        <v>0</v>
      </c>
      <c r="AH144" s="167" t="str">
        <f t="shared" si="93"/>
        <v>Beinbruch SC1. FC Riedwald</v>
      </c>
      <c r="AI144" s="3" t="s">
        <v>138</v>
      </c>
    </row>
    <row r="145" spans="7:35" x14ac:dyDescent="0.2">
      <c r="G145" s="1" t="s">
        <v>68</v>
      </c>
      <c r="H145" s="174" t="str">
        <f>Spielplan!$J70</f>
        <v>1. FC Riedwald</v>
      </c>
      <c r="I145" s="3" t="str">
        <f>Spielplan!$L70</f>
        <v>FV Schlappe Lunge</v>
      </c>
      <c r="J145" s="172">
        <f>IF(Spielplan!$M70="","",Spielplan!$M70)</f>
        <v>1</v>
      </c>
      <c r="K145" s="175">
        <f>IF(Spielplan!$O70="","",Spielplan!$O70)</f>
        <v>2</v>
      </c>
      <c r="U145" s="57" t="s">
        <v>196</v>
      </c>
      <c r="V145" s="39" t="str">
        <f t="shared" si="88"/>
        <v>Team B5</v>
      </c>
      <c r="W145" s="172" t="str">
        <f t="shared" si="89"/>
        <v>Team B1</v>
      </c>
      <c r="X145" s="172">
        <f t="shared" si="94"/>
        <v>3</v>
      </c>
      <c r="Y145" s="34">
        <f t="shared" si="95"/>
        <v>1</v>
      </c>
      <c r="Z145" s="33" t="str">
        <f t="shared" si="96"/>
        <v>Team B5Team B1</v>
      </c>
      <c r="AA145" s="172">
        <f t="shared" si="92"/>
        <v>1</v>
      </c>
      <c r="AB145" s="172" t="str">
        <f t="shared" si="97"/>
        <v>3 : 1</v>
      </c>
      <c r="AC145" s="3" t="str">
        <f t="shared" si="98"/>
        <v/>
      </c>
      <c r="AD145" s="64" t="str">
        <f t="shared" si="99"/>
        <v/>
      </c>
      <c r="AE145" s="66">
        <f t="shared" si="90"/>
        <v>3</v>
      </c>
      <c r="AF145" s="64">
        <f t="shared" si="91"/>
        <v>0</v>
      </c>
      <c r="AG145" s="172">
        <f>IF($AH145="",0,COUNTIF($AH$64:$AH145,INDEX($AH$352:$AH$639,ROW($A82))))</f>
        <v>0</v>
      </c>
      <c r="AH145" s="167" t="str">
        <f t="shared" si="93"/>
        <v>Team B5Team B1</v>
      </c>
      <c r="AI145" s="3" t="s">
        <v>138</v>
      </c>
    </row>
    <row r="146" spans="7:35" x14ac:dyDescent="0.2">
      <c r="G146" s="1" t="s">
        <v>69</v>
      </c>
      <c r="H146" s="174" t="str">
        <f>Spielplan!$J71</f>
        <v>Team B1</v>
      </c>
      <c r="I146" s="3" t="str">
        <f>Spielplan!$L71</f>
        <v>Team B6</v>
      </c>
      <c r="J146" s="172">
        <f>IF(Spielplan!$M71="","",Spielplan!$M71)</f>
        <v>2</v>
      </c>
      <c r="K146" s="175">
        <f>IF(Spielplan!$O71="","",Spielplan!$O71)</f>
        <v>2</v>
      </c>
      <c r="U146" s="57" t="s">
        <v>197</v>
      </c>
      <c r="V146" s="39" t="str">
        <f t="shared" si="88"/>
        <v>Team C5</v>
      </c>
      <c r="W146" s="172" t="str">
        <f t="shared" si="89"/>
        <v>Team C1</v>
      </c>
      <c r="X146" s="172">
        <f t="shared" si="94"/>
        <v>3</v>
      </c>
      <c r="Y146" s="34">
        <f t="shared" si="95"/>
        <v>3</v>
      </c>
      <c r="Z146" s="33" t="str">
        <f t="shared" si="96"/>
        <v>Team C5Team C1</v>
      </c>
      <c r="AA146" s="172">
        <f t="shared" si="92"/>
        <v>1</v>
      </c>
      <c r="AB146" s="172" t="str">
        <f t="shared" si="97"/>
        <v>3 : 3</v>
      </c>
      <c r="AC146" s="3" t="str">
        <f t="shared" si="98"/>
        <v/>
      </c>
      <c r="AD146" s="64" t="str">
        <f t="shared" si="99"/>
        <v/>
      </c>
      <c r="AE146" s="66">
        <f t="shared" si="90"/>
        <v>1</v>
      </c>
      <c r="AF146" s="64">
        <f t="shared" si="91"/>
        <v>1</v>
      </c>
      <c r="AG146" s="172">
        <f>IF($AH146="",0,COUNTIF($AH$64:$AH146,INDEX($AH$352:$AH$639,ROW($A83))))</f>
        <v>0</v>
      </c>
      <c r="AH146" s="167" t="str">
        <f t="shared" si="93"/>
        <v>Team C5Team C1</v>
      </c>
      <c r="AI146" s="3" t="s">
        <v>138</v>
      </c>
    </row>
    <row r="147" spans="7:35" x14ac:dyDescent="0.2">
      <c r="G147" s="1" t="s">
        <v>70</v>
      </c>
      <c r="H147" s="174" t="str">
        <f>Spielplan!$J72</f>
        <v>Team C1</v>
      </c>
      <c r="I147" s="3" t="str">
        <f>Spielplan!$L72</f>
        <v>Team C6</v>
      </c>
      <c r="J147" s="172">
        <f>IF(Spielplan!$M72="","",Spielplan!$M72)</f>
        <v>4</v>
      </c>
      <c r="K147" s="175">
        <f>IF(Spielplan!$O72="","",Spielplan!$O72)</f>
        <v>3</v>
      </c>
      <c r="U147" s="57" t="s">
        <v>198</v>
      </c>
      <c r="V147" s="39" t="str">
        <f t="shared" si="88"/>
        <v>Team D5</v>
      </c>
      <c r="W147" s="172" t="str">
        <f t="shared" si="89"/>
        <v>Team D1</v>
      </c>
      <c r="X147" s="172">
        <f t="shared" si="94"/>
        <v>5</v>
      </c>
      <c r="Y147" s="34">
        <f t="shared" si="95"/>
        <v>1</v>
      </c>
      <c r="Z147" s="33" t="str">
        <f t="shared" si="96"/>
        <v>Team D5Team D1</v>
      </c>
      <c r="AA147" s="172">
        <f t="shared" si="92"/>
        <v>1</v>
      </c>
      <c r="AB147" s="172" t="str">
        <f t="shared" si="97"/>
        <v>5 : 1</v>
      </c>
      <c r="AC147" s="3" t="str">
        <f t="shared" si="98"/>
        <v/>
      </c>
      <c r="AD147" s="64" t="str">
        <f t="shared" si="99"/>
        <v/>
      </c>
      <c r="AE147" s="66">
        <f t="shared" si="90"/>
        <v>3</v>
      </c>
      <c r="AF147" s="64">
        <f t="shared" si="91"/>
        <v>0</v>
      </c>
      <c r="AG147" s="172">
        <f>IF($AH147="",0,COUNTIF($AH$64:$AH147,INDEX($AH$352:$AH$639,ROW($A84))))</f>
        <v>0</v>
      </c>
      <c r="AH147" s="167" t="str">
        <f t="shared" si="93"/>
        <v>Team D5Team D1</v>
      </c>
      <c r="AI147" s="3" t="s">
        <v>138</v>
      </c>
    </row>
    <row r="148" spans="7:35" x14ac:dyDescent="0.2">
      <c r="G148" s="1" t="s">
        <v>71</v>
      </c>
      <c r="H148" s="174" t="str">
        <f>Spielplan!$J73</f>
        <v>Team D1</v>
      </c>
      <c r="I148" s="3" t="str">
        <f>Spielplan!$L73</f>
        <v>Team D6</v>
      </c>
      <c r="J148" s="172">
        <f>IF(Spielplan!$M73="","",Spielplan!$M73)</f>
        <v>3</v>
      </c>
      <c r="K148" s="175">
        <f>IF(Spielplan!$O73="","",Spielplan!$O73)</f>
        <v>3</v>
      </c>
      <c r="U148" s="57" t="s">
        <v>199</v>
      </c>
      <c r="V148" s="39" t="str">
        <f t="shared" si="88"/>
        <v>Maibach 1822 eV</v>
      </c>
      <c r="W148" s="172" t="str">
        <f t="shared" si="89"/>
        <v>FV Schlappe Lunge</v>
      </c>
      <c r="X148" s="172">
        <f t="shared" si="94"/>
        <v>6</v>
      </c>
      <c r="Y148" s="34">
        <f t="shared" si="95"/>
        <v>1</v>
      </c>
      <c r="Z148" s="33" t="str">
        <f t="shared" si="96"/>
        <v>Maibach 1822 eVFV Schlappe Lunge</v>
      </c>
      <c r="AA148" s="172">
        <f t="shared" si="92"/>
        <v>1</v>
      </c>
      <c r="AB148" s="172" t="str">
        <f t="shared" si="97"/>
        <v>6 : 1</v>
      </c>
      <c r="AC148" s="3" t="str">
        <f t="shared" si="98"/>
        <v/>
      </c>
      <c r="AD148" s="64" t="str">
        <f t="shared" si="99"/>
        <v/>
      </c>
      <c r="AE148" s="66">
        <f t="shared" si="90"/>
        <v>3</v>
      </c>
      <c r="AF148" s="64">
        <f t="shared" si="91"/>
        <v>0</v>
      </c>
      <c r="AG148" s="172">
        <f>IF($AH148="",0,COUNTIF($AH$64:$AH148,INDEX($AH$352:$AH$639,ROW($A85))))</f>
        <v>0</v>
      </c>
      <c r="AH148" s="167" t="str">
        <f t="shared" si="93"/>
        <v>Maibach 1822 eVFV Schlappe Lunge</v>
      </c>
      <c r="AI148" s="3" t="s">
        <v>138</v>
      </c>
    </row>
    <row r="149" spans="7:35" x14ac:dyDescent="0.2">
      <c r="G149" s="1" t="s">
        <v>72</v>
      </c>
      <c r="H149" s="174" t="str">
        <f>Spielplan!$J74</f>
        <v>Beinbruch SC</v>
      </c>
      <c r="I149" s="3" t="str">
        <f>Spielplan!$L74</f>
        <v>Team A7</v>
      </c>
      <c r="J149" s="172">
        <f>IF(Spielplan!$M74="","",Spielplan!$M74)</f>
        <v>1</v>
      </c>
      <c r="K149" s="175">
        <f>IF(Spielplan!$O74="","",Spielplan!$O74)</f>
        <v>3</v>
      </c>
      <c r="U149" s="57" t="s">
        <v>200</v>
      </c>
      <c r="V149" s="39" t="str">
        <f t="shared" si="88"/>
        <v>Team B4</v>
      </c>
      <c r="W149" s="172" t="str">
        <f t="shared" si="89"/>
        <v>Team B6</v>
      </c>
      <c r="X149" s="172">
        <f t="shared" si="94"/>
        <v>5</v>
      </c>
      <c r="Y149" s="34">
        <f t="shared" si="95"/>
        <v>2</v>
      </c>
      <c r="Z149" s="33" t="str">
        <f t="shared" si="96"/>
        <v>Team B4Team B6</v>
      </c>
      <c r="AA149" s="172">
        <f t="shared" si="92"/>
        <v>1</v>
      </c>
      <c r="AB149" s="172" t="str">
        <f t="shared" si="97"/>
        <v>5 : 2</v>
      </c>
      <c r="AC149" s="3" t="str">
        <f t="shared" si="98"/>
        <v/>
      </c>
      <c r="AD149" s="64" t="str">
        <f t="shared" si="99"/>
        <v/>
      </c>
      <c r="AE149" s="66">
        <f t="shared" si="90"/>
        <v>3</v>
      </c>
      <c r="AF149" s="64">
        <f t="shared" si="91"/>
        <v>0</v>
      </c>
      <c r="AG149" s="172">
        <f>IF($AH149="",0,COUNTIF($AH$64:$AH149,INDEX($AH$352:$AH$639,ROW($A86))))</f>
        <v>0</v>
      </c>
      <c r="AH149" s="167" t="str">
        <f t="shared" si="93"/>
        <v>Team B4Team B6</v>
      </c>
      <c r="AI149" s="3" t="s">
        <v>138</v>
      </c>
    </row>
    <row r="150" spans="7:35" x14ac:dyDescent="0.2">
      <c r="G150" s="1" t="s">
        <v>73</v>
      </c>
      <c r="H150" s="174" t="str">
        <f>Spielplan!$J75</f>
        <v>Team B5</v>
      </c>
      <c r="I150" s="3" t="str">
        <f>Spielplan!$L75</f>
        <v>Team B7</v>
      </c>
      <c r="J150" s="172">
        <f>IF(Spielplan!$M75="","",Spielplan!$M75)</f>
        <v>3</v>
      </c>
      <c r="K150" s="175">
        <f>IF(Spielplan!$O75="","",Spielplan!$O75)</f>
        <v>3</v>
      </c>
      <c r="U150" s="57" t="s">
        <v>201</v>
      </c>
      <c r="V150" s="39" t="str">
        <f t="shared" si="88"/>
        <v>Team C4</v>
      </c>
      <c r="W150" s="172" t="str">
        <f t="shared" si="89"/>
        <v>Team C6</v>
      </c>
      <c r="X150" s="172">
        <f t="shared" si="94"/>
        <v>4</v>
      </c>
      <c r="Y150" s="34">
        <f t="shared" si="95"/>
        <v>2</v>
      </c>
      <c r="Z150" s="33" t="str">
        <f t="shared" si="96"/>
        <v>Team C4Team C6</v>
      </c>
      <c r="AA150" s="172">
        <f t="shared" si="92"/>
        <v>1</v>
      </c>
      <c r="AB150" s="172" t="str">
        <f t="shared" si="97"/>
        <v>4 : 2</v>
      </c>
      <c r="AC150" s="3" t="str">
        <f t="shared" si="98"/>
        <v/>
      </c>
      <c r="AD150" s="64" t="str">
        <f t="shared" si="99"/>
        <v/>
      </c>
      <c r="AE150" s="66">
        <f t="shared" si="90"/>
        <v>3</v>
      </c>
      <c r="AF150" s="64">
        <f t="shared" si="91"/>
        <v>0</v>
      </c>
      <c r="AG150" s="172">
        <f>IF($AH150="",0,COUNTIF($AH$64:$AH150,INDEX($AH$352:$AH$639,ROW($A87))))</f>
        <v>0</v>
      </c>
      <c r="AH150" s="167" t="str">
        <f t="shared" si="93"/>
        <v>Team C4Team C6</v>
      </c>
      <c r="AI150" s="3" t="s">
        <v>138</v>
      </c>
    </row>
    <row r="151" spans="7:35" x14ac:dyDescent="0.2">
      <c r="G151" s="1" t="s">
        <v>74</v>
      </c>
      <c r="H151" s="174" t="str">
        <f>Spielplan!$J76</f>
        <v>Team C5</v>
      </c>
      <c r="I151" s="3" t="str">
        <f>Spielplan!$L76</f>
        <v>Team C7</v>
      </c>
      <c r="J151" s="172">
        <f>IF(Spielplan!$M76="","",Spielplan!$M76)</f>
        <v>1</v>
      </c>
      <c r="K151" s="175">
        <f>IF(Spielplan!$O76="","",Spielplan!$O76)</f>
        <v>5</v>
      </c>
      <c r="U151" s="57" t="s">
        <v>202</v>
      </c>
      <c r="V151" s="39" t="str">
        <f t="shared" si="88"/>
        <v>Team D4</v>
      </c>
      <c r="W151" s="172" t="str">
        <f t="shared" si="89"/>
        <v>Team D6</v>
      </c>
      <c r="X151" s="172">
        <f t="shared" si="94"/>
        <v>3</v>
      </c>
      <c r="Y151" s="34">
        <f t="shared" si="95"/>
        <v>0</v>
      </c>
      <c r="Z151" s="33" t="str">
        <f t="shared" si="96"/>
        <v>Team D4Team D6</v>
      </c>
      <c r="AA151" s="172">
        <f t="shared" si="92"/>
        <v>1</v>
      </c>
      <c r="AB151" s="172" t="str">
        <f t="shared" si="97"/>
        <v>3 : 0</v>
      </c>
      <c r="AC151" s="3" t="str">
        <f t="shared" si="98"/>
        <v/>
      </c>
      <c r="AD151" s="64" t="str">
        <f t="shared" si="99"/>
        <v/>
      </c>
      <c r="AE151" s="66">
        <f t="shared" si="90"/>
        <v>3</v>
      </c>
      <c r="AF151" s="64">
        <f t="shared" si="91"/>
        <v>0</v>
      </c>
      <c r="AG151" s="172">
        <f>IF($AH151="",0,COUNTIF($AH$64:$AH151,INDEX($AH$352:$AH$639,ROW($A88))))</f>
        <v>0</v>
      </c>
      <c r="AH151" s="167" t="str">
        <f t="shared" si="93"/>
        <v>Team D4Team D6</v>
      </c>
      <c r="AI151" s="3" t="s">
        <v>138</v>
      </c>
    </row>
    <row r="152" spans="7:35" x14ac:dyDescent="0.2">
      <c r="G152" s="1" t="s">
        <v>75</v>
      </c>
      <c r="H152" s="174" t="str">
        <f>Spielplan!$J77</f>
        <v>Team D5</v>
      </c>
      <c r="I152" s="3" t="str">
        <f>Spielplan!$L77</f>
        <v>Team D7</v>
      </c>
      <c r="J152" s="172">
        <f>IF(Spielplan!$M77="","",Spielplan!$M77)</f>
        <v>1</v>
      </c>
      <c r="K152" s="175">
        <f>IF(Spielplan!$O77="","",Spielplan!$O77)</f>
        <v>6</v>
      </c>
      <c r="U152" s="57" t="s">
        <v>203</v>
      </c>
      <c r="V152" s="39" t="str">
        <f t="shared" si="88"/>
        <v>Team A7</v>
      </c>
      <c r="W152" s="172" t="str">
        <f t="shared" si="89"/>
        <v>FC Barcelona</v>
      </c>
      <c r="X152" s="172">
        <f t="shared" si="94"/>
        <v>5</v>
      </c>
      <c r="Y152" s="34">
        <f t="shared" si="95"/>
        <v>1</v>
      </c>
      <c r="Z152" s="33" t="str">
        <f t="shared" si="96"/>
        <v>Team A7FC Barcelona</v>
      </c>
      <c r="AA152" s="172">
        <f t="shared" si="92"/>
        <v>1</v>
      </c>
      <c r="AB152" s="172" t="str">
        <f t="shared" si="97"/>
        <v>5 : 1</v>
      </c>
      <c r="AC152" s="3" t="str">
        <f t="shared" si="98"/>
        <v/>
      </c>
      <c r="AD152" s="64" t="str">
        <f t="shared" si="99"/>
        <v/>
      </c>
      <c r="AE152" s="66">
        <f t="shared" si="90"/>
        <v>3</v>
      </c>
      <c r="AF152" s="64">
        <f t="shared" si="91"/>
        <v>0</v>
      </c>
      <c r="AG152" s="172">
        <f>IF($AH152="",0,COUNTIF($AH$64:$AH152,INDEX($AH$352:$AH$639,ROW($A89))))</f>
        <v>0</v>
      </c>
      <c r="AH152" s="167" t="str">
        <f t="shared" si="93"/>
        <v>Team A7FC Barcelona</v>
      </c>
      <c r="AI152" s="3" t="s">
        <v>138</v>
      </c>
    </row>
    <row r="153" spans="7:35" x14ac:dyDescent="0.2">
      <c r="G153" s="1" t="s">
        <v>187</v>
      </c>
      <c r="H153" s="174" t="str">
        <f>Spielplan!$J78</f>
        <v>Team A8</v>
      </c>
      <c r="I153" s="3" t="str">
        <f>Spielplan!$L78</f>
        <v>Maibach 1822 eV</v>
      </c>
      <c r="J153" s="172">
        <f>IF(Spielplan!$M78="","",Spielplan!$M78)</f>
        <v>2</v>
      </c>
      <c r="K153" s="175">
        <f>IF(Spielplan!$O78="","",Spielplan!$O78)</f>
        <v>5</v>
      </c>
      <c r="U153" s="57" t="s">
        <v>204</v>
      </c>
      <c r="V153" s="39" t="str">
        <f t="shared" si="88"/>
        <v>Team B7</v>
      </c>
      <c r="W153" s="172" t="str">
        <f t="shared" si="89"/>
        <v>Team B3</v>
      </c>
      <c r="X153" s="172">
        <f t="shared" si="94"/>
        <v>0</v>
      </c>
      <c r="Y153" s="34">
        <f t="shared" si="95"/>
        <v>3</v>
      </c>
      <c r="Z153" s="33" t="str">
        <f t="shared" si="96"/>
        <v>Team B7Team B3</v>
      </c>
      <c r="AA153" s="172">
        <f t="shared" si="92"/>
        <v>1</v>
      </c>
      <c r="AB153" s="172" t="str">
        <f t="shared" si="97"/>
        <v>0 : 3</v>
      </c>
      <c r="AC153" s="3" t="str">
        <f t="shared" si="98"/>
        <v/>
      </c>
      <c r="AD153" s="64" t="str">
        <f t="shared" si="99"/>
        <v/>
      </c>
      <c r="AE153" s="66">
        <f t="shared" si="90"/>
        <v>0</v>
      </c>
      <c r="AF153" s="64">
        <f t="shared" si="91"/>
        <v>3</v>
      </c>
      <c r="AG153" s="172">
        <f>IF($AH153="",0,COUNTIF($AH$64:$AH153,INDEX($AH$352:$AH$639,ROW($A90))))</f>
        <v>0</v>
      </c>
      <c r="AH153" s="167" t="str">
        <f t="shared" si="93"/>
        <v>Team B7Team B3</v>
      </c>
      <c r="AI153" s="3" t="s">
        <v>138</v>
      </c>
    </row>
    <row r="154" spans="7:35" x14ac:dyDescent="0.2">
      <c r="G154" s="1" t="s">
        <v>188</v>
      </c>
      <c r="H154" s="174" t="str">
        <f>Spielplan!$J79</f>
        <v>Team B8</v>
      </c>
      <c r="I154" s="3" t="str">
        <f>Spielplan!$L79</f>
        <v>Team B4</v>
      </c>
      <c r="J154" s="172">
        <f>IF(Spielplan!$M79="","",Spielplan!$M79)</f>
        <v>2</v>
      </c>
      <c r="K154" s="175">
        <f>IF(Spielplan!$O79="","",Spielplan!$O79)</f>
        <v>4</v>
      </c>
      <c r="U154" s="57" t="s">
        <v>205</v>
      </c>
      <c r="V154" s="39" t="str">
        <f t="shared" si="88"/>
        <v>Team C7</v>
      </c>
      <c r="W154" s="172" t="str">
        <f t="shared" si="89"/>
        <v>Team C3</v>
      </c>
      <c r="X154" s="172">
        <f t="shared" si="94"/>
        <v>1</v>
      </c>
      <c r="Y154" s="34">
        <f t="shared" si="95"/>
        <v>2</v>
      </c>
      <c r="Z154" s="33" t="str">
        <f t="shared" si="96"/>
        <v>Team C7Team C3</v>
      </c>
      <c r="AA154" s="172">
        <f t="shared" si="92"/>
        <v>1</v>
      </c>
      <c r="AB154" s="172" t="str">
        <f t="shared" si="97"/>
        <v>1 : 2</v>
      </c>
      <c r="AC154" s="3" t="str">
        <f t="shared" si="98"/>
        <v/>
      </c>
      <c r="AD154" s="64" t="str">
        <f t="shared" si="99"/>
        <v/>
      </c>
      <c r="AE154" s="66">
        <f t="shared" si="90"/>
        <v>0</v>
      </c>
      <c r="AF154" s="64">
        <f t="shared" si="91"/>
        <v>3</v>
      </c>
      <c r="AG154" s="172">
        <f>IF($AH154="",0,COUNTIF($AH$64:$AH154,INDEX($AH$352:$AH$639,ROW($A91))))</f>
        <v>0</v>
      </c>
      <c r="AH154" s="167" t="str">
        <f t="shared" si="93"/>
        <v>Team C7Team C3</v>
      </c>
      <c r="AI154" s="3" t="s">
        <v>138</v>
      </c>
    </row>
    <row r="155" spans="7:35" x14ac:dyDescent="0.2">
      <c r="G155" s="1" t="s">
        <v>189</v>
      </c>
      <c r="H155" s="174" t="str">
        <f>Spielplan!$J80</f>
        <v>Team C8</v>
      </c>
      <c r="I155" s="3" t="str">
        <f>Spielplan!$L80</f>
        <v>Team C4</v>
      </c>
      <c r="J155" s="172">
        <f>IF(Spielplan!$M80="","",Spielplan!$M80)</f>
        <v>0</v>
      </c>
      <c r="K155" s="175">
        <f>IF(Spielplan!$O80="","",Spielplan!$O80)</f>
        <v>3</v>
      </c>
      <c r="U155" s="57" t="s">
        <v>206</v>
      </c>
      <c r="V155" s="39" t="str">
        <f t="shared" si="88"/>
        <v>Team D7</v>
      </c>
      <c r="W155" s="172" t="str">
        <f t="shared" si="89"/>
        <v>Team D3</v>
      </c>
      <c r="X155" s="172">
        <f t="shared" si="94"/>
        <v>2</v>
      </c>
      <c r="Y155" s="34">
        <f t="shared" si="95"/>
        <v>2</v>
      </c>
      <c r="Z155" s="33" t="str">
        <f t="shared" si="96"/>
        <v>Team D7Team D3</v>
      </c>
      <c r="AA155" s="172">
        <f t="shared" si="92"/>
        <v>1</v>
      </c>
      <c r="AB155" s="172" t="str">
        <f t="shared" si="97"/>
        <v>2 : 2</v>
      </c>
      <c r="AC155" s="3" t="str">
        <f t="shared" si="98"/>
        <v/>
      </c>
      <c r="AD155" s="64" t="str">
        <f t="shared" si="99"/>
        <v/>
      </c>
      <c r="AE155" s="66">
        <f t="shared" si="90"/>
        <v>1</v>
      </c>
      <c r="AF155" s="64">
        <f t="shared" si="91"/>
        <v>1</v>
      </c>
      <c r="AG155" s="172">
        <f>IF($AH155="",0,COUNTIF($AH$64:$AH155,INDEX($AH$352:$AH$639,ROW($A92))))</f>
        <v>0</v>
      </c>
      <c r="AH155" s="167" t="str">
        <f t="shared" si="93"/>
        <v>Team D7Team D3</v>
      </c>
      <c r="AI155" s="3" t="s">
        <v>138</v>
      </c>
    </row>
    <row r="156" spans="7:35" x14ac:dyDescent="0.2">
      <c r="G156" s="1" t="s">
        <v>190</v>
      </c>
      <c r="H156" s="174" t="str">
        <f>Spielplan!$J81</f>
        <v>Team D8</v>
      </c>
      <c r="I156" s="3" t="str">
        <f>Spielplan!$L81</f>
        <v>Team D4</v>
      </c>
      <c r="J156" s="172">
        <f>IF(Spielplan!$M81="","",Spielplan!$M81)</f>
        <v>1</v>
      </c>
      <c r="K156" s="175">
        <f>IF(Spielplan!$O81="","",Spielplan!$O81)</f>
        <v>5</v>
      </c>
      <c r="U156" s="57" t="s">
        <v>207</v>
      </c>
      <c r="V156" s="39" t="str">
        <f t="shared" si="88"/>
        <v>Eintracht Frankfurt</v>
      </c>
      <c r="W156" s="172" t="str">
        <f t="shared" si="89"/>
        <v>Team A8</v>
      </c>
      <c r="X156" s="172">
        <f t="shared" si="94"/>
        <v>4</v>
      </c>
      <c r="Y156" s="34">
        <f t="shared" si="95"/>
        <v>3</v>
      </c>
      <c r="Z156" s="33" t="str">
        <f t="shared" si="96"/>
        <v>Eintracht FrankfurtTeam A8</v>
      </c>
      <c r="AA156" s="172">
        <f t="shared" si="92"/>
        <v>1</v>
      </c>
      <c r="AB156" s="172" t="str">
        <f t="shared" si="97"/>
        <v>4 : 3</v>
      </c>
      <c r="AC156" s="3" t="str">
        <f t="shared" si="98"/>
        <v/>
      </c>
      <c r="AD156" s="64" t="str">
        <f t="shared" si="99"/>
        <v/>
      </c>
      <c r="AE156" s="66">
        <f t="shared" si="90"/>
        <v>3</v>
      </c>
      <c r="AF156" s="64">
        <f t="shared" si="91"/>
        <v>0</v>
      </c>
      <c r="AG156" s="172">
        <f>IF($AH156="",0,COUNTIF($AH$64:$AH156,INDEX($AH$352:$AH$639,ROW($A93))))</f>
        <v>0</v>
      </c>
      <c r="AH156" s="167" t="str">
        <f t="shared" si="93"/>
        <v>Eintracht FrankfurtTeam A8</v>
      </c>
      <c r="AI156" s="3" t="s">
        <v>138</v>
      </c>
    </row>
    <row r="157" spans="7:35" x14ac:dyDescent="0.2">
      <c r="G157" s="1" t="s">
        <v>191</v>
      </c>
      <c r="H157" s="174" t="str">
        <f>Spielplan!$J82</f>
        <v>FC Barcelona</v>
      </c>
      <c r="I157" s="3" t="str">
        <f>Spielplan!$L82</f>
        <v>Team A9</v>
      </c>
      <c r="J157" s="172">
        <f>IF(Spielplan!$M82="","",Spielplan!$M82)</f>
        <v>3</v>
      </c>
      <c r="K157" s="175">
        <f>IF(Spielplan!$O82="","",Spielplan!$O82)</f>
        <v>0</v>
      </c>
      <c r="U157" s="57" t="s">
        <v>208</v>
      </c>
      <c r="V157" s="39" t="str">
        <f t="shared" si="88"/>
        <v>Team B2</v>
      </c>
      <c r="W157" s="172" t="str">
        <f t="shared" si="89"/>
        <v>Team B8</v>
      </c>
      <c r="X157" s="172">
        <f t="shared" si="94"/>
        <v>3</v>
      </c>
      <c r="Y157" s="34">
        <f t="shared" si="95"/>
        <v>3</v>
      </c>
      <c r="Z157" s="33" t="str">
        <f t="shared" si="96"/>
        <v>Team B2Team B8</v>
      </c>
      <c r="AA157" s="172">
        <f t="shared" si="92"/>
        <v>1</v>
      </c>
      <c r="AB157" s="172" t="str">
        <f t="shared" si="97"/>
        <v>3 : 3</v>
      </c>
      <c r="AC157" s="3" t="str">
        <f t="shared" si="98"/>
        <v/>
      </c>
      <c r="AD157" s="64" t="str">
        <f t="shared" si="99"/>
        <v/>
      </c>
      <c r="AE157" s="66">
        <f t="shared" si="90"/>
        <v>1</v>
      </c>
      <c r="AF157" s="64">
        <f t="shared" si="91"/>
        <v>1</v>
      </c>
      <c r="AG157" s="172">
        <f>IF($AH157="",0,COUNTIF($AH$64:$AH157,INDEX($AH$352:$AH$639,ROW($A94))))</f>
        <v>0</v>
      </c>
      <c r="AH157" s="167" t="str">
        <f t="shared" si="93"/>
        <v>Team B2Team B8</v>
      </c>
      <c r="AI157" s="3" t="s">
        <v>138</v>
      </c>
    </row>
    <row r="158" spans="7:35" x14ac:dyDescent="0.2">
      <c r="G158" s="1" t="s">
        <v>192</v>
      </c>
      <c r="H158" s="174" t="str">
        <f>Spielplan!$J83</f>
        <v>Team B3</v>
      </c>
      <c r="I158" s="3" t="str">
        <f>Spielplan!$L83</f>
        <v>Team B9</v>
      </c>
      <c r="J158" s="172">
        <f>IF(Spielplan!$M83="","",Spielplan!$M83)</f>
        <v>2</v>
      </c>
      <c r="K158" s="175">
        <f>IF(Spielplan!$O83="","",Spielplan!$O83)</f>
        <v>1</v>
      </c>
      <c r="U158" s="57" t="s">
        <v>209</v>
      </c>
      <c r="V158" s="39" t="str">
        <f t="shared" si="88"/>
        <v>Team C2</v>
      </c>
      <c r="W158" s="172" t="str">
        <f t="shared" si="89"/>
        <v>Team C8</v>
      </c>
      <c r="X158" s="172">
        <f t="shared" si="94"/>
        <v>1</v>
      </c>
      <c r="Y158" s="34">
        <f t="shared" si="95"/>
        <v>3</v>
      </c>
      <c r="Z158" s="33" t="str">
        <f t="shared" si="96"/>
        <v>Team C2Team C8</v>
      </c>
      <c r="AA158" s="172">
        <f t="shared" si="92"/>
        <v>1</v>
      </c>
      <c r="AB158" s="172" t="str">
        <f t="shared" si="97"/>
        <v>1 : 3</v>
      </c>
      <c r="AC158" s="3" t="str">
        <f t="shared" si="98"/>
        <v/>
      </c>
      <c r="AD158" s="64" t="str">
        <f t="shared" si="99"/>
        <v/>
      </c>
      <c r="AE158" s="66">
        <f t="shared" si="90"/>
        <v>0</v>
      </c>
      <c r="AF158" s="64">
        <f t="shared" si="91"/>
        <v>3</v>
      </c>
      <c r="AG158" s="172">
        <f>IF($AH158="",0,COUNTIF($AH$64:$AH158,INDEX($AH$352:$AH$639,ROW($A95))))</f>
        <v>0</v>
      </c>
      <c r="AH158" s="167" t="str">
        <f t="shared" si="93"/>
        <v>Team C2Team C8</v>
      </c>
      <c r="AI158" s="3" t="s">
        <v>138</v>
      </c>
    </row>
    <row r="159" spans="7:35" x14ac:dyDescent="0.2">
      <c r="G159" s="1" t="s">
        <v>193</v>
      </c>
      <c r="H159" s="174" t="str">
        <f>Spielplan!$J84</f>
        <v>Team C3</v>
      </c>
      <c r="I159" s="3" t="str">
        <f>Spielplan!$L84</f>
        <v>Team C9</v>
      </c>
      <c r="J159" s="172">
        <f>IF(Spielplan!$M84="","",Spielplan!$M84)</f>
        <v>2</v>
      </c>
      <c r="K159" s="175">
        <f>IF(Spielplan!$O84="","",Spielplan!$O84)</f>
        <v>2</v>
      </c>
      <c r="U159" s="57" t="s">
        <v>210</v>
      </c>
      <c r="V159" s="39" t="str">
        <f t="shared" si="88"/>
        <v>Team D2</v>
      </c>
      <c r="W159" s="172" t="str">
        <f t="shared" si="89"/>
        <v>Team D8</v>
      </c>
      <c r="X159" s="172">
        <f t="shared" si="94"/>
        <v>3</v>
      </c>
      <c r="Y159" s="34">
        <f t="shared" si="95"/>
        <v>3</v>
      </c>
      <c r="Z159" s="33" t="str">
        <f t="shared" si="96"/>
        <v>Team D2Team D8</v>
      </c>
      <c r="AA159" s="172">
        <f t="shared" si="92"/>
        <v>1</v>
      </c>
      <c r="AB159" s="172" t="str">
        <f t="shared" si="97"/>
        <v>3 : 3</v>
      </c>
      <c r="AC159" s="3" t="str">
        <f t="shared" si="98"/>
        <v/>
      </c>
      <c r="AD159" s="64" t="str">
        <f t="shared" si="99"/>
        <v/>
      </c>
      <c r="AE159" s="66">
        <f t="shared" si="90"/>
        <v>1</v>
      </c>
      <c r="AF159" s="64">
        <f t="shared" si="91"/>
        <v>1</v>
      </c>
      <c r="AG159" s="172">
        <f>IF($AH159="",0,COUNTIF($AH$64:$AH159,INDEX($AH$352:$AH$639,ROW($A96))))</f>
        <v>0</v>
      </c>
      <c r="AH159" s="167" t="str">
        <f t="shared" si="93"/>
        <v>Team D2Team D8</v>
      </c>
      <c r="AI159" s="3" t="s">
        <v>138</v>
      </c>
    </row>
    <row r="160" spans="7:35" x14ac:dyDescent="0.2">
      <c r="G160" s="1" t="s">
        <v>194</v>
      </c>
      <c r="H160" s="174" t="str">
        <f>Spielplan!$J85</f>
        <v>Team D3</v>
      </c>
      <c r="I160" s="3" t="str">
        <f>Spielplan!$L85</f>
        <v>Team D9</v>
      </c>
      <c r="J160" s="172">
        <f>IF(Spielplan!$M85="","",Spielplan!$M85)</f>
        <v>3</v>
      </c>
      <c r="K160" s="175">
        <f>IF(Spielplan!$O85="","",Spielplan!$O85)</f>
        <v>4</v>
      </c>
      <c r="U160" s="57" t="s">
        <v>211</v>
      </c>
      <c r="V160" s="39" t="str">
        <f t="shared" si="88"/>
        <v>1. FC Riedwald</v>
      </c>
      <c r="W160" s="172" t="str">
        <f t="shared" si="89"/>
        <v>Maibach 1822 eV</v>
      </c>
      <c r="X160" s="172">
        <f t="shared" si="94"/>
        <v>1</v>
      </c>
      <c r="Y160" s="34">
        <f t="shared" si="95"/>
        <v>5</v>
      </c>
      <c r="Z160" s="33" t="str">
        <f t="shared" si="96"/>
        <v>1. FC RiedwaldMaibach 1822 eV</v>
      </c>
      <c r="AA160" s="172">
        <f t="shared" si="92"/>
        <v>1</v>
      </c>
      <c r="AB160" s="172" t="str">
        <f t="shared" si="97"/>
        <v>1 : 5</v>
      </c>
      <c r="AC160" s="3" t="str">
        <f t="shared" si="98"/>
        <v/>
      </c>
      <c r="AD160" s="64" t="str">
        <f t="shared" si="99"/>
        <v/>
      </c>
      <c r="AE160" s="66">
        <f t="shared" si="90"/>
        <v>0</v>
      </c>
      <c r="AF160" s="64">
        <f t="shared" si="91"/>
        <v>3</v>
      </c>
      <c r="AG160" s="172">
        <f>IF($AH160="",0,COUNTIF($AH$64:$AH160,INDEX($AH$352:$AH$639,ROW($A97))))</f>
        <v>0</v>
      </c>
      <c r="AH160" s="167" t="str">
        <f t="shared" si="93"/>
        <v>1. FC RiedwaldMaibach 1822 eV</v>
      </c>
      <c r="AI160" s="3" t="s">
        <v>138</v>
      </c>
    </row>
    <row r="161" spans="7:35" x14ac:dyDescent="0.2">
      <c r="G161" s="1" t="s">
        <v>195</v>
      </c>
      <c r="H161" s="174" t="str">
        <f>Spielplan!$J86</f>
        <v>Beinbruch SC</v>
      </c>
      <c r="I161" s="3" t="str">
        <f>Spielplan!$L86</f>
        <v>1. FC Riedwald</v>
      </c>
      <c r="J161" s="172">
        <f>IF(Spielplan!$M86="","",Spielplan!$M86)</f>
        <v>3</v>
      </c>
      <c r="K161" s="175">
        <f>IF(Spielplan!$O86="","",Spielplan!$O86)</f>
        <v>3</v>
      </c>
      <c r="U161" s="57" t="s">
        <v>212</v>
      </c>
      <c r="V161" s="39" t="str">
        <f t="shared" si="88"/>
        <v>Team B1</v>
      </c>
      <c r="W161" s="172" t="str">
        <f t="shared" si="89"/>
        <v>Team B4</v>
      </c>
      <c r="X161" s="172">
        <f t="shared" si="94"/>
        <v>1</v>
      </c>
      <c r="Y161" s="34">
        <f t="shared" si="95"/>
        <v>6</v>
      </c>
      <c r="Z161" s="33" t="str">
        <f t="shared" si="96"/>
        <v>Team B1Team B4</v>
      </c>
      <c r="AA161" s="172">
        <f t="shared" si="92"/>
        <v>1</v>
      </c>
      <c r="AB161" s="172" t="str">
        <f t="shared" si="97"/>
        <v>1 : 6</v>
      </c>
      <c r="AC161" s="3" t="str">
        <f t="shared" si="98"/>
        <v/>
      </c>
      <c r="AD161" s="64" t="str">
        <f t="shared" si="99"/>
        <v/>
      </c>
      <c r="AE161" s="66">
        <f t="shared" si="90"/>
        <v>0</v>
      </c>
      <c r="AF161" s="64">
        <f t="shared" si="91"/>
        <v>3</v>
      </c>
      <c r="AG161" s="172">
        <f>IF($AH161="",0,COUNTIF($AH$64:$AH161,INDEX($AH$352:$AH$639,ROW($A98))))</f>
        <v>0</v>
      </c>
      <c r="AH161" s="167" t="str">
        <f t="shared" si="93"/>
        <v>Team B1Team B4</v>
      </c>
      <c r="AI161" s="3" t="s">
        <v>138</v>
      </c>
    </row>
    <row r="162" spans="7:35" x14ac:dyDescent="0.2">
      <c r="G162" s="1" t="s">
        <v>196</v>
      </c>
      <c r="H162" s="174" t="str">
        <f>Spielplan!$J87</f>
        <v>Team B5</v>
      </c>
      <c r="I162" s="3" t="str">
        <f>Spielplan!$L87</f>
        <v>Team B1</v>
      </c>
      <c r="J162" s="172">
        <f>IF(Spielplan!$M87="","",Spielplan!$M87)</f>
        <v>3</v>
      </c>
      <c r="K162" s="175">
        <f>IF(Spielplan!$O87="","",Spielplan!$O87)</f>
        <v>1</v>
      </c>
      <c r="U162" s="57" t="s">
        <v>213</v>
      </c>
      <c r="V162" s="39" t="str">
        <f t="shared" si="88"/>
        <v>Team C1</v>
      </c>
      <c r="W162" s="172" t="str">
        <f t="shared" si="89"/>
        <v>Team C4</v>
      </c>
      <c r="X162" s="172">
        <f t="shared" si="94"/>
        <v>2</v>
      </c>
      <c r="Y162" s="34">
        <f t="shared" si="95"/>
        <v>5</v>
      </c>
      <c r="Z162" s="33" t="str">
        <f t="shared" si="96"/>
        <v>Team C1Team C4</v>
      </c>
      <c r="AA162" s="172">
        <f t="shared" si="92"/>
        <v>1</v>
      </c>
      <c r="AB162" s="172" t="str">
        <f t="shared" si="97"/>
        <v>2 : 5</v>
      </c>
      <c r="AC162" s="3" t="str">
        <f t="shared" si="98"/>
        <v/>
      </c>
      <c r="AD162" s="64" t="str">
        <f t="shared" si="99"/>
        <v/>
      </c>
      <c r="AE162" s="66">
        <f t="shared" si="90"/>
        <v>0</v>
      </c>
      <c r="AF162" s="64">
        <f t="shared" si="91"/>
        <v>3</v>
      </c>
      <c r="AG162" s="172">
        <f>IF($AH162="",0,COUNTIF($AH$64:$AH162,INDEX($AH$352:$AH$639,ROW($A99))))</f>
        <v>0</v>
      </c>
      <c r="AH162" s="167" t="str">
        <f t="shared" si="93"/>
        <v>Team C1Team C4</v>
      </c>
      <c r="AI162" s="3" t="s">
        <v>138</v>
      </c>
    </row>
    <row r="163" spans="7:35" x14ac:dyDescent="0.2">
      <c r="G163" s="1" t="s">
        <v>197</v>
      </c>
      <c r="H163" s="174" t="str">
        <f>Spielplan!$J88</f>
        <v>Team C5</v>
      </c>
      <c r="I163" s="3" t="str">
        <f>Spielplan!$L88</f>
        <v>Team C1</v>
      </c>
      <c r="J163" s="172">
        <f>IF(Spielplan!$M88="","",Spielplan!$M88)</f>
        <v>3</v>
      </c>
      <c r="K163" s="175">
        <f>IF(Spielplan!$O88="","",Spielplan!$O88)</f>
        <v>3</v>
      </c>
      <c r="U163" s="57" t="s">
        <v>214</v>
      </c>
      <c r="V163" s="39" t="str">
        <f t="shared" si="88"/>
        <v>Team D1</v>
      </c>
      <c r="W163" s="172" t="str">
        <f t="shared" si="89"/>
        <v>Team D4</v>
      </c>
      <c r="X163" s="172">
        <f t="shared" si="94"/>
        <v>2</v>
      </c>
      <c r="Y163" s="34">
        <f t="shared" si="95"/>
        <v>4</v>
      </c>
      <c r="Z163" s="33" t="str">
        <f t="shared" si="96"/>
        <v>Team D1Team D4</v>
      </c>
      <c r="AA163" s="172">
        <f t="shared" si="92"/>
        <v>1</v>
      </c>
      <c r="AB163" s="172" t="str">
        <f t="shared" si="97"/>
        <v>2 : 4</v>
      </c>
      <c r="AC163" s="3" t="str">
        <f t="shared" si="98"/>
        <v/>
      </c>
      <c r="AD163" s="64" t="str">
        <f t="shared" si="99"/>
        <v/>
      </c>
      <c r="AE163" s="66">
        <f t="shared" si="90"/>
        <v>0</v>
      </c>
      <c r="AF163" s="64">
        <f t="shared" si="91"/>
        <v>3</v>
      </c>
      <c r="AG163" s="172">
        <f>IF($AH163="",0,COUNTIF($AH$64:$AH163,INDEX($AH$352:$AH$639,ROW($A100))))</f>
        <v>0</v>
      </c>
      <c r="AH163" s="167" t="str">
        <f t="shared" si="93"/>
        <v>Team D1Team D4</v>
      </c>
      <c r="AI163" s="3" t="s">
        <v>138</v>
      </c>
    </row>
    <row r="164" spans="7:35" x14ac:dyDescent="0.2">
      <c r="G164" s="1" t="s">
        <v>198</v>
      </c>
      <c r="H164" s="174" t="str">
        <f>Spielplan!$J89</f>
        <v>Team D5</v>
      </c>
      <c r="I164" s="3" t="str">
        <f>Spielplan!$L89</f>
        <v>Team D1</v>
      </c>
      <c r="J164" s="172">
        <f>IF(Spielplan!$M89="","",Spielplan!$M89)</f>
        <v>5</v>
      </c>
      <c r="K164" s="175">
        <f>IF(Spielplan!$O89="","",Spielplan!$O89)</f>
        <v>1</v>
      </c>
      <c r="U164" s="57" t="s">
        <v>215</v>
      </c>
      <c r="V164" s="39" t="str">
        <f t="shared" si="88"/>
        <v>FC Barcelona</v>
      </c>
      <c r="W164" s="172" t="str">
        <f t="shared" si="89"/>
        <v>Beinbruch SC</v>
      </c>
      <c r="X164" s="172">
        <f t="shared" si="94"/>
        <v>0</v>
      </c>
      <c r="Y164" s="34">
        <f t="shared" si="95"/>
        <v>3</v>
      </c>
      <c r="Z164" s="33" t="str">
        <f t="shared" si="96"/>
        <v>FC BarcelonaBeinbruch SC</v>
      </c>
      <c r="AA164" s="172">
        <f t="shared" si="92"/>
        <v>1</v>
      </c>
      <c r="AB164" s="172" t="str">
        <f t="shared" si="97"/>
        <v>0 : 3</v>
      </c>
      <c r="AC164" s="3" t="str">
        <f t="shared" si="98"/>
        <v/>
      </c>
      <c r="AD164" s="64" t="str">
        <f t="shared" si="99"/>
        <v/>
      </c>
      <c r="AE164" s="66">
        <f t="shared" si="90"/>
        <v>0</v>
      </c>
      <c r="AF164" s="64">
        <f t="shared" si="91"/>
        <v>3</v>
      </c>
      <c r="AG164" s="172">
        <f>IF($AH164="",0,COUNTIF($AH$64:$AH164,INDEX($AH$352:$AH$639,ROW($A101))))</f>
        <v>0</v>
      </c>
      <c r="AH164" s="167" t="str">
        <f t="shared" si="93"/>
        <v>FC BarcelonaBeinbruch SC</v>
      </c>
      <c r="AI164" s="3" t="s">
        <v>138</v>
      </c>
    </row>
    <row r="165" spans="7:35" x14ac:dyDescent="0.2">
      <c r="G165" s="1" t="s">
        <v>199</v>
      </c>
      <c r="H165" s="174" t="str">
        <f>Spielplan!$J90</f>
        <v>Maibach 1822 eV</v>
      </c>
      <c r="I165" s="3" t="str">
        <f>Spielplan!$L90</f>
        <v>FV Schlappe Lunge</v>
      </c>
      <c r="J165" s="172">
        <f>IF(Spielplan!$M90="","",Spielplan!$M90)</f>
        <v>6</v>
      </c>
      <c r="K165" s="175">
        <f>IF(Spielplan!$O90="","",Spielplan!$O90)</f>
        <v>1</v>
      </c>
      <c r="U165" s="57" t="s">
        <v>216</v>
      </c>
      <c r="V165" s="39" t="str">
        <f t="shared" si="88"/>
        <v>Team B3</v>
      </c>
      <c r="W165" s="172" t="str">
        <f t="shared" si="89"/>
        <v>Team B5</v>
      </c>
      <c r="X165" s="172">
        <f t="shared" si="94"/>
        <v>1</v>
      </c>
      <c r="Y165" s="34">
        <f t="shared" si="95"/>
        <v>5</v>
      </c>
      <c r="Z165" s="33" t="str">
        <f t="shared" si="96"/>
        <v>Team B3Team B5</v>
      </c>
      <c r="AA165" s="172">
        <f t="shared" si="92"/>
        <v>1</v>
      </c>
      <c r="AB165" s="172" t="str">
        <f t="shared" si="97"/>
        <v>1 : 5</v>
      </c>
      <c r="AC165" s="3" t="str">
        <f t="shared" si="98"/>
        <v/>
      </c>
      <c r="AD165" s="64" t="str">
        <f t="shared" si="99"/>
        <v/>
      </c>
      <c r="AE165" s="66">
        <f t="shared" si="90"/>
        <v>0</v>
      </c>
      <c r="AF165" s="64">
        <f t="shared" si="91"/>
        <v>3</v>
      </c>
      <c r="AG165" s="172">
        <f>IF($AH165="",0,COUNTIF($AH$64:$AH165,INDEX($AH$352:$AH$639,ROW($A102))))</f>
        <v>0</v>
      </c>
      <c r="AH165" s="167" t="str">
        <f t="shared" si="93"/>
        <v>Team B3Team B5</v>
      </c>
      <c r="AI165" s="3" t="s">
        <v>138</v>
      </c>
    </row>
    <row r="166" spans="7:35" x14ac:dyDescent="0.2">
      <c r="G166" s="1" t="s">
        <v>200</v>
      </c>
      <c r="H166" s="174" t="str">
        <f>Spielplan!$J91</f>
        <v>Team B4</v>
      </c>
      <c r="I166" s="3" t="str">
        <f>Spielplan!$L91</f>
        <v>Team B6</v>
      </c>
      <c r="J166" s="172">
        <f>IF(Spielplan!$M91="","",Spielplan!$M91)</f>
        <v>5</v>
      </c>
      <c r="K166" s="175">
        <f>IF(Spielplan!$O91="","",Spielplan!$O91)</f>
        <v>2</v>
      </c>
      <c r="U166" s="57" t="s">
        <v>217</v>
      </c>
      <c r="V166" s="39" t="str">
        <f t="shared" si="88"/>
        <v>Team C3</v>
      </c>
      <c r="W166" s="172" t="str">
        <f t="shared" si="89"/>
        <v>Team C5</v>
      </c>
      <c r="X166" s="172">
        <f t="shared" si="94"/>
        <v>3</v>
      </c>
      <c r="Y166" s="34">
        <f t="shared" si="95"/>
        <v>0</v>
      </c>
      <c r="Z166" s="33" t="str">
        <f t="shared" si="96"/>
        <v>Team C3Team C5</v>
      </c>
      <c r="AA166" s="172">
        <f t="shared" si="92"/>
        <v>1</v>
      </c>
      <c r="AB166" s="172" t="str">
        <f t="shared" si="97"/>
        <v>3 : 0</v>
      </c>
      <c r="AC166" s="3" t="str">
        <f t="shared" si="98"/>
        <v/>
      </c>
      <c r="AD166" s="64" t="str">
        <f t="shared" si="99"/>
        <v/>
      </c>
      <c r="AE166" s="66">
        <f t="shared" si="90"/>
        <v>3</v>
      </c>
      <c r="AF166" s="64">
        <f t="shared" si="91"/>
        <v>0</v>
      </c>
      <c r="AG166" s="172">
        <f>IF($AH166="",0,COUNTIF($AH$64:$AH166,INDEX($AH$352:$AH$639,ROW($A103))))</f>
        <v>0</v>
      </c>
      <c r="AH166" s="167" t="str">
        <f t="shared" si="93"/>
        <v>Team C3Team C5</v>
      </c>
      <c r="AI166" s="3" t="s">
        <v>138</v>
      </c>
    </row>
    <row r="167" spans="7:35" x14ac:dyDescent="0.2">
      <c r="G167" s="1" t="s">
        <v>201</v>
      </c>
      <c r="H167" s="174" t="str">
        <f>Spielplan!$J92</f>
        <v>Team C4</v>
      </c>
      <c r="I167" s="3" t="str">
        <f>Spielplan!$L92</f>
        <v>Team C6</v>
      </c>
      <c r="J167" s="172">
        <f>IF(Spielplan!$M92="","",Spielplan!$M92)</f>
        <v>4</v>
      </c>
      <c r="K167" s="175">
        <f>IF(Spielplan!$O92="","",Spielplan!$O92)</f>
        <v>2</v>
      </c>
      <c r="U167" s="57" t="s">
        <v>218</v>
      </c>
      <c r="V167" s="39" t="str">
        <f t="shared" si="88"/>
        <v>Team D3</v>
      </c>
      <c r="W167" s="172" t="str">
        <f t="shared" si="89"/>
        <v>Team D5</v>
      </c>
      <c r="X167" s="172">
        <f t="shared" si="94"/>
        <v>2</v>
      </c>
      <c r="Y167" s="34">
        <f t="shared" si="95"/>
        <v>1</v>
      </c>
      <c r="Z167" s="33" t="str">
        <f t="shared" si="96"/>
        <v>Team D3Team D5</v>
      </c>
      <c r="AA167" s="172">
        <f t="shared" si="92"/>
        <v>1</v>
      </c>
      <c r="AB167" s="172" t="str">
        <f t="shared" si="97"/>
        <v>2 : 1</v>
      </c>
      <c r="AC167" s="3" t="str">
        <f t="shared" si="98"/>
        <v/>
      </c>
      <c r="AD167" s="64" t="str">
        <f t="shared" si="99"/>
        <v/>
      </c>
      <c r="AE167" s="66">
        <f t="shared" si="90"/>
        <v>3</v>
      </c>
      <c r="AF167" s="64">
        <f t="shared" si="91"/>
        <v>0</v>
      </c>
      <c r="AG167" s="172">
        <f>IF($AH167="",0,COUNTIF($AH$64:$AH167,INDEX($AH$352:$AH$639,ROW($A104))))</f>
        <v>0</v>
      </c>
      <c r="AH167" s="167" t="str">
        <f t="shared" si="93"/>
        <v>Team D3Team D5</v>
      </c>
      <c r="AI167" s="3" t="s">
        <v>138</v>
      </c>
    </row>
    <row r="168" spans="7:35" x14ac:dyDescent="0.2">
      <c r="G168" s="1" t="s">
        <v>202</v>
      </c>
      <c r="H168" s="174" t="str">
        <f>Spielplan!$J93</f>
        <v>Team D4</v>
      </c>
      <c r="I168" s="3" t="str">
        <f>Spielplan!$L93</f>
        <v>Team D6</v>
      </c>
      <c r="J168" s="172">
        <f>IF(Spielplan!$M93="","",Spielplan!$M93)</f>
        <v>3</v>
      </c>
      <c r="K168" s="175">
        <f>IF(Spielplan!$O93="","",Spielplan!$O93)</f>
        <v>0</v>
      </c>
      <c r="U168" s="57" t="s">
        <v>219</v>
      </c>
      <c r="V168" s="39" t="str">
        <f t="shared" si="88"/>
        <v>FV Schlappe Lunge</v>
      </c>
      <c r="W168" s="172" t="str">
        <f t="shared" si="89"/>
        <v>Eintracht Frankfurt</v>
      </c>
      <c r="X168" s="172">
        <f t="shared" si="94"/>
        <v>3</v>
      </c>
      <c r="Y168" s="34">
        <f t="shared" si="95"/>
        <v>3</v>
      </c>
      <c r="Z168" s="33" t="str">
        <f t="shared" si="96"/>
        <v>FV Schlappe LungeEintracht Frankfurt</v>
      </c>
      <c r="AA168" s="172">
        <f t="shared" si="92"/>
        <v>1</v>
      </c>
      <c r="AB168" s="172" t="str">
        <f t="shared" si="97"/>
        <v>3 : 3</v>
      </c>
      <c r="AC168" s="3" t="str">
        <f t="shared" si="98"/>
        <v/>
      </c>
      <c r="AD168" s="64" t="str">
        <f t="shared" si="99"/>
        <v/>
      </c>
      <c r="AE168" s="66">
        <f t="shared" si="90"/>
        <v>1</v>
      </c>
      <c r="AF168" s="64">
        <f t="shared" si="91"/>
        <v>1</v>
      </c>
      <c r="AG168" s="172">
        <f>IF($AH168="",0,COUNTIF($AH$64:$AH168,INDEX($AH$352:$AH$639,ROW($A105))))</f>
        <v>0</v>
      </c>
      <c r="AH168" s="167" t="str">
        <f t="shared" si="93"/>
        <v>FV Schlappe LungeEintracht Frankfurt</v>
      </c>
      <c r="AI168" s="3" t="s">
        <v>138</v>
      </c>
    </row>
    <row r="169" spans="7:35" x14ac:dyDescent="0.2">
      <c r="G169" s="1" t="s">
        <v>203</v>
      </c>
      <c r="H169" s="174" t="str">
        <f>Spielplan!$J94</f>
        <v>Team A7</v>
      </c>
      <c r="I169" s="3" t="str">
        <f>Spielplan!$L94</f>
        <v>FC Barcelona</v>
      </c>
      <c r="J169" s="172">
        <f>IF(Spielplan!$M94="","",Spielplan!$M94)</f>
        <v>5</v>
      </c>
      <c r="K169" s="175">
        <f>IF(Spielplan!$O94="","",Spielplan!$O94)</f>
        <v>1</v>
      </c>
      <c r="U169" s="57" t="s">
        <v>220</v>
      </c>
      <c r="V169" s="39" t="str">
        <f t="shared" si="88"/>
        <v>Team B6</v>
      </c>
      <c r="W169" s="172" t="str">
        <f t="shared" si="89"/>
        <v>Team B2</v>
      </c>
      <c r="X169" s="172">
        <f t="shared" si="94"/>
        <v>3</v>
      </c>
      <c r="Y169" s="34">
        <f t="shared" si="95"/>
        <v>3</v>
      </c>
      <c r="Z169" s="33" t="str">
        <f t="shared" si="96"/>
        <v>Team B6Team B2</v>
      </c>
      <c r="AA169" s="172">
        <f t="shared" si="92"/>
        <v>1</v>
      </c>
      <c r="AB169" s="172" t="str">
        <f t="shared" si="97"/>
        <v>3 : 3</v>
      </c>
      <c r="AC169" s="3" t="str">
        <f t="shared" si="98"/>
        <v/>
      </c>
      <c r="AD169" s="64" t="str">
        <f t="shared" si="99"/>
        <v/>
      </c>
      <c r="AE169" s="66">
        <f t="shared" si="90"/>
        <v>1</v>
      </c>
      <c r="AF169" s="64">
        <f t="shared" si="91"/>
        <v>1</v>
      </c>
      <c r="AG169" s="172">
        <f>IF($AH169="",0,COUNTIF($AH$64:$AH169,INDEX($AH$352:$AH$639,ROW($A106))))</f>
        <v>0</v>
      </c>
      <c r="AH169" s="167" t="str">
        <f t="shared" si="93"/>
        <v>Team B6Team B2</v>
      </c>
      <c r="AI169" s="3" t="s">
        <v>138</v>
      </c>
    </row>
    <row r="170" spans="7:35" x14ac:dyDescent="0.2">
      <c r="G170" s="1" t="s">
        <v>204</v>
      </c>
      <c r="H170" s="174" t="str">
        <f>Spielplan!$J95</f>
        <v>Team B7</v>
      </c>
      <c r="I170" s="3" t="str">
        <f>Spielplan!$L95</f>
        <v>Team B3</v>
      </c>
      <c r="J170" s="172">
        <f>IF(Spielplan!$M95="","",Spielplan!$M95)</f>
        <v>0</v>
      </c>
      <c r="K170" s="175">
        <f>IF(Spielplan!$O95="","",Spielplan!$O95)</f>
        <v>3</v>
      </c>
      <c r="U170" s="57" t="s">
        <v>221</v>
      </c>
      <c r="V170" s="39" t="str">
        <f t="shared" si="88"/>
        <v>Team C6</v>
      </c>
      <c r="W170" s="172" t="str">
        <f t="shared" si="89"/>
        <v>Team C2</v>
      </c>
      <c r="X170" s="172">
        <f t="shared" si="94"/>
        <v>3</v>
      </c>
      <c r="Y170" s="34">
        <f t="shared" si="95"/>
        <v>3</v>
      </c>
      <c r="Z170" s="33" t="str">
        <f t="shared" si="96"/>
        <v>Team C6Team C2</v>
      </c>
      <c r="AA170" s="172">
        <f t="shared" si="92"/>
        <v>1</v>
      </c>
      <c r="AB170" s="172" t="str">
        <f t="shared" si="97"/>
        <v>3 : 3</v>
      </c>
      <c r="AC170" s="3" t="str">
        <f t="shared" si="98"/>
        <v/>
      </c>
      <c r="AD170" s="64" t="str">
        <f t="shared" si="99"/>
        <v/>
      </c>
      <c r="AE170" s="66">
        <f t="shared" si="90"/>
        <v>1</v>
      </c>
      <c r="AF170" s="64">
        <f t="shared" si="91"/>
        <v>1</v>
      </c>
      <c r="AG170" s="172">
        <f>IF($AH170="",0,COUNTIF($AH$64:$AH170,INDEX($AH$352:$AH$639,ROW($A107))))</f>
        <v>0</v>
      </c>
      <c r="AH170" s="167" t="str">
        <f t="shared" si="93"/>
        <v>Team C6Team C2</v>
      </c>
      <c r="AI170" s="3" t="s">
        <v>138</v>
      </c>
    </row>
    <row r="171" spans="7:35" ht="12" customHeight="1" x14ac:dyDescent="0.2">
      <c r="G171" s="1" t="s">
        <v>205</v>
      </c>
      <c r="H171" s="174" t="str">
        <f>Spielplan!$J96</f>
        <v>Team C7</v>
      </c>
      <c r="I171" s="3" t="str">
        <f>Spielplan!$L96</f>
        <v>Team C3</v>
      </c>
      <c r="J171" s="172">
        <f>IF(Spielplan!$M96="","",Spielplan!$M96)</f>
        <v>1</v>
      </c>
      <c r="K171" s="175">
        <f>IF(Spielplan!$O96="","",Spielplan!$O96)</f>
        <v>2</v>
      </c>
      <c r="U171" s="57" t="s">
        <v>222</v>
      </c>
      <c r="V171" s="39" t="str">
        <f t="shared" si="88"/>
        <v>Team D6</v>
      </c>
      <c r="W171" s="172" t="str">
        <f t="shared" si="89"/>
        <v>Team D2</v>
      </c>
      <c r="X171" s="172">
        <f t="shared" si="94"/>
        <v>5</v>
      </c>
      <c r="Y171" s="34">
        <f t="shared" si="95"/>
        <v>5</v>
      </c>
      <c r="Z171" s="33" t="str">
        <f t="shared" si="96"/>
        <v>Team D6Team D2</v>
      </c>
      <c r="AA171" s="172">
        <f t="shared" si="92"/>
        <v>1</v>
      </c>
      <c r="AB171" s="172" t="str">
        <f t="shared" si="97"/>
        <v>5 : 5</v>
      </c>
      <c r="AC171" s="3" t="str">
        <f t="shared" si="98"/>
        <v/>
      </c>
      <c r="AD171" s="64" t="str">
        <f t="shared" si="99"/>
        <v/>
      </c>
      <c r="AE171" s="66">
        <f t="shared" si="90"/>
        <v>1</v>
      </c>
      <c r="AF171" s="64">
        <f t="shared" si="91"/>
        <v>1</v>
      </c>
      <c r="AG171" s="172">
        <f>IF($AH171="",0,COUNTIF($AH$64:$AH171,INDEX($AH$352:$AH$639,ROW($A108))))</f>
        <v>0</v>
      </c>
      <c r="AH171" s="167" t="str">
        <f t="shared" si="93"/>
        <v>Team D6Team D2</v>
      </c>
      <c r="AI171" s="3" t="s">
        <v>138</v>
      </c>
    </row>
    <row r="172" spans="7:35" ht="12" customHeight="1" x14ac:dyDescent="0.2">
      <c r="G172" s="1" t="s">
        <v>206</v>
      </c>
      <c r="H172" s="269" t="str">
        <f>Spielplan!$J97</f>
        <v>Team D7</v>
      </c>
      <c r="I172" s="170" t="str">
        <f>Spielplan!$L97</f>
        <v>Team D3</v>
      </c>
      <c r="J172" s="270">
        <f>IF(Spielplan!$M97="","",Spielplan!$M97)</f>
        <v>2</v>
      </c>
      <c r="K172" s="271">
        <f>IF(Spielplan!$O97="","",Spielplan!$O97)</f>
        <v>2</v>
      </c>
      <c r="U172" s="57" t="s">
        <v>223</v>
      </c>
      <c r="V172" s="39" t="str">
        <f t="shared" si="88"/>
        <v>Team A8</v>
      </c>
      <c r="W172" s="172" t="str">
        <f t="shared" si="89"/>
        <v>Team A9</v>
      </c>
      <c r="X172" s="172">
        <f t="shared" si="94"/>
        <v>6</v>
      </c>
      <c r="Y172" s="34">
        <f t="shared" si="95"/>
        <v>6</v>
      </c>
      <c r="Z172" s="33" t="str">
        <f t="shared" si="96"/>
        <v>Team A8Team A9</v>
      </c>
      <c r="AA172" s="172">
        <f t="shared" si="92"/>
        <v>1</v>
      </c>
      <c r="AB172" s="172" t="str">
        <f t="shared" si="97"/>
        <v>6 : 6</v>
      </c>
      <c r="AC172" s="3" t="str">
        <f t="shared" si="98"/>
        <v/>
      </c>
      <c r="AD172" s="64" t="str">
        <f t="shared" si="99"/>
        <v/>
      </c>
      <c r="AE172" s="66">
        <f t="shared" si="90"/>
        <v>1</v>
      </c>
      <c r="AF172" s="64">
        <f t="shared" si="91"/>
        <v>1</v>
      </c>
      <c r="AG172" s="172">
        <f>IF($AH172="",0,COUNTIF($AH$64:$AH172,INDEX($AH$352:$AH$639,ROW($A109))))</f>
        <v>0</v>
      </c>
      <c r="AH172" s="167" t="str">
        <f t="shared" si="93"/>
        <v>Team A8Team A9</v>
      </c>
      <c r="AI172" s="3" t="s">
        <v>138</v>
      </c>
    </row>
    <row r="173" spans="7:35" ht="12" customHeight="1" x14ac:dyDescent="0.2">
      <c r="G173" s="1" t="s">
        <v>207</v>
      </c>
      <c r="H173" s="269" t="str">
        <f>Spielplan!$J98</f>
        <v>Eintracht Frankfurt</v>
      </c>
      <c r="I173" s="170" t="str">
        <f>Spielplan!$L98</f>
        <v>Team A8</v>
      </c>
      <c r="J173" s="270">
        <f>IF(Spielplan!$M98="","",Spielplan!$M98)</f>
        <v>4</v>
      </c>
      <c r="K173" s="271">
        <f>IF(Spielplan!$O98="","",Spielplan!$O98)</f>
        <v>3</v>
      </c>
      <c r="U173" s="57" t="s">
        <v>224</v>
      </c>
      <c r="V173" s="39" t="str">
        <f t="shared" si="88"/>
        <v>Team B8</v>
      </c>
      <c r="W173" s="172" t="str">
        <f t="shared" si="89"/>
        <v>Team B9</v>
      </c>
      <c r="X173" s="172">
        <f t="shared" si="94"/>
        <v>5</v>
      </c>
      <c r="Y173" s="34">
        <f t="shared" si="95"/>
        <v>5</v>
      </c>
      <c r="Z173" s="33" t="str">
        <f t="shared" si="96"/>
        <v>Team B8Team B9</v>
      </c>
      <c r="AA173" s="172">
        <f t="shared" si="92"/>
        <v>1</v>
      </c>
      <c r="AB173" s="172" t="str">
        <f t="shared" si="97"/>
        <v>5 : 5</v>
      </c>
      <c r="AC173" s="3" t="str">
        <f t="shared" si="98"/>
        <v/>
      </c>
      <c r="AD173" s="64" t="str">
        <f t="shared" si="99"/>
        <v/>
      </c>
      <c r="AE173" s="66">
        <f t="shared" si="90"/>
        <v>1</v>
      </c>
      <c r="AF173" s="64">
        <f t="shared" si="91"/>
        <v>1</v>
      </c>
      <c r="AG173" s="172">
        <f>IF($AH173="",0,COUNTIF($AH$64:$AH173,INDEX($AH$352:$AH$639,ROW($A110))))</f>
        <v>0</v>
      </c>
      <c r="AH173" s="167" t="str">
        <f t="shared" si="93"/>
        <v>Team B8Team B9</v>
      </c>
      <c r="AI173" s="3" t="s">
        <v>138</v>
      </c>
    </row>
    <row r="174" spans="7:35" ht="12" customHeight="1" x14ac:dyDescent="0.2">
      <c r="G174" s="1" t="s">
        <v>208</v>
      </c>
      <c r="H174" s="269" t="str">
        <f>Spielplan!$J99</f>
        <v>Team B2</v>
      </c>
      <c r="I174" s="170" t="str">
        <f>Spielplan!$L99</f>
        <v>Team B8</v>
      </c>
      <c r="J174" s="270">
        <f>IF(Spielplan!$M99="","",Spielplan!$M99)</f>
        <v>3</v>
      </c>
      <c r="K174" s="271">
        <f>IF(Spielplan!$O99="","",Spielplan!$O99)</f>
        <v>3</v>
      </c>
      <c r="U174" s="57" t="s">
        <v>225</v>
      </c>
      <c r="V174" s="39" t="str">
        <f t="shared" si="88"/>
        <v>Team C8</v>
      </c>
      <c r="W174" s="172" t="str">
        <f t="shared" si="89"/>
        <v>Team C9</v>
      </c>
      <c r="X174" s="172">
        <f t="shared" si="94"/>
        <v>4</v>
      </c>
      <c r="Y174" s="34">
        <f t="shared" si="95"/>
        <v>4</v>
      </c>
      <c r="Z174" s="33" t="str">
        <f t="shared" si="96"/>
        <v>Team C8Team C9</v>
      </c>
      <c r="AA174" s="172">
        <f t="shared" si="92"/>
        <v>1</v>
      </c>
      <c r="AB174" s="172" t="str">
        <f t="shared" si="97"/>
        <v>4 : 4</v>
      </c>
      <c r="AC174" s="3" t="str">
        <f t="shared" si="98"/>
        <v/>
      </c>
      <c r="AD174" s="64" t="str">
        <f t="shared" si="99"/>
        <v/>
      </c>
      <c r="AE174" s="66">
        <f t="shared" si="90"/>
        <v>1</v>
      </c>
      <c r="AF174" s="64">
        <f t="shared" si="91"/>
        <v>1</v>
      </c>
      <c r="AG174" s="172">
        <f>IF($AH174="",0,COUNTIF($AH$64:$AH174,INDEX($AH$352:$AH$639,ROW($A111))))</f>
        <v>0</v>
      </c>
      <c r="AH174" s="167" t="str">
        <f t="shared" si="93"/>
        <v>Team C8Team C9</v>
      </c>
      <c r="AI174" s="3" t="s">
        <v>138</v>
      </c>
    </row>
    <row r="175" spans="7:35" ht="12" customHeight="1" x14ac:dyDescent="0.2">
      <c r="G175" s="1" t="s">
        <v>209</v>
      </c>
      <c r="H175" s="269" t="str">
        <f>Spielplan!$J100</f>
        <v>Team C2</v>
      </c>
      <c r="I175" s="170" t="str">
        <f>Spielplan!$L100</f>
        <v>Team C8</v>
      </c>
      <c r="J175" s="270">
        <f>IF(Spielplan!$M100="","",Spielplan!$M100)</f>
        <v>1</v>
      </c>
      <c r="K175" s="271">
        <f>IF(Spielplan!$O100="","",Spielplan!$O100)</f>
        <v>3</v>
      </c>
      <c r="U175" s="57" t="s">
        <v>226</v>
      </c>
      <c r="V175" s="39" t="str">
        <f t="shared" si="88"/>
        <v>Team D8</v>
      </c>
      <c r="W175" s="172" t="str">
        <f t="shared" si="89"/>
        <v>Team D9</v>
      </c>
      <c r="X175" s="172">
        <f t="shared" si="94"/>
        <v>3</v>
      </c>
      <c r="Y175" s="34">
        <f t="shared" si="95"/>
        <v>3</v>
      </c>
      <c r="Z175" s="33" t="str">
        <f t="shared" si="96"/>
        <v>Team D8Team D9</v>
      </c>
      <c r="AA175" s="172">
        <f t="shared" si="92"/>
        <v>1</v>
      </c>
      <c r="AB175" s="172" t="str">
        <f t="shared" si="97"/>
        <v>3 : 3</v>
      </c>
      <c r="AC175" s="3" t="str">
        <f t="shared" si="98"/>
        <v/>
      </c>
      <c r="AD175" s="64" t="str">
        <f t="shared" si="99"/>
        <v/>
      </c>
      <c r="AE175" s="66">
        <f t="shared" si="90"/>
        <v>1</v>
      </c>
      <c r="AF175" s="64">
        <f t="shared" si="91"/>
        <v>1</v>
      </c>
      <c r="AG175" s="172">
        <f>IF($AH175="",0,COUNTIF($AH$64:$AH175,INDEX($AH$352:$AH$639,ROW($A112))))</f>
        <v>0</v>
      </c>
      <c r="AH175" s="167" t="str">
        <f t="shared" si="93"/>
        <v>Team D8Team D9</v>
      </c>
      <c r="AI175" s="3" t="s">
        <v>138</v>
      </c>
    </row>
    <row r="176" spans="7:35" ht="12" customHeight="1" x14ac:dyDescent="0.2">
      <c r="G176" s="1" t="s">
        <v>210</v>
      </c>
      <c r="H176" s="269" t="str">
        <f>Spielplan!$J101</f>
        <v>Team D2</v>
      </c>
      <c r="I176" s="170" t="str">
        <f>Spielplan!$L101</f>
        <v>Team D8</v>
      </c>
      <c r="J176" s="270">
        <f>IF(Spielplan!$M101="","",Spielplan!$M101)</f>
        <v>3</v>
      </c>
      <c r="K176" s="271">
        <f>IF(Spielplan!$O101="","",Spielplan!$O101)</f>
        <v>3</v>
      </c>
      <c r="U176" s="57" t="s">
        <v>227</v>
      </c>
      <c r="V176" s="39" t="str">
        <f t="shared" si="88"/>
        <v>FC Barcelona</v>
      </c>
      <c r="W176" s="172" t="str">
        <f t="shared" si="89"/>
        <v>1. FC Riedwald</v>
      </c>
      <c r="X176" s="172">
        <f t="shared" si="94"/>
        <v>5</v>
      </c>
      <c r="Y176" s="34">
        <f t="shared" si="95"/>
        <v>5</v>
      </c>
      <c r="Z176" s="33" t="str">
        <f t="shared" si="96"/>
        <v>FC Barcelona1. FC Riedwald</v>
      </c>
      <c r="AA176" s="172">
        <f t="shared" si="92"/>
        <v>1</v>
      </c>
      <c r="AB176" s="172" t="str">
        <f t="shared" si="97"/>
        <v>5 : 5</v>
      </c>
      <c r="AC176" s="3" t="str">
        <f t="shared" si="98"/>
        <v/>
      </c>
      <c r="AD176" s="64" t="str">
        <f t="shared" si="99"/>
        <v/>
      </c>
      <c r="AE176" s="66">
        <f t="shared" si="90"/>
        <v>1</v>
      </c>
      <c r="AF176" s="64">
        <f t="shared" si="91"/>
        <v>1</v>
      </c>
      <c r="AG176" s="172">
        <f>IF($AH176="",0,COUNTIF($AH$64:$AH176,INDEX($AH$352:$AH$639,ROW($A113))))</f>
        <v>0</v>
      </c>
      <c r="AH176" s="167" t="str">
        <f t="shared" si="93"/>
        <v>FC Barcelona1. FC Riedwald</v>
      </c>
      <c r="AI176" s="3" t="s">
        <v>138</v>
      </c>
    </row>
    <row r="177" spans="7:35" ht="12" customHeight="1" x14ac:dyDescent="0.2">
      <c r="G177" s="1" t="s">
        <v>211</v>
      </c>
      <c r="H177" s="269" t="str">
        <f>Spielplan!$J102</f>
        <v>1. FC Riedwald</v>
      </c>
      <c r="I177" s="170" t="str">
        <f>Spielplan!$L102</f>
        <v>Maibach 1822 eV</v>
      </c>
      <c r="J177" s="270">
        <f>IF(Spielplan!$M102="","",Spielplan!$M102)</f>
        <v>1</v>
      </c>
      <c r="K177" s="271">
        <f>IF(Spielplan!$O102="","",Spielplan!$O102)</f>
        <v>5</v>
      </c>
      <c r="U177" s="57" t="s">
        <v>228</v>
      </c>
      <c r="V177" s="39" t="str">
        <f t="shared" si="88"/>
        <v>Team B3</v>
      </c>
      <c r="W177" s="172" t="str">
        <f t="shared" si="89"/>
        <v>Team B1</v>
      </c>
      <c r="X177" s="172">
        <f t="shared" si="94"/>
        <v>0</v>
      </c>
      <c r="Y177" s="34">
        <f t="shared" si="95"/>
        <v>0</v>
      </c>
      <c r="Z177" s="33" t="str">
        <f t="shared" si="96"/>
        <v>Team B3Team B1</v>
      </c>
      <c r="AA177" s="172">
        <f t="shared" si="92"/>
        <v>1</v>
      </c>
      <c r="AB177" s="172" t="str">
        <f t="shared" si="97"/>
        <v>0 : 0</v>
      </c>
      <c r="AC177" s="3" t="str">
        <f t="shared" si="98"/>
        <v/>
      </c>
      <c r="AD177" s="64" t="str">
        <f t="shared" si="99"/>
        <v/>
      </c>
      <c r="AE177" s="66">
        <f t="shared" si="90"/>
        <v>1</v>
      </c>
      <c r="AF177" s="64">
        <f t="shared" si="91"/>
        <v>1</v>
      </c>
      <c r="AG177" s="172">
        <f>IF($AH177="",0,COUNTIF($AH$64:$AH177,INDEX($AH$352:$AH$639,ROW($A114))))</f>
        <v>0</v>
      </c>
      <c r="AH177" s="167" t="str">
        <f t="shared" si="93"/>
        <v>Team B3Team B1</v>
      </c>
      <c r="AI177" s="3" t="s">
        <v>138</v>
      </c>
    </row>
    <row r="178" spans="7:35" ht="12" customHeight="1" x14ac:dyDescent="0.2">
      <c r="G178" s="1" t="s">
        <v>212</v>
      </c>
      <c r="H178" s="269" t="str">
        <f>Spielplan!$J103</f>
        <v>Team B1</v>
      </c>
      <c r="I178" s="170" t="str">
        <f>Spielplan!$L103</f>
        <v>Team B4</v>
      </c>
      <c r="J178" s="270">
        <f>IF(Spielplan!$M103="","",Spielplan!$M103)</f>
        <v>1</v>
      </c>
      <c r="K178" s="271">
        <f>IF(Spielplan!$O103="","",Spielplan!$O103)</f>
        <v>6</v>
      </c>
      <c r="U178" s="57" t="s">
        <v>229</v>
      </c>
      <c r="V178" s="39" t="str">
        <f t="shared" si="88"/>
        <v>Team C3</v>
      </c>
      <c r="W178" s="172" t="str">
        <f t="shared" si="89"/>
        <v>Team C1</v>
      </c>
      <c r="X178" s="172">
        <f t="shared" si="94"/>
        <v>1</v>
      </c>
      <c r="Y178" s="34">
        <f t="shared" si="95"/>
        <v>1</v>
      </c>
      <c r="Z178" s="33" t="str">
        <f t="shared" si="96"/>
        <v>Team C3Team C1</v>
      </c>
      <c r="AA178" s="172">
        <f t="shared" si="92"/>
        <v>1</v>
      </c>
      <c r="AB178" s="172" t="str">
        <f t="shared" si="97"/>
        <v>1 : 1</v>
      </c>
      <c r="AC178" s="3" t="str">
        <f t="shared" si="98"/>
        <v/>
      </c>
      <c r="AD178" s="64" t="str">
        <f t="shared" si="99"/>
        <v/>
      </c>
      <c r="AE178" s="66">
        <f t="shared" si="90"/>
        <v>1</v>
      </c>
      <c r="AF178" s="64">
        <f t="shared" si="91"/>
        <v>1</v>
      </c>
      <c r="AG178" s="172">
        <f>IF($AH178="",0,COUNTIF($AH$64:$AH178,INDEX($AH$352:$AH$639,ROW($A115))))</f>
        <v>0</v>
      </c>
      <c r="AH178" s="167" t="str">
        <f t="shared" si="93"/>
        <v>Team C3Team C1</v>
      </c>
      <c r="AI178" s="3" t="s">
        <v>138</v>
      </c>
    </row>
    <row r="179" spans="7:35" ht="12" customHeight="1" x14ac:dyDescent="0.2">
      <c r="G179" s="1" t="s">
        <v>213</v>
      </c>
      <c r="H179" s="269" t="str">
        <f>Spielplan!$J104</f>
        <v>Team C1</v>
      </c>
      <c r="I179" s="170" t="str">
        <f>Spielplan!$L104</f>
        <v>Team C4</v>
      </c>
      <c r="J179" s="270">
        <f>IF(Spielplan!$M104="","",Spielplan!$M104)</f>
        <v>2</v>
      </c>
      <c r="K179" s="271">
        <f>IF(Spielplan!$O104="","",Spielplan!$O104)</f>
        <v>5</v>
      </c>
      <c r="U179" s="57" t="s">
        <v>230</v>
      </c>
      <c r="V179" s="39" t="str">
        <f t="shared" si="88"/>
        <v>Team D3</v>
      </c>
      <c r="W179" s="172" t="str">
        <f t="shared" si="89"/>
        <v>Team D1</v>
      </c>
      <c r="X179" s="172">
        <f t="shared" si="94"/>
        <v>2</v>
      </c>
      <c r="Y179" s="34">
        <f t="shared" si="95"/>
        <v>2</v>
      </c>
      <c r="Z179" s="33" t="str">
        <f t="shared" si="96"/>
        <v>Team D3Team D1</v>
      </c>
      <c r="AA179" s="172">
        <f t="shared" si="92"/>
        <v>1</v>
      </c>
      <c r="AB179" s="172" t="str">
        <f t="shared" si="97"/>
        <v>2 : 2</v>
      </c>
      <c r="AC179" s="3" t="str">
        <f t="shared" si="98"/>
        <v/>
      </c>
      <c r="AD179" s="64" t="str">
        <f t="shared" si="99"/>
        <v/>
      </c>
      <c r="AE179" s="66">
        <f t="shared" si="90"/>
        <v>1</v>
      </c>
      <c r="AF179" s="64">
        <f t="shared" si="91"/>
        <v>1</v>
      </c>
      <c r="AG179" s="172">
        <f>IF($AH179="",0,COUNTIF($AH$64:$AH179,INDEX($AH$352:$AH$639,ROW($A116))))</f>
        <v>0</v>
      </c>
      <c r="AH179" s="167" t="str">
        <f t="shared" si="93"/>
        <v>Team D3Team D1</v>
      </c>
      <c r="AI179" s="3" t="s">
        <v>138</v>
      </c>
    </row>
    <row r="180" spans="7:35" ht="12" customHeight="1" x14ac:dyDescent="0.2">
      <c r="G180" s="1" t="s">
        <v>214</v>
      </c>
      <c r="H180" s="269" t="str">
        <f>Spielplan!$J105</f>
        <v>Team D1</v>
      </c>
      <c r="I180" s="170" t="str">
        <f>Spielplan!$L105</f>
        <v>Team D4</v>
      </c>
      <c r="J180" s="270">
        <f>IF(Spielplan!$M105="","",Spielplan!$M105)</f>
        <v>2</v>
      </c>
      <c r="K180" s="271">
        <f>IF(Spielplan!$O105="","",Spielplan!$O105)</f>
        <v>4</v>
      </c>
      <c r="U180" s="57" t="s">
        <v>231</v>
      </c>
      <c r="V180" s="39" t="str">
        <f t="shared" si="88"/>
        <v>Eintracht Frankfurt</v>
      </c>
      <c r="W180" s="172" t="str">
        <f t="shared" si="89"/>
        <v>Maibach 1822 eV</v>
      </c>
      <c r="X180" s="172">
        <f t="shared" si="94"/>
        <v>3</v>
      </c>
      <c r="Y180" s="34">
        <f t="shared" si="95"/>
        <v>4</v>
      </c>
      <c r="Z180" s="33" t="str">
        <f t="shared" si="96"/>
        <v>Eintracht FrankfurtMaibach 1822 eV</v>
      </c>
      <c r="AA180" s="172">
        <f t="shared" si="92"/>
        <v>1</v>
      </c>
      <c r="AB180" s="172" t="str">
        <f t="shared" si="97"/>
        <v>3 : 4</v>
      </c>
      <c r="AC180" s="3" t="str">
        <f t="shared" si="98"/>
        <v/>
      </c>
      <c r="AD180" s="64" t="str">
        <f t="shared" si="99"/>
        <v/>
      </c>
      <c r="AE180" s="66">
        <f t="shared" si="90"/>
        <v>0</v>
      </c>
      <c r="AF180" s="64">
        <f t="shared" si="91"/>
        <v>3</v>
      </c>
      <c r="AG180" s="172">
        <f>IF($AH180="",0,COUNTIF($AH$64:$AH180,INDEX($AH$352:$AH$639,ROW($A117))))</f>
        <v>0</v>
      </c>
      <c r="AH180" s="167" t="str">
        <f t="shared" si="93"/>
        <v>Eintracht FrankfurtMaibach 1822 eV</v>
      </c>
      <c r="AI180" s="3" t="s">
        <v>138</v>
      </c>
    </row>
    <row r="181" spans="7:35" ht="12" customHeight="1" x14ac:dyDescent="0.2">
      <c r="G181" s="1" t="s">
        <v>215</v>
      </c>
      <c r="H181" s="269" t="str">
        <f>Spielplan!$J106</f>
        <v>FC Barcelona</v>
      </c>
      <c r="I181" s="170" t="str">
        <f>Spielplan!$L106</f>
        <v>Beinbruch SC</v>
      </c>
      <c r="J181" s="270">
        <f>IF(Spielplan!$M106="","",Spielplan!$M106)</f>
        <v>0</v>
      </c>
      <c r="K181" s="271">
        <f>IF(Spielplan!$O106="","",Spielplan!$O106)</f>
        <v>3</v>
      </c>
      <c r="U181" s="57" t="s">
        <v>232</v>
      </c>
      <c r="V181" s="39" t="str">
        <f t="shared" si="88"/>
        <v>Team B2</v>
      </c>
      <c r="W181" s="172" t="str">
        <f t="shared" si="89"/>
        <v>Team B4</v>
      </c>
      <c r="X181" s="172">
        <f t="shared" si="94"/>
        <v>3</v>
      </c>
      <c r="Y181" s="34">
        <f t="shared" si="95"/>
        <v>3</v>
      </c>
      <c r="Z181" s="33" t="str">
        <f t="shared" si="96"/>
        <v>Team B2Team B4</v>
      </c>
      <c r="AA181" s="172">
        <f t="shared" si="92"/>
        <v>1</v>
      </c>
      <c r="AB181" s="172" t="str">
        <f t="shared" si="97"/>
        <v>3 : 3</v>
      </c>
      <c r="AC181" s="3" t="str">
        <f t="shared" si="98"/>
        <v/>
      </c>
      <c r="AD181" s="64" t="str">
        <f t="shared" si="99"/>
        <v/>
      </c>
      <c r="AE181" s="66">
        <f t="shared" si="90"/>
        <v>1</v>
      </c>
      <c r="AF181" s="64">
        <f t="shared" si="91"/>
        <v>1</v>
      </c>
      <c r="AG181" s="172">
        <f>IF($AH181="",0,COUNTIF($AH$64:$AH181,INDEX($AH$352:$AH$639,ROW($A118))))</f>
        <v>0</v>
      </c>
      <c r="AH181" s="167" t="str">
        <f t="shared" si="93"/>
        <v>Team B2Team B4</v>
      </c>
      <c r="AI181" s="3" t="s">
        <v>138</v>
      </c>
    </row>
    <row r="182" spans="7:35" ht="12" customHeight="1" x14ac:dyDescent="0.2">
      <c r="G182" s="1" t="s">
        <v>216</v>
      </c>
      <c r="H182" s="269" t="str">
        <f>Spielplan!$J107</f>
        <v>Team B3</v>
      </c>
      <c r="I182" s="170" t="str">
        <f>Spielplan!$L107</f>
        <v>Team B5</v>
      </c>
      <c r="J182" s="270">
        <f>IF(Spielplan!$M107="","",Spielplan!$M107)</f>
        <v>1</v>
      </c>
      <c r="K182" s="271">
        <f>IF(Spielplan!$O107="","",Spielplan!$O107)</f>
        <v>5</v>
      </c>
      <c r="U182" s="57" t="s">
        <v>233</v>
      </c>
      <c r="V182" s="39" t="str">
        <f t="shared" si="88"/>
        <v>Team C2</v>
      </c>
      <c r="W182" s="172" t="str">
        <f t="shared" si="89"/>
        <v>Team C4</v>
      </c>
      <c r="X182" s="172">
        <f t="shared" si="94"/>
        <v>3</v>
      </c>
      <c r="Y182" s="34">
        <f t="shared" si="95"/>
        <v>1</v>
      </c>
      <c r="Z182" s="33" t="str">
        <f t="shared" si="96"/>
        <v>Team C2Team C4</v>
      </c>
      <c r="AA182" s="172">
        <f t="shared" si="92"/>
        <v>1</v>
      </c>
      <c r="AB182" s="172" t="str">
        <f t="shared" si="97"/>
        <v>3 : 1</v>
      </c>
      <c r="AC182" s="3" t="str">
        <f t="shared" si="98"/>
        <v/>
      </c>
      <c r="AD182" s="64" t="str">
        <f t="shared" si="99"/>
        <v/>
      </c>
      <c r="AE182" s="66">
        <f t="shared" si="90"/>
        <v>3</v>
      </c>
      <c r="AF182" s="64">
        <f t="shared" si="91"/>
        <v>0</v>
      </c>
      <c r="AG182" s="172">
        <f>IF($AH182="",0,COUNTIF($AH$64:$AH182,INDEX($AH$352:$AH$639,ROW($A119))))</f>
        <v>0</v>
      </c>
      <c r="AH182" s="167" t="str">
        <f t="shared" si="93"/>
        <v>Team C2Team C4</v>
      </c>
      <c r="AI182" s="3" t="s">
        <v>138</v>
      </c>
    </row>
    <row r="183" spans="7:35" x14ac:dyDescent="0.2">
      <c r="G183" s="1" t="s">
        <v>217</v>
      </c>
      <c r="H183" s="269" t="str">
        <f>Spielplan!$J108</f>
        <v>Team C3</v>
      </c>
      <c r="I183" s="170" t="str">
        <f>Spielplan!$L108</f>
        <v>Team C5</v>
      </c>
      <c r="J183" s="270">
        <f>IF(Spielplan!$M108="","",Spielplan!$M108)</f>
        <v>3</v>
      </c>
      <c r="K183" s="271">
        <f>IF(Spielplan!$O108="","",Spielplan!$O108)</f>
        <v>0</v>
      </c>
      <c r="U183" s="57" t="s">
        <v>234</v>
      </c>
      <c r="V183" s="39" t="str">
        <f t="shared" si="88"/>
        <v>Team D2</v>
      </c>
      <c r="W183" s="172" t="str">
        <f t="shared" si="89"/>
        <v>Team D4</v>
      </c>
      <c r="X183" s="172">
        <f t="shared" si="94"/>
        <v>3</v>
      </c>
      <c r="Y183" s="34">
        <f t="shared" si="95"/>
        <v>3</v>
      </c>
      <c r="Z183" s="33" t="str">
        <f t="shared" si="96"/>
        <v>Team D2Team D4</v>
      </c>
      <c r="AA183" s="172">
        <f t="shared" si="92"/>
        <v>1</v>
      </c>
      <c r="AB183" s="172" t="str">
        <f t="shared" si="97"/>
        <v>3 : 3</v>
      </c>
      <c r="AC183" s="3" t="str">
        <f t="shared" si="98"/>
        <v/>
      </c>
      <c r="AD183" s="64" t="str">
        <f t="shared" si="99"/>
        <v/>
      </c>
      <c r="AE183" s="66">
        <f t="shared" si="90"/>
        <v>1</v>
      </c>
      <c r="AF183" s="64">
        <f t="shared" si="91"/>
        <v>1</v>
      </c>
      <c r="AG183" s="172">
        <f>IF($AH183="",0,COUNTIF($AH$64:$AH183,INDEX($AH$352:$AH$639,ROW($A120))))</f>
        <v>0</v>
      </c>
      <c r="AH183" s="167" t="str">
        <f t="shared" si="93"/>
        <v>Team D2Team D4</v>
      </c>
      <c r="AI183" s="3" t="s">
        <v>138</v>
      </c>
    </row>
    <row r="184" spans="7:35" x14ac:dyDescent="0.2">
      <c r="G184" s="1" t="s">
        <v>218</v>
      </c>
      <c r="H184" s="269" t="str">
        <f>Spielplan!$J109</f>
        <v>Team D3</v>
      </c>
      <c r="I184" s="170" t="str">
        <f>Spielplan!$L109</f>
        <v>Team D5</v>
      </c>
      <c r="J184" s="270">
        <f>IF(Spielplan!$M109="","",Spielplan!$M109)</f>
        <v>2</v>
      </c>
      <c r="K184" s="271">
        <f>IF(Spielplan!$O109="","",Spielplan!$O109)</f>
        <v>1</v>
      </c>
      <c r="U184" s="57" t="s">
        <v>235</v>
      </c>
      <c r="V184" s="39" t="str">
        <f t="shared" si="88"/>
        <v>Team A9</v>
      </c>
      <c r="W184" s="172" t="str">
        <f t="shared" si="89"/>
        <v>FV Schlappe Lunge</v>
      </c>
      <c r="X184" s="172">
        <f t="shared" si="94"/>
        <v>5</v>
      </c>
      <c r="Y184" s="34">
        <f t="shared" si="95"/>
        <v>1</v>
      </c>
      <c r="Z184" s="33" t="str">
        <f t="shared" si="96"/>
        <v>Team A9FV Schlappe Lunge</v>
      </c>
      <c r="AA184" s="172">
        <f t="shared" si="92"/>
        <v>1</v>
      </c>
      <c r="AB184" s="172" t="str">
        <f t="shared" si="97"/>
        <v>5 : 1</v>
      </c>
      <c r="AC184" s="3" t="str">
        <f t="shared" si="98"/>
        <v/>
      </c>
      <c r="AD184" s="64" t="str">
        <f t="shared" si="99"/>
        <v/>
      </c>
      <c r="AE184" s="66">
        <f t="shared" si="90"/>
        <v>3</v>
      </c>
      <c r="AF184" s="64">
        <f t="shared" si="91"/>
        <v>0</v>
      </c>
      <c r="AG184" s="172">
        <f>IF($AH184="",0,COUNTIF($AH$64:$AH184,INDEX($AH$352:$AH$639,ROW($A121))))</f>
        <v>0</v>
      </c>
      <c r="AH184" s="167" t="str">
        <f t="shared" si="93"/>
        <v>Team A9FV Schlappe Lunge</v>
      </c>
      <c r="AI184" s="3" t="s">
        <v>138</v>
      </c>
    </row>
    <row r="185" spans="7:35" x14ac:dyDescent="0.2">
      <c r="G185" s="1" t="s">
        <v>219</v>
      </c>
      <c r="H185" s="269" t="str">
        <f>Spielplan!$J110</f>
        <v>FV Schlappe Lunge</v>
      </c>
      <c r="I185" s="170" t="str">
        <f>Spielplan!$L110</f>
        <v>Eintracht Frankfurt</v>
      </c>
      <c r="J185" s="270">
        <f>IF(Spielplan!$M110="","",Spielplan!$M110)</f>
        <v>3</v>
      </c>
      <c r="K185" s="271">
        <f>IF(Spielplan!$O110="","",Spielplan!$O110)</f>
        <v>3</v>
      </c>
      <c r="U185" s="57" t="s">
        <v>236</v>
      </c>
      <c r="V185" s="39" t="str">
        <f t="shared" si="88"/>
        <v>Team B9</v>
      </c>
      <c r="W185" s="172" t="str">
        <f t="shared" si="89"/>
        <v>Team B6</v>
      </c>
      <c r="X185" s="172">
        <f t="shared" si="94"/>
        <v>6</v>
      </c>
      <c r="Y185" s="34">
        <f t="shared" si="95"/>
        <v>1</v>
      </c>
      <c r="Z185" s="33" t="str">
        <f t="shared" si="96"/>
        <v>Team B9Team B6</v>
      </c>
      <c r="AA185" s="172">
        <f t="shared" si="92"/>
        <v>1</v>
      </c>
      <c r="AB185" s="172" t="str">
        <f t="shared" si="97"/>
        <v>6 : 1</v>
      </c>
      <c r="AC185" s="3" t="str">
        <f t="shared" si="98"/>
        <v/>
      </c>
      <c r="AD185" s="64" t="str">
        <f t="shared" si="99"/>
        <v/>
      </c>
      <c r="AE185" s="66">
        <f t="shared" si="90"/>
        <v>3</v>
      </c>
      <c r="AF185" s="64">
        <f t="shared" si="91"/>
        <v>0</v>
      </c>
      <c r="AG185" s="172">
        <f>IF($AH185="",0,COUNTIF($AH$64:$AH185,INDEX($AH$352:$AH$639,ROW($A122))))</f>
        <v>0</v>
      </c>
      <c r="AH185" s="167" t="str">
        <f t="shared" si="93"/>
        <v>Team B9Team B6</v>
      </c>
      <c r="AI185" s="3" t="s">
        <v>138</v>
      </c>
    </row>
    <row r="186" spans="7:35" x14ac:dyDescent="0.2">
      <c r="G186" s="1" t="s">
        <v>220</v>
      </c>
      <c r="H186" s="269" t="str">
        <f>Spielplan!$J111</f>
        <v>Team B6</v>
      </c>
      <c r="I186" s="170" t="str">
        <f>Spielplan!$L111</f>
        <v>Team B2</v>
      </c>
      <c r="J186" s="270">
        <f>IF(Spielplan!$M111="","",Spielplan!$M111)</f>
        <v>3</v>
      </c>
      <c r="K186" s="271">
        <f>IF(Spielplan!$O111="","",Spielplan!$O111)</f>
        <v>3</v>
      </c>
      <c r="U186" s="57" t="s">
        <v>237</v>
      </c>
      <c r="V186" s="39" t="str">
        <f t="shared" si="88"/>
        <v>Team C9</v>
      </c>
      <c r="W186" s="172" t="str">
        <f t="shared" si="89"/>
        <v>Team C6</v>
      </c>
      <c r="X186" s="172">
        <f t="shared" si="94"/>
        <v>5</v>
      </c>
      <c r="Y186" s="34">
        <f t="shared" si="95"/>
        <v>2</v>
      </c>
      <c r="Z186" s="33" t="str">
        <f t="shared" si="96"/>
        <v>Team C9Team C6</v>
      </c>
      <c r="AA186" s="172">
        <f t="shared" si="92"/>
        <v>1</v>
      </c>
      <c r="AB186" s="172" t="str">
        <f t="shared" si="97"/>
        <v>5 : 2</v>
      </c>
      <c r="AC186" s="3" t="str">
        <f t="shared" si="98"/>
        <v/>
      </c>
      <c r="AD186" s="64" t="str">
        <f t="shared" si="99"/>
        <v/>
      </c>
      <c r="AE186" s="66">
        <f t="shared" si="90"/>
        <v>3</v>
      </c>
      <c r="AF186" s="64">
        <f t="shared" si="91"/>
        <v>0</v>
      </c>
      <c r="AG186" s="172">
        <f>IF($AH186="",0,COUNTIF($AH$64:$AH186,INDEX($AH$352:$AH$639,ROW($A123))))</f>
        <v>0</v>
      </c>
      <c r="AH186" s="167" t="str">
        <f t="shared" si="93"/>
        <v>Team C9Team C6</v>
      </c>
      <c r="AI186" s="3" t="s">
        <v>138</v>
      </c>
    </row>
    <row r="187" spans="7:35" x14ac:dyDescent="0.2">
      <c r="G187" s="1" t="s">
        <v>221</v>
      </c>
      <c r="H187" s="269" t="str">
        <f>Spielplan!$J112</f>
        <v>Team C6</v>
      </c>
      <c r="I187" s="170" t="str">
        <f>Spielplan!$L112</f>
        <v>Team C2</v>
      </c>
      <c r="J187" s="270">
        <f>IF(Spielplan!$M112="","",Spielplan!$M112)</f>
        <v>3</v>
      </c>
      <c r="K187" s="271">
        <f>IF(Spielplan!$O112="","",Spielplan!$O112)</f>
        <v>3</v>
      </c>
      <c r="U187" s="57" t="s">
        <v>238</v>
      </c>
      <c r="V187" s="39" t="str">
        <f t="shared" si="88"/>
        <v>Team D9</v>
      </c>
      <c r="W187" s="172" t="str">
        <f t="shared" si="89"/>
        <v>Team D6</v>
      </c>
      <c r="X187" s="172">
        <f t="shared" si="94"/>
        <v>4</v>
      </c>
      <c r="Y187" s="34">
        <f t="shared" si="95"/>
        <v>2</v>
      </c>
      <c r="Z187" s="33" t="str">
        <f t="shared" si="96"/>
        <v>Team D9Team D6</v>
      </c>
      <c r="AA187" s="172">
        <f t="shared" si="92"/>
        <v>1</v>
      </c>
      <c r="AB187" s="172" t="str">
        <f t="shared" si="97"/>
        <v>4 : 2</v>
      </c>
      <c r="AC187" s="3" t="str">
        <f t="shared" si="98"/>
        <v/>
      </c>
      <c r="AD187" s="64" t="str">
        <f t="shared" si="99"/>
        <v/>
      </c>
      <c r="AE187" s="66">
        <f t="shared" si="90"/>
        <v>3</v>
      </c>
      <c r="AF187" s="64">
        <f t="shared" si="91"/>
        <v>0</v>
      </c>
      <c r="AG187" s="172">
        <f>IF($AH187="",0,COUNTIF($AH$64:$AH187,INDEX($AH$352:$AH$639,ROW($A124))))</f>
        <v>0</v>
      </c>
      <c r="AH187" s="167" t="str">
        <f t="shared" si="93"/>
        <v>Team D9Team D6</v>
      </c>
      <c r="AI187" s="3" t="s">
        <v>138</v>
      </c>
    </row>
    <row r="188" spans="7:35" x14ac:dyDescent="0.2">
      <c r="G188" s="1" t="s">
        <v>222</v>
      </c>
      <c r="H188" s="269" t="str">
        <f>Spielplan!$J113</f>
        <v>Team D6</v>
      </c>
      <c r="I188" s="170" t="str">
        <f>Spielplan!$L113</f>
        <v>Team D2</v>
      </c>
      <c r="J188" s="270">
        <f>IF(Spielplan!$M113="","",Spielplan!$M113)</f>
        <v>5</v>
      </c>
      <c r="K188" s="271">
        <f>IF(Spielplan!$O113="","",Spielplan!$O113)</f>
        <v>5</v>
      </c>
      <c r="U188" s="57" t="s">
        <v>239</v>
      </c>
      <c r="V188" s="39" t="str">
        <f t="shared" si="88"/>
        <v>Team A7</v>
      </c>
      <c r="W188" s="172" t="str">
        <f t="shared" si="89"/>
        <v>Team A8</v>
      </c>
      <c r="X188" s="172">
        <f t="shared" si="94"/>
        <v>3</v>
      </c>
      <c r="Y188" s="34">
        <f t="shared" si="95"/>
        <v>0</v>
      </c>
      <c r="Z188" s="33" t="str">
        <f t="shared" si="96"/>
        <v>Team A7Team A8</v>
      </c>
      <c r="AA188" s="172">
        <f t="shared" si="92"/>
        <v>1</v>
      </c>
      <c r="AB188" s="172" t="str">
        <f t="shared" si="97"/>
        <v>3 : 0</v>
      </c>
      <c r="AC188" s="3" t="str">
        <f t="shared" si="98"/>
        <v/>
      </c>
      <c r="AD188" s="64" t="str">
        <f t="shared" si="99"/>
        <v/>
      </c>
      <c r="AE188" s="66">
        <f t="shared" si="90"/>
        <v>3</v>
      </c>
      <c r="AF188" s="64">
        <f t="shared" si="91"/>
        <v>0</v>
      </c>
      <c r="AG188" s="172">
        <f>IF($AH188="",0,COUNTIF($AH$64:$AH188,INDEX($AH$352:$AH$639,ROW($A125))))</f>
        <v>0</v>
      </c>
      <c r="AH188" s="167" t="str">
        <f t="shared" si="93"/>
        <v>Team A7Team A8</v>
      </c>
      <c r="AI188" s="3" t="s">
        <v>138</v>
      </c>
    </row>
    <row r="189" spans="7:35" x14ac:dyDescent="0.2">
      <c r="G189" s="1" t="s">
        <v>223</v>
      </c>
      <c r="H189" s="269" t="str">
        <f>Spielplan!$J114</f>
        <v>Team A8</v>
      </c>
      <c r="I189" s="170" t="str">
        <f>Spielplan!$L114</f>
        <v>Team A9</v>
      </c>
      <c r="J189" s="270">
        <f>IF(Spielplan!$M114="","",Spielplan!$M114)</f>
        <v>6</v>
      </c>
      <c r="K189" s="271">
        <f>IF(Spielplan!$O114="","",Spielplan!$O114)</f>
        <v>6</v>
      </c>
      <c r="U189" s="57" t="s">
        <v>240</v>
      </c>
      <c r="V189" s="39" t="str">
        <f t="shared" si="88"/>
        <v>Team B7</v>
      </c>
      <c r="W189" s="172" t="str">
        <f t="shared" si="89"/>
        <v>Team B8</v>
      </c>
      <c r="X189" s="172">
        <f t="shared" si="94"/>
        <v>5</v>
      </c>
      <c r="Y189" s="34">
        <f t="shared" si="95"/>
        <v>1</v>
      </c>
      <c r="Z189" s="33" t="str">
        <f t="shared" si="96"/>
        <v>Team B7Team B8</v>
      </c>
      <c r="AA189" s="172">
        <f t="shared" si="92"/>
        <v>1</v>
      </c>
      <c r="AB189" s="172" t="str">
        <f t="shared" si="97"/>
        <v>5 : 1</v>
      </c>
      <c r="AC189" s="3" t="str">
        <f t="shared" si="98"/>
        <v/>
      </c>
      <c r="AD189" s="64" t="str">
        <f t="shared" si="99"/>
        <v/>
      </c>
      <c r="AE189" s="66">
        <f t="shared" si="90"/>
        <v>3</v>
      </c>
      <c r="AF189" s="64">
        <f t="shared" si="91"/>
        <v>0</v>
      </c>
      <c r="AG189" s="172">
        <f>IF($AH189="",0,COUNTIF($AH$64:$AH189,INDEX($AH$352:$AH$639,ROW($A126))))</f>
        <v>0</v>
      </c>
      <c r="AH189" s="167" t="str">
        <f t="shared" si="93"/>
        <v>Team B7Team B8</v>
      </c>
      <c r="AI189" s="3" t="s">
        <v>138</v>
      </c>
    </row>
    <row r="190" spans="7:35" x14ac:dyDescent="0.2">
      <c r="G190" s="1" t="s">
        <v>224</v>
      </c>
      <c r="H190" s="269" t="str">
        <f>Spielplan!$J115</f>
        <v>Team B8</v>
      </c>
      <c r="I190" s="170" t="str">
        <f>Spielplan!$L115</f>
        <v>Team B9</v>
      </c>
      <c r="J190" s="270">
        <f>IF(Spielplan!$M115="","",Spielplan!$M115)</f>
        <v>5</v>
      </c>
      <c r="K190" s="271">
        <f>IF(Spielplan!$O115="","",Spielplan!$O115)</f>
        <v>5</v>
      </c>
      <c r="U190" s="57" t="s">
        <v>241</v>
      </c>
      <c r="V190" s="39" t="str">
        <f t="shared" si="88"/>
        <v>Team C7</v>
      </c>
      <c r="W190" s="172" t="str">
        <f t="shared" si="89"/>
        <v>Team C8</v>
      </c>
      <c r="X190" s="172">
        <f t="shared" si="94"/>
        <v>0</v>
      </c>
      <c r="Y190" s="34">
        <f t="shared" si="95"/>
        <v>3</v>
      </c>
      <c r="Z190" s="33" t="str">
        <f t="shared" si="96"/>
        <v>Team C7Team C8</v>
      </c>
      <c r="AA190" s="172">
        <f t="shared" si="92"/>
        <v>1</v>
      </c>
      <c r="AB190" s="172" t="str">
        <f t="shared" si="97"/>
        <v>0 : 3</v>
      </c>
      <c r="AC190" s="3" t="str">
        <f t="shared" si="98"/>
        <v/>
      </c>
      <c r="AD190" s="64" t="str">
        <f t="shared" si="99"/>
        <v/>
      </c>
      <c r="AE190" s="66">
        <f t="shared" si="90"/>
        <v>0</v>
      </c>
      <c r="AF190" s="64">
        <f t="shared" si="91"/>
        <v>3</v>
      </c>
      <c r="AG190" s="172">
        <f>IF($AH190="",0,COUNTIF($AH$64:$AH190,INDEX($AH$352:$AH$639,ROW($A127))))</f>
        <v>0</v>
      </c>
      <c r="AH190" s="167" t="str">
        <f t="shared" si="93"/>
        <v>Team C7Team C8</v>
      </c>
      <c r="AI190" s="3" t="s">
        <v>138</v>
      </c>
    </row>
    <row r="191" spans="7:35" x14ac:dyDescent="0.2">
      <c r="G191" s="1" t="s">
        <v>225</v>
      </c>
      <c r="H191" s="269" t="str">
        <f>Spielplan!$J116</f>
        <v>Team C8</v>
      </c>
      <c r="I191" s="170" t="str">
        <f>Spielplan!$L116</f>
        <v>Team C9</v>
      </c>
      <c r="J191" s="270">
        <f>IF(Spielplan!$M116="","",Spielplan!$M116)</f>
        <v>4</v>
      </c>
      <c r="K191" s="271">
        <f>IF(Spielplan!$O116="","",Spielplan!$O116)</f>
        <v>4</v>
      </c>
      <c r="U191" s="57" t="s">
        <v>242</v>
      </c>
      <c r="V191" s="39" t="str">
        <f t="shared" si="88"/>
        <v>Team D7</v>
      </c>
      <c r="W191" s="172" t="str">
        <f t="shared" si="89"/>
        <v>Team D8</v>
      </c>
      <c r="X191" s="172">
        <f t="shared" si="94"/>
        <v>1</v>
      </c>
      <c r="Y191" s="34">
        <f t="shared" si="95"/>
        <v>2</v>
      </c>
      <c r="Z191" s="33" t="str">
        <f t="shared" si="96"/>
        <v>Team D7Team D8</v>
      </c>
      <c r="AA191" s="172">
        <f t="shared" si="92"/>
        <v>1</v>
      </c>
      <c r="AB191" s="172" t="str">
        <f t="shared" si="97"/>
        <v>1 : 2</v>
      </c>
      <c r="AC191" s="3" t="str">
        <f t="shared" si="98"/>
        <v/>
      </c>
      <c r="AD191" s="64" t="str">
        <f t="shared" si="99"/>
        <v/>
      </c>
      <c r="AE191" s="66">
        <f t="shared" si="90"/>
        <v>0</v>
      </c>
      <c r="AF191" s="64">
        <f t="shared" si="91"/>
        <v>3</v>
      </c>
      <c r="AG191" s="172">
        <f>IF($AH191="",0,COUNTIF($AH$64:$AH191,INDEX($AH$352:$AH$639,ROW($A128))))</f>
        <v>0</v>
      </c>
      <c r="AH191" s="167" t="str">
        <f t="shared" si="93"/>
        <v>Team D7Team D8</v>
      </c>
      <c r="AI191" s="3" t="s">
        <v>138</v>
      </c>
    </row>
    <row r="192" spans="7:35" x14ac:dyDescent="0.2">
      <c r="G192" s="1" t="s">
        <v>226</v>
      </c>
      <c r="H192" s="269" t="str">
        <f>Spielplan!$J117</f>
        <v>Team D8</v>
      </c>
      <c r="I192" s="170" t="str">
        <f>Spielplan!$L117</f>
        <v>Team D9</v>
      </c>
      <c r="J192" s="270">
        <f>IF(Spielplan!$M117="","",Spielplan!$M117)</f>
        <v>3</v>
      </c>
      <c r="K192" s="271">
        <f>IF(Spielplan!$O117="","",Spielplan!$O117)</f>
        <v>3</v>
      </c>
      <c r="U192" s="57" t="s">
        <v>243</v>
      </c>
      <c r="V192" s="39" t="str">
        <f t="shared" ref="V192:V255" si="100">IF($H209=0,"",$H209)</f>
        <v>1. FC Riedwald</v>
      </c>
      <c r="W192" s="172" t="str">
        <f t="shared" ref="W192:W255" si="101">IF($I209=0,"",$I209)</f>
        <v>Eintracht Frankfurt</v>
      </c>
      <c r="X192" s="172">
        <f t="shared" si="94"/>
        <v>2</v>
      </c>
      <c r="Y192" s="34">
        <f t="shared" si="95"/>
        <v>2</v>
      </c>
      <c r="Z192" s="33" t="str">
        <f t="shared" si="96"/>
        <v>1. FC RiedwaldEintracht Frankfurt</v>
      </c>
      <c r="AA192" s="172">
        <f t="shared" si="92"/>
        <v>1</v>
      </c>
      <c r="AB192" s="172" t="str">
        <f t="shared" si="97"/>
        <v>2 : 2</v>
      </c>
      <c r="AC192" s="3" t="str">
        <f t="shared" si="98"/>
        <v/>
      </c>
      <c r="AD192" s="64" t="str">
        <f t="shared" si="99"/>
        <v/>
      </c>
      <c r="AE192" s="66">
        <f t="shared" ref="AE192:AE255" si="102">IF($AA192=0,"",IF($X192&gt;$Y192,$E$72,IF($X192=$Y192,1,0)))</f>
        <v>1</v>
      </c>
      <c r="AF192" s="64">
        <f t="shared" ref="AF192:AF255" si="103">IF($AA192=0,"",IF($X192&lt;$Y192,$E$72,IF($X192=$Y192,1,0)))</f>
        <v>1</v>
      </c>
      <c r="AG192" s="172">
        <f>IF($AH192="",0,COUNTIF($AH$64:$AH192,INDEX($AH$352:$AH$639,ROW($A129))))</f>
        <v>0</v>
      </c>
      <c r="AH192" s="167" t="str">
        <f t="shared" si="93"/>
        <v>1. FC RiedwaldEintracht Frankfurt</v>
      </c>
      <c r="AI192" s="3" t="s">
        <v>138</v>
      </c>
    </row>
    <row r="193" spans="7:35" x14ac:dyDescent="0.2">
      <c r="G193" s="1" t="s">
        <v>227</v>
      </c>
      <c r="H193" s="269" t="str">
        <f>Spielplan!$J118</f>
        <v>FC Barcelona</v>
      </c>
      <c r="I193" s="170" t="str">
        <f>Spielplan!$L118</f>
        <v>1. FC Riedwald</v>
      </c>
      <c r="J193" s="270">
        <f>IF(Spielplan!$M118="","",Spielplan!$M118)</f>
        <v>5</v>
      </c>
      <c r="K193" s="271">
        <f>IF(Spielplan!$O118="","",Spielplan!$O118)</f>
        <v>5</v>
      </c>
      <c r="U193" s="57" t="s">
        <v>244</v>
      </c>
      <c r="V193" s="39" t="str">
        <f t="shared" si="100"/>
        <v>Team B1</v>
      </c>
      <c r="W193" s="172" t="str">
        <f t="shared" si="101"/>
        <v>Team B2</v>
      </c>
      <c r="X193" s="172">
        <f t="shared" si="94"/>
        <v>4</v>
      </c>
      <c r="Y193" s="34">
        <f t="shared" si="95"/>
        <v>3</v>
      </c>
      <c r="Z193" s="33" t="str">
        <f t="shared" si="96"/>
        <v>Team B1Team B2</v>
      </c>
      <c r="AA193" s="172">
        <f t="shared" ref="AA193:AA256" si="104">IF(AND(V193&lt;&gt;"",W193&lt;&gt;"",V193&lt;&gt;W193,X193&lt;&gt;"",Y193&lt;&gt;""),1,0)</f>
        <v>1</v>
      </c>
      <c r="AB193" s="172" t="str">
        <f t="shared" si="97"/>
        <v>4 : 3</v>
      </c>
      <c r="AC193" s="3" t="str">
        <f t="shared" si="98"/>
        <v/>
      </c>
      <c r="AD193" s="64" t="str">
        <f t="shared" si="99"/>
        <v/>
      </c>
      <c r="AE193" s="66">
        <f t="shared" si="102"/>
        <v>3</v>
      </c>
      <c r="AF193" s="64">
        <f t="shared" si="103"/>
        <v>0</v>
      </c>
      <c r="AG193" s="172">
        <f>IF($AH193="",0,COUNTIF($AH$64:$AH193,INDEX($AH$352:$AH$639,ROW($A130))))</f>
        <v>0</v>
      </c>
      <c r="AH193" s="167" t="str">
        <f t="shared" ref="AH193:AH256" si="105">V193&amp;W193</f>
        <v>Team B1Team B2</v>
      </c>
      <c r="AI193" s="3" t="s">
        <v>138</v>
      </c>
    </row>
    <row r="194" spans="7:35" x14ac:dyDescent="0.2">
      <c r="G194" s="1" t="s">
        <v>228</v>
      </c>
      <c r="H194" s="269" t="str">
        <f>Spielplan!$J119</f>
        <v>Team B3</v>
      </c>
      <c r="I194" s="170" t="str">
        <f>Spielplan!$L119</f>
        <v>Team B1</v>
      </c>
      <c r="J194" s="270">
        <f>IF(Spielplan!$M119="","",Spielplan!$M119)</f>
        <v>0</v>
      </c>
      <c r="K194" s="271">
        <f>IF(Spielplan!$O119="","",Spielplan!$O119)</f>
        <v>0</v>
      </c>
      <c r="U194" s="57" t="s">
        <v>245</v>
      </c>
      <c r="V194" s="39" t="str">
        <f t="shared" si="100"/>
        <v>Team C1</v>
      </c>
      <c r="W194" s="172" t="str">
        <f t="shared" si="101"/>
        <v>Team C2</v>
      </c>
      <c r="X194" s="172">
        <f t="shared" ref="X194:X257" si="106">IF(OR($J211="",$K211="",$V194="",$W194=""),"",$J211)</f>
        <v>3</v>
      </c>
      <c r="Y194" s="34">
        <f t="shared" ref="Y194:Y257" si="107">IF(OR($J211="",$K211="",$V194="",$W194=""),"",$K211)</f>
        <v>3</v>
      </c>
      <c r="Z194" s="33" t="str">
        <f t="shared" ref="Z194:Z257" si="108">IF($AG194=0,V194&amp;W194,"")</f>
        <v>Team C1Team C2</v>
      </c>
      <c r="AA194" s="172">
        <f t="shared" si="104"/>
        <v>1</v>
      </c>
      <c r="AB194" s="172" t="str">
        <f t="shared" ref="AB194:AB257" si="109">IF(AND(AA194&gt;0,$AG194=0),X194&amp;$M$67&amp;Y194,"")</f>
        <v>3 : 3</v>
      </c>
      <c r="AC194" s="3" t="str">
        <f t="shared" ref="AC194:AC257" si="110">IF($AG194=1,V194&amp;W194,"")</f>
        <v/>
      </c>
      <c r="AD194" s="64" t="str">
        <f t="shared" ref="AD194:AD257" si="111">IF(AND(AA194&gt;0,$AG194=1),$X194&amp;$M$67&amp;$Y194,"")</f>
        <v/>
      </c>
      <c r="AE194" s="66">
        <f t="shared" si="102"/>
        <v>1</v>
      </c>
      <c r="AF194" s="64">
        <f t="shared" si="103"/>
        <v>1</v>
      </c>
      <c r="AG194" s="172">
        <f>IF($AH194="",0,COUNTIF($AH$64:$AH194,INDEX($AH$352:$AH$639,ROW($A131))))</f>
        <v>0</v>
      </c>
      <c r="AH194" s="167" t="str">
        <f t="shared" si="105"/>
        <v>Team C1Team C2</v>
      </c>
      <c r="AI194" s="3" t="s">
        <v>138</v>
      </c>
    </row>
    <row r="195" spans="7:35" x14ac:dyDescent="0.2">
      <c r="G195" s="1" t="s">
        <v>229</v>
      </c>
      <c r="H195" s="269" t="str">
        <f>Spielplan!$J120</f>
        <v>Team C3</v>
      </c>
      <c r="I195" s="170" t="str">
        <f>Spielplan!$L120</f>
        <v>Team C1</v>
      </c>
      <c r="J195" s="270">
        <f>IF(Spielplan!$M120="","",Spielplan!$M120)</f>
        <v>1</v>
      </c>
      <c r="K195" s="271">
        <f>IF(Spielplan!$O120="","",Spielplan!$O120)</f>
        <v>1</v>
      </c>
      <c r="U195" s="57" t="s">
        <v>246</v>
      </c>
      <c r="V195" s="39" t="str">
        <f t="shared" si="100"/>
        <v>Team D1</v>
      </c>
      <c r="W195" s="172" t="str">
        <f t="shared" si="101"/>
        <v>Team D2</v>
      </c>
      <c r="X195" s="172">
        <f t="shared" si="106"/>
        <v>1</v>
      </c>
      <c r="Y195" s="34">
        <f t="shared" si="107"/>
        <v>3</v>
      </c>
      <c r="Z195" s="33" t="str">
        <f t="shared" si="108"/>
        <v>Team D1Team D2</v>
      </c>
      <c r="AA195" s="172">
        <f t="shared" si="104"/>
        <v>1</v>
      </c>
      <c r="AB195" s="172" t="str">
        <f t="shared" si="109"/>
        <v>1 : 3</v>
      </c>
      <c r="AC195" s="3" t="str">
        <f t="shared" si="110"/>
        <v/>
      </c>
      <c r="AD195" s="64" t="str">
        <f t="shared" si="111"/>
        <v/>
      </c>
      <c r="AE195" s="66">
        <f t="shared" si="102"/>
        <v>0</v>
      </c>
      <c r="AF195" s="64">
        <f t="shared" si="103"/>
        <v>3</v>
      </c>
      <c r="AG195" s="172">
        <f>IF($AH195="",0,COUNTIF($AH$64:$AH195,INDEX($AH$352:$AH$639,ROW($A132))))</f>
        <v>0</v>
      </c>
      <c r="AH195" s="167" t="str">
        <f t="shared" si="105"/>
        <v>Team D1Team D2</v>
      </c>
      <c r="AI195" s="3" t="s">
        <v>138</v>
      </c>
    </row>
    <row r="196" spans="7:35" x14ac:dyDescent="0.2">
      <c r="G196" s="1" t="s">
        <v>230</v>
      </c>
      <c r="H196" s="269" t="str">
        <f>Spielplan!$J121</f>
        <v>Team D3</v>
      </c>
      <c r="I196" s="170" t="str">
        <f>Spielplan!$L121</f>
        <v>Team D1</v>
      </c>
      <c r="J196" s="270">
        <f>IF(Spielplan!$M121="","",Spielplan!$M121)</f>
        <v>2</v>
      </c>
      <c r="K196" s="271">
        <f>IF(Spielplan!$O121="","",Spielplan!$O121)</f>
        <v>2</v>
      </c>
      <c r="U196" s="57" t="s">
        <v>247</v>
      </c>
      <c r="V196" s="39" t="str">
        <f t="shared" si="100"/>
        <v>Maibach 1822 eV</v>
      </c>
      <c r="W196" s="172" t="str">
        <f t="shared" si="101"/>
        <v>Team A9</v>
      </c>
      <c r="X196" s="172">
        <f t="shared" si="106"/>
        <v>3</v>
      </c>
      <c r="Y196" s="34">
        <f t="shared" si="107"/>
        <v>3</v>
      </c>
      <c r="Z196" s="33" t="str">
        <f t="shared" si="108"/>
        <v>Maibach 1822 eVTeam A9</v>
      </c>
      <c r="AA196" s="172">
        <f t="shared" si="104"/>
        <v>1</v>
      </c>
      <c r="AB196" s="172" t="str">
        <f t="shared" si="109"/>
        <v>3 : 3</v>
      </c>
      <c r="AC196" s="3" t="str">
        <f t="shared" si="110"/>
        <v/>
      </c>
      <c r="AD196" s="64" t="str">
        <f t="shared" si="111"/>
        <v/>
      </c>
      <c r="AE196" s="66">
        <f t="shared" si="102"/>
        <v>1</v>
      </c>
      <c r="AF196" s="64">
        <f t="shared" si="103"/>
        <v>1</v>
      </c>
      <c r="AG196" s="172">
        <f>IF($AH196="",0,COUNTIF($AH$64:$AH196,INDEX($AH$352:$AH$639,ROW($A133))))</f>
        <v>0</v>
      </c>
      <c r="AH196" s="167" t="str">
        <f t="shared" si="105"/>
        <v>Maibach 1822 eVTeam A9</v>
      </c>
      <c r="AI196" s="3" t="s">
        <v>138</v>
      </c>
    </row>
    <row r="197" spans="7:35" x14ac:dyDescent="0.2">
      <c r="G197" s="1" t="s">
        <v>231</v>
      </c>
      <c r="H197" s="269" t="str">
        <f>Spielplan!$J122</f>
        <v>Eintracht Frankfurt</v>
      </c>
      <c r="I197" s="170" t="str">
        <f>Spielplan!$L122</f>
        <v>Maibach 1822 eV</v>
      </c>
      <c r="J197" s="270">
        <f>IF(Spielplan!$M122="","",Spielplan!$M122)</f>
        <v>3</v>
      </c>
      <c r="K197" s="271">
        <f>IF(Spielplan!$O122="","",Spielplan!$O122)</f>
        <v>4</v>
      </c>
      <c r="U197" s="57" t="s">
        <v>248</v>
      </c>
      <c r="V197" s="39" t="str">
        <f t="shared" si="100"/>
        <v>Team B4</v>
      </c>
      <c r="W197" s="172" t="str">
        <f t="shared" si="101"/>
        <v>Team B9</v>
      </c>
      <c r="X197" s="172">
        <f t="shared" si="106"/>
        <v>1</v>
      </c>
      <c r="Y197" s="34">
        <f t="shared" si="107"/>
        <v>5</v>
      </c>
      <c r="Z197" s="33" t="str">
        <f t="shared" si="108"/>
        <v>Team B4Team B9</v>
      </c>
      <c r="AA197" s="172">
        <f t="shared" si="104"/>
        <v>1</v>
      </c>
      <c r="AB197" s="172" t="str">
        <f t="shared" si="109"/>
        <v>1 : 5</v>
      </c>
      <c r="AC197" s="3" t="str">
        <f t="shared" si="110"/>
        <v/>
      </c>
      <c r="AD197" s="64" t="str">
        <f t="shared" si="111"/>
        <v/>
      </c>
      <c r="AE197" s="66">
        <f t="shared" si="102"/>
        <v>0</v>
      </c>
      <c r="AF197" s="64">
        <f t="shared" si="103"/>
        <v>3</v>
      </c>
      <c r="AG197" s="172">
        <f>IF($AH197="",0,COUNTIF($AH$64:$AH197,INDEX($AH$352:$AH$639,ROW($A134))))</f>
        <v>0</v>
      </c>
      <c r="AH197" s="167" t="str">
        <f t="shared" si="105"/>
        <v>Team B4Team B9</v>
      </c>
      <c r="AI197" s="3" t="s">
        <v>138</v>
      </c>
    </row>
    <row r="198" spans="7:35" x14ac:dyDescent="0.2">
      <c r="G198" s="1" t="s">
        <v>232</v>
      </c>
      <c r="H198" s="269" t="str">
        <f>Spielplan!$J123</f>
        <v>Team B2</v>
      </c>
      <c r="I198" s="170" t="str">
        <f>Spielplan!$L123</f>
        <v>Team B4</v>
      </c>
      <c r="J198" s="270">
        <f>IF(Spielplan!$M123="","",Spielplan!$M123)</f>
        <v>3</v>
      </c>
      <c r="K198" s="271">
        <f>IF(Spielplan!$O123="","",Spielplan!$O123)</f>
        <v>3</v>
      </c>
      <c r="U198" s="57" t="s">
        <v>249</v>
      </c>
      <c r="V198" s="39" t="str">
        <f t="shared" si="100"/>
        <v>Team C4</v>
      </c>
      <c r="W198" s="172" t="str">
        <f t="shared" si="101"/>
        <v>Team C9</v>
      </c>
      <c r="X198" s="172">
        <f t="shared" si="106"/>
        <v>1</v>
      </c>
      <c r="Y198" s="34">
        <f t="shared" si="107"/>
        <v>6</v>
      </c>
      <c r="Z198" s="33" t="str">
        <f t="shared" si="108"/>
        <v>Team C4Team C9</v>
      </c>
      <c r="AA198" s="172">
        <f t="shared" si="104"/>
        <v>1</v>
      </c>
      <c r="AB198" s="172" t="str">
        <f t="shared" si="109"/>
        <v>1 : 6</v>
      </c>
      <c r="AC198" s="3" t="str">
        <f t="shared" si="110"/>
        <v/>
      </c>
      <c r="AD198" s="64" t="str">
        <f t="shared" si="111"/>
        <v/>
      </c>
      <c r="AE198" s="66">
        <f t="shared" si="102"/>
        <v>0</v>
      </c>
      <c r="AF198" s="64">
        <f t="shared" si="103"/>
        <v>3</v>
      </c>
      <c r="AG198" s="172">
        <f>IF($AH198="",0,COUNTIF($AH$64:$AH198,INDEX($AH$352:$AH$639,ROW($A135))))</f>
        <v>0</v>
      </c>
      <c r="AH198" s="167" t="str">
        <f t="shared" si="105"/>
        <v>Team C4Team C9</v>
      </c>
      <c r="AI198" s="3" t="s">
        <v>138</v>
      </c>
    </row>
    <row r="199" spans="7:35" x14ac:dyDescent="0.2">
      <c r="G199" s="1" t="s">
        <v>233</v>
      </c>
      <c r="H199" s="269" t="str">
        <f>Spielplan!$J124</f>
        <v>Team C2</v>
      </c>
      <c r="I199" s="170" t="str">
        <f>Spielplan!$L124</f>
        <v>Team C4</v>
      </c>
      <c r="J199" s="270">
        <f>IF(Spielplan!$M124="","",Spielplan!$M124)</f>
        <v>3</v>
      </c>
      <c r="K199" s="271">
        <f>IF(Spielplan!$O124="","",Spielplan!$O124)</f>
        <v>1</v>
      </c>
      <c r="U199" s="57" t="s">
        <v>250</v>
      </c>
      <c r="V199" s="39" t="str">
        <f t="shared" si="100"/>
        <v>Team D4</v>
      </c>
      <c r="W199" s="172" t="str">
        <f t="shared" si="101"/>
        <v>Team D9</v>
      </c>
      <c r="X199" s="172">
        <f t="shared" si="106"/>
        <v>2</v>
      </c>
      <c r="Y199" s="34">
        <f t="shared" si="107"/>
        <v>5</v>
      </c>
      <c r="Z199" s="33" t="str">
        <f t="shared" si="108"/>
        <v>Team D4Team D9</v>
      </c>
      <c r="AA199" s="172">
        <f t="shared" si="104"/>
        <v>1</v>
      </c>
      <c r="AB199" s="172" t="str">
        <f t="shared" si="109"/>
        <v>2 : 5</v>
      </c>
      <c r="AC199" s="3" t="str">
        <f t="shared" si="110"/>
        <v/>
      </c>
      <c r="AD199" s="64" t="str">
        <f t="shared" si="111"/>
        <v/>
      </c>
      <c r="AE199" s="66">
        <f t="shared" si="102"/>
        <v>0</v>
      </c>
      <c r="AF199" s="64">
        <f t="shared" si="103"/>
        <v>3</v>
      </c>
      <c r="AG199" s="172">
        <f>IF($AH199="",0,COUNTIF($AH$64:$AH199,INDEX($AH$352:$AH$639,ROW($A136))))</f>
        <v>0</v>
      </c>
      <c r="AH199" s="167" t="str">
        <f t="shared" si="105"/>
        <v>Team D4Team D9</v>
      </c>
      <c r="AI199" s="3" t="s">
        <v>138</v>
      </c>
    </row>
    <row r="200" spans="7:35" x14ac:dyDescent="0.2">
      <c r="G200" s="1" t="s">
        <v>234</v>
      </c>
      <c r="H200" s="269" t="str">
        <f>Spielplan!$J125</f>
        <v>Team D2</v>
      </c>
      <c r="I200" s="170" t="str">
        <f>Spielplan!$L125</f>
        <v>Team D4</v>
      </c>
      <c r="J200" s="270">
        <f>IF(Spielplan!$M125="","",Spielplan!$M125)</f>
        <v>3</v>
      </c>
      <c r="K200" s="271">
        <f>IF(Spielplan!$O125="","",Spielplan!$O125)</f>
        <v>3</v>
      </c>
      <c r="U200" s="57" t="s">
        <v>251</v>
      </c>
      <c r="V200" s="39" t="str">
        <f t="shared" si="100"/>
        <v>Team A8</v>
      </c>
      <c r="W200" s="172" t="str">
        <f t="shared" si="101"/>
        <v>Beinbruch SC</v>
      </c>
      <c r="X200" s="172">
        <f t="shared" si="106"/>
        <v>2</v>
      </c>
      <c r="Y200" s="34">
        <f t="shared" si="107"/>
        <v>4</v>
      </c>
      <c r="Z200" s="33" t="str">
        <f t="shared" si="108"/>
        <v>Team A8Beinbruch SC</v>
      </c>
      <c r="AA200" s="172">
        <f t="shared" si="104"/>
        <v>1</v>
      </c>
      <c r="AB200" s="172" t="str">
        <f t="shared" si="109"/>
        <v>2 : 4</v>
      </c>
      <c r="AC200" s="3" t="str">
        <f t="shared" si="110"/>
        <v/>
      </c>
      <c r="AD200" s="64" t="str">
        <f t="shared" si="111"/>
        <v/>
      </c>
      <c r="AE200" s="66">
        <f t="shared" si="102"/>
        <v>0</v>
      </c>
      <c r="AF200" s="64">
        <f t="shared" si="103"/>
        <v>3</v>
      </c>
      <c r="AG200" s="172">
        <f>IF($AH200="",0,COUNTIF($AH$64:$AH200,INDEX($AH$352:$AH$639,ROW($A137))))</f>
        <v>0</v>
      </c>
      <c r="AH200" s="167" t="str">
        <f t="shared" si="105"/>
        <v>Team A8Beinbruch SC</v>
      </c>
      <c r="AI200" s="3" t="s">
        <v>138</v>
      </c>
    </row>
    <row r="201" spans="7:35" x14ac:dyDescent="0.2">
      <c r="G201" s="1" t="s">
        <v>235</v>
      </c>
      <c r="H201" s="269" t="str">
        <f>Spielplan!$J126</f>
        <v>Team A9</v>
      </c>
      <c r="I201" s="170" t="str">
        <f>Spielplan!$L126</f>
        <v>FV Schlappe Lunge</v>
      </c>
      <c r="J201" s="270">
        <f>IF(Spielplan!$M126="","",Spielplan!$M126)</f>
        <v>5</v>
      </c>
      <c r="K201" s="271">
        <f>IF(Spielplan!$O126="","",Spielplan!$O126)</f>
        <v>1</v>
      </c>
      <c r="U201" s="57" t="s">
        <v>252</v>
      </c>
      <c r="V201" s="39" t="str">
        <f t="shared" si="100"/>
        <v>Team B8</v>
      </c>
      <c r="W201" s="172" t="str">
        <f t="shared" si="101"/>
        <v>Team B5</v>
      </c>
      <c r="X201" s="172">
        <f t="shared" si="106"/>
        <v>0</v>
      </c>
      <c r="Y201" s="34">
        <f t="shared" si="107"/>
        <v>3</v>
      </c>
      <c r="Z201" s="33" t="str">
        <f t="shared" si="108"/>
        <v>Team B8Team B5</v>
      </c>
      <c r="AA201" s="172">
        <f t="shared" si="104"/>
        <v>1</v>
      </c>
      <c r="AB201" s="172" t="str">
        <f t="shared" si="109"/>
        <v>0 : 3</v>
      </c>
      <c r="AC201" s="3" t="str">
        <f t="shared" si="110"/>
        <v/>
      </c>
      <c r="AD201" s="64" t="str">
        <f t="shared" si="111"/>
        <v/>
      </c>
      <c r="AE201" s="66">
        <f t="shared" si="102"/>
        <v>0</v>
      </c>
      <c r="AF201" s="64">
        <f t="shared" si="103"/>
        <v>3</v>
      </c>
      <c r="AG201" s="172">
        <f>IF($AH201="",0,COUNTIF($AH$64:$AH201,INDEX($AH$352:$AH$639,ROW($A138))))</f>
        <v>0</v>
      </c>
      <c r="AH201" s="167" t="str">
        <f t="shared" si="105"/>
        <v>Team B8Team B5</v>
      </c>
      <c r="AI201" s="3" t="s">
        <v>138</v>
      </c>
    </row>
    <row r="202" spans="7:35" x14ac:dyDescent="0.2">
      <c r="G202" s="1" t="s">
        <v>236</v>
      </c>
      <c r="H202" s="269" t="str">
        <f>Spielplan!$J127</f>
        <v>Team B9</v>
      </c>
      <c r="I202" s="170" t="str">
        <f>Spielplan!$L127</f>
        <v>Team B6</v>
      </c>
      <c r="J202" s="270">
        <f>IF(Spielplan!$M127="","",Spielplan!$M127)</f>
        <v>6</v>
      </c>
      <c r="K202" s="271">
        <f>IF(Spielplan!$O127="","",Spielplan!$O127)</f>
        <v>1</v>
      </c>
      <c r="U202" s="57" t="s">
        <v>253</v>
      </c>
      <c r="V202" s="39" t="str">
        <f t="shared" si="100"/>
        <v>Team C8</v>
      </c>
      <c r="W202" s="172" t="str">
        <f t="shared" si="101"/>
        <v>Team C5</v>
      </c>
      <c r="X202" s="172">
        <f t="shared" si="106"/>
        <v>1</v>
      </c>
      <c r="Y202" s="34">
        <f t="shared" si="107"/>
        <v>5</v>
      </c>
      <c r="Z202" s="33" t="str">
        <f t="shared" si="108"/>
        <v>Team C8Team C5</v>
      </c>
      <c r="AA202" s="172">
        <f t="shared" si="104"/>
        <v>1</v>
      </c>
      <c r="AB202" s="172" t="str">
        <f t="shared" si="109"/>
        <v>1 : 5</v>
      </c>
      <c r="AC202" s="3" t="str">
        <f t="shared" si="110"/>
        <v/>
      </c>
      <c r="AD202" s="64" t="str">
        <f t="shared" si="111"/>
        <v/>
      </c>
      <c r="AE202" s="66">
        <f t="shared" si="102"/>
        <v>0</v>
      </c>
      <c r="AF202" s="64">
        <f t="shared" si="103"/>
        <v>3</v>
      </c>
      <c r="AG202" s="172">
        <f>IF($AH202="",0,COUNTIF($AH$64:$AH202,INDEX($AH$352:$AH$639,ROW($A139))))</f>
        <v>0</v>
      </c>
      <c r="AH202" s="167" t="str">
        <f t="shared" si="105"/>
        <v>Team C8Team C5</v>
      </c>
      <c r="AI202" s="3" t="s">
        <v>138</v>
      </c>
    </row>
    <row r="203" spans="7:35" x14ac:dyDescent="0.2">
      <c r="G203" s="1" t="s">
        <v>237</v>
      </c>
      <c r="H203" s="269" t="str">
        <f>Spielplan!$J128</f>
        <v>Team C9</v>
      </c>
      <c r="I203" s="170" t="str">
        <f>Spielplan!$L128</f>
        <v>Team C6</v>
      </c>
      <c r="J203" s="270">
        <f>IF(Spielplan!$M128="","",Spielplan!$M128)</f>
        <v>5</v>
      </c>
      <c r="K203" s="271">
        <f>IF(Spielplan!$O128="","",Spielplan!$O128)</f>
        <v>2</v>
      </c>
      <c r="U203" s="57" t="s">
        <v>254</v>
      </c>
      <c r="V203" s="39" t="str">
        <f t="shared" si="100"/>
        <v>Team D8</v>
      </c>
      <c r="W203" s="172" t="str">
        <f t="shared" si="101"/>
        <v>Team D5</v>
      </c>
      <c r="X203" s="172">
        <f t="shared" si="106"/>
        <v>3</v>
      </c>
      <c r="Y203" s="34">
        <f t="shared" si="107"/>
        <v>0</v>
      </c>
      <c r="Z203" s="33" t="str">
        <f t="shared" si="108"/>
        <v>Team D8Team D5</v>
      </c>
      <c r="AA203" s="172">
        <f t="shared" si="104"/>
        <v>1</v>
      </c>
      <c r="AB203" s="172" t="str">
        <f t="shared" si="109"/>
        <v>3 : 0</v>
      </c>
      <c r="AC203" s="3" t="str">
        <f t="shared" si="110"/>
        <v/>
      </c>
      <c r="AD203" s="64" t="str">
        <f t="shared" si="111"/>
        <v/>
      </c>
      <c r="AE203" s="66">
        <f t="shared" si="102"/>
        <v>3</v>
      </c>
      <c r="AF203" s="64">
        <f t="shared" si="103"/>
        <v>0</v>
      </c>
      <c r="AG203" s="172">
        <f>IF($AH203="",0,COUNTIF($AH$64:$AH203,INDEX($AH$352:$AH$639,ROW($A140))))</f>
        <v>0</v>
      </c>
      <c r="AH203" s="167" t="str">
        <f t="shared" si="105"/>
        <v>Team D8Team D5</v>
      </c>
      <c r="AI203" s="3" t="s">
        <v>138</v>
      </c>
    </row>
    <row r="204" spans="7:35" x14ac:dyDescent="0.2">
      <c r="G204" s="1" t="s">
        <v>238</v>
      </c>
      <c r="H204" s="269" t="str">
        <f>Spielplan!$J129</f>
        <v>Team D9</v>
      </c>
      <c r="I204" s="170" t="str">
        <f>Spielplan!$L129</f>
        <v>Team D6</v>
      </c>
      <c r="J204" s="270">
        <f>IF(Spielplan!$M129="","",Spielplan!$M129)</f>
        <v>4</v>
      </c>
      <c r="K204" s="271">
        <f>IF(Spielplan!$O129="","",Spielplan!$O129)</f>
        <v>2</v>
      </c>
      <c r="U204" s="57" t="s">
        <v>255</v>
      </c>
      <c r="V204" s="39" t="str">
        <f t="shared" si="100"/>
        <v>FV Schlappe Lunge</v>
      </c>
      <c r="W204" s="172" t="str">
        <f t="shared" si="101"/>
        <v>Team A7</v>
      </c>
      <c r="X204" s="172">
        <f t="shared" si="106"/>
        <v>2</v>
      </c>
      <c r="Y204" s="34">
        <f t="shared" si="107"/>
        <v>1</v>
      </c>
      <c r="Z204" s="33" t="str">
        <f t="shared" si="108"/>
        <v>FV Schlappe LungeTeam A7</v>
      </c>
      <c r="AA204" s="172">
        <f t="shared" si="104"/>
        <v>1</v>
      </c>
      <c r="AB204" s="172" t="str">
        <f t="shared" si="109"/>
        <v>2 : 1</v>
      </c>
      <c r="AC204" s="3" t="str">
        <f t="shared" si="110"/>
        <v/>
      </c>
      <c r="AD204" s="64" t="str">
        <f t="shared" si="111"/>
        <v/>
      </c>
      <c r="AE204" s="66">
        <f t="shared" si="102"/>
        <v>3</v>
      </c>
      <c r="AF204" s="64">
        <f t="shared" si="103"/>
        <v>0</v>
      </c>
      <c r="AG204" s="172">
        <f>IF($AH204="",0,COUNTIF($AH$64:$AH204,INDEX($AH$352:$AH$639,ROW($A141))))</f>
        <v>0</v>
      </c>
      <c r="AH204" s="167" t="str">
        <f t="shared" si="105"/>
        <v>FV Schlappe LungeTeam A7</v>
      </c>
      <c r="AI204" s="3" t="s">
        <v>138</v>
      </c>
    </row>
    <row r="205" spans="7:35" x14ac:dyDescent="0.2">
      <c r="G205" s="1" t="s">
        <v>239</v>
      </c>
      <c r="H205" s="269" t="str">
        <f>Spielplan!$J130</f>
        <v>Team A7</v>
      </c>
      <c r="I205" s="170" t="str">
        <f>Spielplan!$L130</f>
        <v>Team A8</v>
      </c>
      <c r="J205" s="270">
        <f>IF(Spielplan!$M130="","",Spielplan!$M130)</f>
        <v>3</v>
      </c>
      <c r="K205" s="271">
        <f>IF(Spielplan!$O130="","",Spielplan!$O130)</f>
        <v>0</v>
      </c>
      <c r="U205" s="57" t="s">
        <v>256</v>
      </c>
      <c r="V205" s="39" t="str">
        <f t="shared" si="100"/>
        <v>Team B6</v>
      </c>
      <c r="W205" s="172" t="str">
        <f t="shared" si="101"/>
        <v>Team B7</v>
      </c>
      <c r="X205" s="172">
        <f t="shared" si="106"/>
        <v>2</v>
      </c>
      <c r="Y205" s="34">
        <f t="shared" si="107"/>
        <v>2</v>
      </c>
      <c r="Z205" s="33" t="str">
        <f t="shared" si="108"/>
        <v>Team B6Team B7</v>
      </c>
      <c r="AA205" s="172">
        <f t="shared" si="104"/>
        <v>1</v>
      </c>
      <c r="AB205" s="172" t="str">
        <f t="shared" si="109"/>
        <v>2 : 2</v>
      </c>
      <c r="AC205" s="3" t="str">
        <f t="shared" si="110"/>
        <v/>
      </c>
      <c r="AD205" s="64" t="str">
        <f t="shared" si="111"/>
        <v/>
      </c>
      <c r="AE205" s="66">
        <f t="shared" si="102"/>
        <v>1</v>
      </c>
      <c r="AF205" s="64">
        <f t="shared" si="103"/>
        <v>1</v>
      </c>
      <c r="AG205" s="172">
        <f>IF($AH205="",0,COUNTIF($AH$64:$AH205,INDEX($AH$352:$AH$639,ROW($A142))))</f>
        <v>0</v>
      </c>
      <c r="AH205" s="167" t="str">
        <f t="shared" si="105"/>
        <v>Team B6Team B7</v>
      </c>
      <c r="AI205" s="3" t="s">
        <v>138</v>
      </c>
    </row>
    <row r="206" spans="7:35" x14ac:dyDescent="0.2">
      <c r="G206" s="1" t="s">
        <v>240</v>
      </c>
      <c r="H206" s="269" t="str">
        <f>Spielplan!$J131</f>
        <v>Team B7</v>
      </c>
      <c r="I206" s="170" t="str">
        <f>Spielplan!$L131</f>
        <v>Team B8</v>
      </c>
      <c r="J206" s="270">
        <f>IF(Spielplan!$M131="","",Spielplan!$M131)</f>
        <v>5</v>
      </c>
      <c r="K206" s="271">
        <f>IF(Spielplan!$O131="","",Spielplan!$O131)</f>
        <v>1</v>
      </c>
      <c r="U206" s="57" t="s">
        <v>257</v>
      </c>
      <c r="V206" s="39" t="str">
        <f t="shared" si="100"/>
        <v>Team C6</v>
      </c>
      <c r="W206" s="172" t="str">
        <f t="shared" si="101"/>
        <v>Team C7</v>
      </c>
      <c r="X206" s="172">
        <f t="shared" si="106"/>
        <v>3</v>
      </c>
      <c r="Y206" s="34">
        <f t="shared" si="107"/>
        <v>4</v>
      </c>
      <c r="Z206" s="33" t="str">
        <f t="shared" si="108"/>
        <v>Team C6Team C7</v>
      </c>
      <c r="AA206" s="172">
        <f t="shared" si="104"/>
        <v>1</v>
      </c>
      <c r="AB206" s="172" t="str">
        <f t="shared" si="109"/>
        <v>3 : 4</v>
      </c>
      <c r="AC206" s="3" t="str">
        <f t="shared" si="110"/>
        <v/>
      </c>
      <c r="AD206" s="64" t="str">
        <f t="shared" si="111"/>
        <v/>
      </c>
      <c r="AE206" s="66">
        <f t="shared" si="102"/>
        <v>0</v>
      </c>
      <c r="AF206" s="64">
        <f t="shared" si="103"/>
        <v>3</v>
      </c>
      <c r="AG206" s="172">
        <f>IF($AH206="",0,COUNTIF($AH$64:$AH206,INDEX($AH$352:$AH$639,ROW($A143))))</f>
        <v>0</v>
      </c>
      <c r="AH206" s="167" t="str">
        <f t="shared" si="105"/>
        <v>Team C6Team C7</v>
      </c>
      <c r="AI206" s="3" t="s">
        <v>138</v>
      </c>
    </row>
    <row r="207" spans="7:35" x14ac:dyDescent="0.2">
      <c r="G207" s="1" t="s">
        <v>241</v>
      </c>
      <c r="H207" s="269" t="str">
        <f>Spielplan!$J132</f>
        <v>Team C7</v>
      </c>
      <c r="I207" s="170" t="str">
        <f>Spielplan!$L132</f>
        <v>Team C8</v>
      </c>
      <c r="J207" s="270">
        <f>IF(Spielplan!$M132="","",Spielplan!$M132)</f>
        <v>0</v>
      </c>
      <c r="K207" s="271">
        <f>IF(Spielplan!$O132="","",Spielplan!$O132)</f>
        <v>3</v>
      </c>
      <c r="U207" s="57" t="s">
        <v>258</v>
      </c>
      <c r="V207" s="39" t="str">
        <f t="shared" si="100"/>
        <v>Team D6</v>
      </c>
      <c r="W207" s="172" t="str">
        <f t="shared" si="101"/>
        <v>Team D7</v>
      </c>
      <c r="X207" s="172">
        <f t="shared" si="106"/>
        <v>3</v>
      </c>
      <c r="Y207" s="34">
        <f t="shared" si="107"/>
        <v>3</v>
      </c>
      <c r="Z207" s="33" t="str">
        <f t="shared" si="108"/>
        <v>Team D6Team D7</v>
      </c>
      <c r="AA207" s="172">
        <f t="shared" si="104"/>
        <v>1</v>
      </c>
      <c r="AB207" s="172" t="str">
        <f t="shared" si="109"/>
        <v>3 : 3</v>
      </c>
      <c r="AC207" s="3" t="str">
        <f t="shared" si="110"/>
        <v/>
      </c>
      <c r="AD207" s="64" t="str">
        <f t="shared" si="111"/>
        <v/>
      </c>
      <c r="AE207" s="66">
        <f t="shared" si="102"/>
        <v>1</v>
      </c>
      <c r="AF207" s="64">
        <f t="shared" si="103"/>
        <v>1</v>
      </c>
      <c r="AG207" s="172">
        <f>IF($AH207="",0,COUNTIF($AH$64:$AH207,INDEX($AH$352:$AH$639,ROW($A144))))</f>
        <v>0</v>
      </c>
      <c r="AH207" s="167" t="str">
        <f t="shared" si="105"/>
        <v>Team D6Team D7</v>
      </c>
      <c r="AI207" s="3" t="s">
        <v>138</v>
      </c>
    </row>
    <row r="208" spans="7:35" x14ac:dyDescent="0.2">
      <c r="G208" s="1" t="s">
        <v>242</v>
      </c>
      <c r="H208" s="269" t="str">
        <f>Spielplan!$J133</f>
        <v>Team D7</v>
      </c>
      <c r="I208" s="170" t="str">
        <f>Spielplan!$L133</f>
        <v>Team D8</v>
      </c>
      <c r="J208" s="270">
        <f>IF(Spielplan!$M133="","",Spielplan!$M133)</f>
        <v>1</v>
      </c>
      <c r="K208" s="271">
        <f>IF(Spielplan!$O133="","",Spielplan!$O133)</f>
        <v>2</v>
      </c>
      <c r="U208" s="57" t="s">
        <v>259</v>
      </c>
      <c r="V208" s="39" t="str">
        <f t="shared" si="100"/>
        <v>Eintracht Frankfurt</v>
      </c>
      <c r="W208" s="172" t="str">
        <f t="shared" si="101"/>
        <v>Team A9</v>
      </c>
      <c r="X208" s="172">
        <f t="shared" si="106"/>
        <v>3</v>
      </c>
      <c r="Y208" s="34">
        <f t="shared" si="107"/>
        <v>1</v>
      </c>
      <c r="Z208" s="33" t="str">
        <f t="shared" si="108"/>
        <v/>
      </c>
      <c r="AA208" s="172">
        <f t="shared" si="104"/>
        <v>1</v>
      </c>
      <c r="AB208" s="172" t="str">
        <f t="shared" si="109"/>
        <v/>
      </c>
      <c r="AC208" s="3" t="str">
        <f t="shared" si="110"/>
        <v>Eintracht FrankfurtTeam A9</v>
      </c>
      <c r="AD208" s="64" t="str">
        <f t="shared" si="111"/>
        <v>3 : 1</v>
      </c>
      <c r="AE208" s="66">
        <f t="shared" si="102"/>
        <v>3</v>
      </c>
      <c r="AF208" s="64">
        <f t="shared" si="103"/>
        <v>0</v>
      </c>
      <c r="AG208" s="172">
        <f>IF($AH208="",0,COUNTIF($AH$64:$AH208,INDEX($AH$352:$AH$639,ROW($A145))))</f>
        <v>1</v>
      </c>
      <c r="AH208" s="167" t="str">
        <f t="shared" si="105"/>
        <v>Eintracht FrankfurtTeam A9</v>
      </c>
    </row>
    <row r="209" spans="7:34" x14ac:dyDescent="0.2">
      <c r="G209" s="1" t="s">
        <v>243</v>
      </c>
      <c r="H209" s="269" t="str">
        <f>Spielplan!$J134</f>
        <v>1. FC Riedwald</v>
      </c>
      <c r="I209" s="170" t="str">
        <f>Spielplan!$L134</f>
        <v>Eintracht Frankfurt</v>
      </c>
      <c r="J209" s="270">
        <f>IF(Spielplan!$M134="","",Spielplan!$M134)</f>
        <v>2</v>
      </c>
      <c r="K209" s="271">
        <f>IF(Spielplan!$O134="","",Spielplan!$O134)</f>
        <v>2</v>
      </c>
      <c r="U209" s="57" t="s">
        <v>260</v>
      </c>
      <c r="V209" s="39" t="str">
        <f t="shared" si="100"/>
        <v>Team B2</v>
      </c>
      <c r="W209" s="172" t="str">
        <f t="shared" si="101"/>
        <v>Team B9</v>
      </c>
      <c r="X209" s="172">
        <f t="shared" si="106"/>
        <v>3</v>
      </c>
      <c r="Y209" s="34">
        <f t="shared" si="107"/>
        <v>3</v>
      </c>
      <c r="Z209" s="33" t="str">
        <f t="shared" si="108"/>
        <v/>
      </c>
      <c r="AA209" s="172">
        <f t="shared" si="104"/>
        <v>1</v>
      </c>
      <c r="AB209" s="172" t="str">
        <f t="shared" si="109"/>
        <v/>
      </c>
      <c r="AC209" s="3" t="str">
        <f t="shared" si="110"/>
        <v>Team B2Team B9</v>
      </c>
      <c r="AD209" s="64" t="str">
        <f t="shared" si="111"/>
        <v>3 : 3</v>
      </c>
      <c r="AE209" s="66">
        <f t="shared" si="102"/>
        <v>1</v>
      </c>
      <c r="AF209" s="64">
        <f t="shared" si="103"/>
        <v>1</v>
      </c>
      <c r="AG209" s="172">
        <f>IF($AH209="",0,COUNTIF($AH$64:$AH209,INDEX($AH$352:$AH$639,ROW($A146))))</f>
        <v>1</v>
      </c>
      <c r="AH209" s="167" t="str">
        <f t="shared" si="105"/>
        <v>Team B2Team B9</v>
      </c>
    </row>
    <row r="210" spans="7:34" x14ac:dyDescent="0.2">
      <c r="G210" s="1" t="s">
        <v>244</v>
      </c>
      <c r="H210" s="269" t="str">
        <f>Spielplan!$J135</f>
        <v>Team B1</v>
      </c>
      <c r="I210" s="170" t="str">
        <f>Spielplan!$L135</f>
        <v>Team B2</v>
      </c>
      <c r="J210" s="270">
        <f>IF(Spielplan!$M135="","",Spielplan!$M135)</f>
        <v>4</v>
      </c>
      <c r="K210" s="271">
        <f>IF(Spielplan!$O135="","",Spielplan!$O135)</f>
        <v>3</v>
      </c>
      <c r="U210" s="57" t="s">
        <v>261</v>
      </c>
      <c r="V210" s="39" t="str">
        <f t="shared" si="100"/>
        <v>Team C2</v>
      </c>
      <c r="W210" s="172" t="str">
        <f t="shared" si="101"/>
        <v>Team C9</v>
      </c>
      <c r="X210" s="172">
        <f t="shared" si="106"/>
        <v>5</v>
      </c>
      <c r="Y210" s="34">
        <f t="shared" si="107"/>
        <v>1</v>
      </c>
      <c r="Z210" s="33" t="str">
        <f t="shared" si="108"/>
        <v/>
      </c>
      <c r="AA210" s="172">
        <f t="shared" si="104"/>
        <v>1</v>
      </c>
      <c r="AB210" s="172" t="str">
        <f t="shared" si="109"/>
        <v/>
      </c>
      <c r="AC210" s="3" t="str">
        <f t="shared" si="110"/>
        <v>Team C2Team C9</v>
      </c>
      <c r="AD210" s="64" t="str">
        <f t="shared" si="111"/>
        <v>5 : 1</v>
      </c>
      <c r="AE210" s="66">
        <f t="shared" si="102"/>
        <v>3</v>
      </c>
      <c r="AF210" s="64">
        <f t="shared" si="103"/>
        <v>0</v>
      </c>
      <c r="AG210" s="172">
        <f>IF($AH210="",0,COUNTIF($AH$64:$AH210,INDEX($AH$352:$AH$639,ROW($A147))))</f>
        <v>1</v>
      </c>
      <c r="AH210" s="167" t="str">
        <f t="shared" si="105"/>
        <v>Team C2Team C9</v>
      </c>
    </row>
    <row r="211" spans="7:34" x14ac:dyDescent="0.2">
      <c r="G211" s="1" t="s">
        <v>245</v>
      </c>
      <c r="H211" s="269" t="str">
        <f>Spielplan!$J136</f>
        <v>Team C1</v>
      </c>
      <c r="I211" s="170" t="str">
        <f>Spielplan!$L136</f>
        <v>Team C2</v>
      </c>
      <c r="J211" s="270">
        <f>IF(Spielplan!$M136="","",Spielplan!$M136)</f>
        <v>3</v>
      </c>
      <c r="K211" s="271">
        <f>IF(Spielplan!$O136="","",Spielplan!$O136)</f>
        <v>3</v>
      </c>
      <c r="U211" s="57" t="s">
        <v>262</v>
      </c>
      <c r="V211" s="39" t="str">
        <f t="shared" si="100"/>
        <v>Team D2</v>
      </c>
      <c r="W211" s="172" t="str">
        <f t="shared" si="101"/>
        <v>Team D9</v>
      </c>
      <c r="X211" s="172">
        <f t="shared" si="106"/>
        <v>6</v>
      </c>
      <c r="Y211" s="34">
        <f t="shared" si="107"/>
        <v>1</v>
      </c>
      <c r="Z211" s="33" t="str">
        <f t="shared" si="108"/>
        <v/>
      </c>
      <c r="AA211" s="172">
        <f t="shared" si="104"/>
        <v>1</v>
      </c>
      <c r="AB211" s="172" t="str">
        <f t="shared" si="109"/>
        <v/>
      </c>
      <c r="AC211" s="3" t="str">
        <f t="shared" si="110"/>
        <v>Team D2Team D9</v>
      </c>
      <c r="AD211" s="64" t="str">
        <f t="shared" si="111"/>
        <v>6 : 1</v>
      </c>
      <c r="AE211" s="66">
        <f t="shared" si="102"/>
        <v>3</v>
      </c>
      <c r="AF211" s="64">
        <f t="shared" si="103"/>
        <v>0</v>
      </c>
      <c r="AG211" s="172">
        <f>IF($AH211="",0,COUNTIF($AH$64:$AH211,INDEX($AH$352:$AH$639,ROW($A148))))</f>
        <v>1</v>
      </c>
      <c r="AH211" s="167" t="str">
        <f t="shared" si="105"/>
        <v>Team D2Team D9</v>
      </c>
    </row>
    <row r="212" spans="7:34" x14ac:dyDescent="0.2">
      <c r="G212" s="1" t="s">
        <v>246</v>
      </c>
      <c r="H212" s="269" t="str">
        <f>Spielplan!$J137</f>
        <v>Team D1</v>
      </c>
      <c r="I212" s="170" t="str">
        <f>Spielplan!$L137</f>
        <v>Team D2</v>
      </c>
      <c r="J212" s="270">
        <f>IF(Spielplan!$M137="","",Spielplan!$M137)</f>
        <v>1</v>
      </c>
      <c r="K212" s="271">
        <f>IF(Spielplan!$O137="","",Spielplan!$O137)</f>
        <v>3</v>
      </c>
      <c r="U212" s="57" t="s">
        <v>263</v>
      </c>
      <c r="V212" s="39" t="str">
        <f t="shared" si="100"/>
        <v>Team A8</v>
      </c>
      <c r="W212" s="172" t="str">
        <f t="shared" si="101"/>
        <v>FC Barcelona</v>
      </c>
      <c r="X212" s="172">
        <f t="shared" si="106"/>
        <v>5</v>
      </c>
      <c r="Y212" s="34">
        <f t="shared" si="107"/>
        <v>2</v>
      </c>
      <c r="Z212" s="33" t="str">
        <f t="shared" si="108"/>
        <v/>
      </c>
      <c r="AA212" s="172">
        <f t="shared" si="104"/>
        <v>1</v>
      </c>
      <c r="AB212" s="172" t="str">
        <f t="shared" si="109"/>
        <v/>
      </c>
      <c r="AC212" s="3" t="str">
        <f t="shared" si="110"/>
        <v>Team A8FC Barcelona</v>
      </c>
      <c r="AD212" s="64" t="str">
        <f t="shared" si="111"/>
        <v>5 : 2</v>
      </c>
      <c r="AE212" s="66">
        <f t="shared" si="102"/>
        <v>3</v>
      </c>
      <c r="AF212" s="64">
        <f t="shared" si="103"/>
        <v>0</v>
      </c>
      <c r="AG212" s="172">
        <f>IF($AH212="",0,COUNTIF($AH$64:$AH212,INDEX($AH$352:$AH$639,ROW($A149))))</f>
        <v>1</v>
      </c>
      <c r="AH212" s="167" t="str">
        <f t="shared" si="105"/>
        <v>Team A8FC Barcelona</v>
      </c>
    </row>
    <row r="213" spans="7:34" x14ac:dyDescent="0.2">
      <c r="G213" s="1" t="s">
        <v>247</v>
      </c>
      <c r="H213" s="269" t="str">
        <f>Spielplan!$J138</f>
        <v>Maibach 1822 eV</v>
      </c>
      <c r="I213" s="170" t="str">
        <f>Spielplan!$L138</f>
        <v>Team A9</v>
      </c>
      <c r="J213" s="270">
        <f>IF(Spielplan!$M138="","",Spielplan!$M138)</f>
        <v>3</v>
      </c>
      <c r="K213" s="271">
        <f>IF(Spielplan!$O138="","",Spielplan!$O138)</f>
        <v>3</v>
      </c>
      <c r="U213" s="57" t="s">
        <v>264</v>
      </c>
      <c r="V213" s="39" t="str">
        <f t="shared" si="100"/>
        <v>Team B8</v>
      </c>
      <c r="W213" s="172" t="str">
        <f t="shared" si="101"/>
        <v>Team B3</v>
      </c>
      <c r="X213" s="172">
        <f t="shared" si="106"/>
        <v>4</v>
      </c>
      <c r="Y213" s="34">
        <f t="shared" si="107"/>
        <v>2</v>
      </c>
      <c r="Z213" s="33" t="str">
        <f t="shared" si="108"/>
        <v/>
      </c>
      <c r="AA213" s="172">
        <f t="shared" si="104"/>
        <v>1</v>
      </c>
      <c r="AB213" s="172" t="str">
        <f t="shared" si="109"/>
        <v/>
      </c>
      <c r="AC213" s="3" t="str">
        <f t="shared" si="110"/>
        <v>Team B8Team B3</v>
      </c>
      <c r="AD213" s="64" t="str">
        <f t="shared" si="111"/>
        <v>4 : 2</v>
      </c>
      <c r="AE213" s="66">
        <f t="shared" si="102"/>
        <v>3</v>
      </c>
      <c r="AF213" s="64">
        <f t="shared" si="103"/>
        <v>0</v>
      </c>
      <c r="AG213" s="172">
        <f>IF($AH213="",0,COUNTIF($AH$64:$AH213,INDEX($AH$352:$AH$639,ROW($A150))))</f>
        <v>1</v>
      </c>
      <c r="AH213" s="167" t="str">
        <f t="shared" si="105"/>
        <v>Team B8Team B3</v>
      </c>
    </row>
    <row r="214" spans="7:34" x14ac:dyDescent="0.2">
      <c r="G214" s="1" t="s">
        <v>248</v>
      </c>
      <c r="H214" s="269" t="str">
        <f>Spielplan!$J139</f>
        <v>Team B4</v>
      </c>
      <c r="I214" s="170" t="str">
        <f>Spielplan!$L139</f>
        <v>Team B9</v>
      </c>
      <c r="J214" s="270">
        <f>IF(Spielplan!$M139="","",Spielplan!$M139)</f>
        <v>1</v>
      </c>
      <c r="K214" s="271">
        <f>IF(Spielplan!$O139="","",Spielplan!$O139)</f>
        <v>5</v>
      </c>
      <c r="U214" s="57" t="s">
        <v>265</v>
      </c>
      <c r="V214" s="39" t="str">
        <f t="shared" si="100"/>
        <v>Team C8</v>
      </c>
      <c r="W214" s="172" t="str">
        <f t="shared" si="101"/>
        <v>Team C3</v>
      </c>
      <c r="X214" s="172">
        <f t="shared" si="106"/>
        <v>3</v>
      </c>
      <c r="Y214" s="34">
        <f t="shared" si="107"/>
        <v>0</v>
      </c>
      <c r="Z214" s="33" t="str">
        <f t="shared" si="108"/>
        <v/>
      </c>
      <c r="AA214" s="172">
        <f t="shared" si="104"/>
        <v>1</v>
      </c>
      <c r="AB214" s="172" t="str">
        <f t="shared" si="109"/>
        <v/>
      </c>
      <c r="AC214" s="3" t="str">
        <f t="shared" si="110"/>
        <v>Team C8Team C3</v>
      </c>
      <c r="AD214" s="64" t="str">
        <f t="shared" si="111"/>
        <v>3 : 0</v>
      </c>
      <c r="AE214" s="66">
        <f t="shared" si="102"/>
        <v>3</v>
      </c>
      <c r="AF214" s="64">
        <f t="shared" si="103"/>
        <v>0</v>
      </c>
      <c r="AG214" s="172">
        <f>IF($AH214="",0,COUNTIF($AH$64:$AH214,INDEX($AH$352:$AH$639,ROW($A151))))</f>
        <v>1</v>
      </c>
      <c r="AH214" s="167" t="str">
        <f t="shared" si="105"/>
        <v>Team C8Team C3</v>
      </c>
    </row>
    <row r="215" spans="7:34" ht="12" customHeight="1" x14ac:dyDescent="0.2">
      <c r="G215" s="1" t="s">
        <v>249</v>
      </c>
      <c r="H215" s="269" t="str">
        <f>Spielplan!$J140</f>
        <v>Team C4</v>
      </c>
      <c r="I215" s="170" t="str">
        <f>Spielplan!$L140</f>
        <v>Team C9</v>
      </c>
      <c r="J215" s="270">
        <f>IF(Spielplan!$M140="","",Spielplan!$M140)</f>
        <v>1</v>
      </c>
      <c r="K215" s="271">
        <f>IF(Spielplan!$O140="","",Spielplan!$O140)</f>
        <v>6</v>
      </c>
      <c r="U215" s="57" t="s">
        <v>266</v>
      </c>
      <c r="V215" s="39" t="str">
        <f t="shared" si="100"/>
        <v>Team D8</v>
      </c>
      <c r="W215" s="172" t="str">
        <f t="shared" si="101"/>
        <v>Team D3</v>
      </c>
      <c r="X215" s="172">
        <f t="shared" si="106"/>
        <v>5</v>
      </c>
      <c r="Y215" s="34">
        <f t="shared" si="107"/>
        <v>1</v>
      </c>
      <c r="Z215" s="33" t="str">
        <f t="shared" si="108"/>
        <v/>
      </c>
      <c r="AA215" s="172">
        <f t="shared" si="104"/>
        <v>1</v>
      </c>
      <c r="AB215" s="172" t="str">
        <f t="shared" si="109"/>
        <v/>
      </c>
      <c r="AC215" s="3" t="str">
        <f t="shared" si="110"/>
        <v>Team D8Team D3</v>
      </c>
      <c r="AD215" s="64" t="str">
        <f t="shared" si="111"/>
        <v>5 : 1</v>
      </c>
      <c r="AE215" s="66">
        <f t="shared" si="102"/>
        <v>3</v>
      </c>
      <c r="AF215" s="64">
        <f t="shared" si="103"/>
        <v>0</v>
      </c>
      <c r="AG215" s="172">
        <f>IF($AH215="",0,COUNTIF($AH$64:$AH215,INDEX($AH$352:$AH$639,ROW($A152))))</f>
        <v>1</v>
      </c>
      <c r="AH215" s="167" t="str">
        <f t="shared" si="105"/>
        <v>Team D8Team D3</v>
      </c>
    </row>
    <row r="216" spans="7:34" x14ac:dyDescent="0.2">
      <c r="G216" s="1" t="s">
        <v>250</v>
      </c>
      <c r="H216" s="269" t="str">
        <f>Spielplan!$J141</f>
        <v>Team D4</v>
      </c>
      <c r="I216" s="170" t="str">
        <f>Spielplan!$L141</f>
        <v>Team D9</v>
      </c>
      <c r="J216" s="270">
        <f>IF(Spielplan!$M141="","",Spielplan!$M141)</f>
        <v>2</v>
      </c>
      <c r="K216" s="271">
        <f>IF(Spielplan!$O141="","",Spielplan!$O141)</f>
        <v>5</v>
      </c>
      <c r="U216" s="57" t="s">
        <v>267</v>
      </c>
      <c r="V216" s="39" t="str">
        <f t="shared" si="100"/>
        <v>Maibach 1822 eV</v>
      </c>
      <c r="W216" s="172" t="str">
        <f t="shared" si="101"/>
        <v>Team A7</v>
      </c>
      <c r="X216" s="172">
        <f t="shared" si="106"/>
        <v>0</v>
      </c>
      <c r="Y216" s="34">
        <f t="shared" si="107"/>
        <v>3</v>
      </c>
      <c r="Z216" s="33" t="str">
        <f t="shared" si="108"/>
        <v/>
      </c>
      <c r="AA216" s="172">
        <f t="shared" si="104"/>
        <v>1</v>
      </c>
      <c r="AB216" s="172" t="str">
        <f t="shared" si="109"/>
        <v/>
      </c>
      <c r="AC216" s="3" t="str">
        <f t="shared" si="110"/>
        <v>Maibach 1822 eVTeam A7</v>
      </c>
      <c r="AD216" s="64" t="str">
        <f t="shared" si="111"/>
        <v>0 : 3</v>
      </c>
      <c r="AE216" s="66">
        <f t="shared" si="102"/>
        <v>0</v>
      </c>
      <c r="AF216" s="64">
        <f t="shared" si="103"/>
        <v>3</v>
      </c>
      <c r="AG216" s="172">
        <f>IF($AH216="",0,COUNTIF($AH$64:$AH216,INDEX($AH$352:$AH$639,ROW($A153))))</f>
        <v>1</v>
      </c>
      <c r="AH216" s="167" t="str">
        <f t="shared" si="105"/>
        <v>Maibach 1822 eVTeam A7</v>
      </c>
    </row>
    <row r="217" spans="7:34" x14ac:dyDescent="0.2">
      <c r="G217" s="1" t="s">
        <v>251</v>
      </c>
      <c r="H217" s="269" t="str">
        <f>Spielplan!$J142</f>
        <v>Team A8</v>
      </c>
      <c r="I217" s="170" t="str">
        <f>Spielplan!$L142</f>
        <v>Beinbruch SC</v>
      </c>
      <c r="J217" s="270">
        <f>IF(Spielplan!$M142="","",Spielplan!$M142)</f>
        <v>2</v>
      </c>
      <c r="K217" s="271">
        <f>IF(Spielplan!$O142="","",Spielplan!$O142)</f>
        <v>4</v>
      </c>
      <c r="U217" s="57" t="s">
        <v>268</v>
      </c>
      <c r="V217" s="39" t="str">
        <f t="shared" si="100"/>
        <v>Team B4</v>
      </c>
      <c r="W217" s="172" t="str">
        <f t="shared" si="101"/>
        <v>Team B7</v>
      </c>
      <c r="X217" s="172">
        <f t="shared" si="106"/>
        <v>1</v>
      </c>
      <c r="Y217" s="34">
        <f t="shared" si="107"/>
        <v>2</v>
      </c>
      <c r="Z217" s="33" t="str">
        <f t="shared" si="108"/>
        <v/>
      </c>
      <c r="AA217" s="172">
        <f t="shared" si="104"/>
        <v>1</v>
      </c>
      <c r="AB217" s="172" t="str">
        <f t="shared" si="109"/>
        <v/>
      </c>
      <c r="AC217" s="3" t="str">
        <f t="shared" si="110"/>
        <v>Team B4Team B7</v>
      </c>
      <c r="AD217" s="64" t="str">
        <f t="shared" si="111"/>
        <v>1 : 2</v>
      </c>
      <c r="AE217" s="66">
        <f t="shared" si="102"/>
        <v>0</v>
      </c>
      <c r="AF217" s="64">
        <f t="shared" si="103"/>
        <v>3</v>
      </c>
      <c r="AG217" s="172">
        <f>IF($AH217="",0,COUNTIF($AH$64:$AH217,INDEX($AH$352:$AH$639,ROW($A154))))</f>
        <v>1</v>
      </c>
      <c r="AH217" s="167" t="str">
        <f t="shared" si="105"/>
        <v>Team B4Team B7</v>
      </c>
    </row>
    <row r="218" spans="7:34" x14ac:dyDescent="0.2">
      <c r="G218" s="1" t="s">
        <v>252</v>
      </c>
      <c r="H218" s="269" t="str">
        <f>Spielplan!$J143</f>
        <v>Team B8</v>
      </c>
      <c r="I218" s="170" t="str">
        <f>Spielplan!$L143</f>
        <v>Team B5</v>
      </c>
      <c r="J218" s="270">
        <f>IF(Spielplan!$M143="","",Spielplan!$M143)</f>
        <v>0</v>
      </c>
      <c r="K218" s="271">
        <f>IF(Spielplan!$O143="","",Spielplan!$O143)</f>
        <v>3</v>
      </c>
      <c r="U218" s="57" t="s">
        <v>269</v>
      </c>
      <c r="V218" s="39" t="str">
        <f t="shared" si="100"/>
        <v>Team C4</v>
      </c>
      <c r="W218" s="172" t="str">
        <f t="shared" si="101"/>
        <v>Team C7</v>
      </c>
      <c r="X218" s="172">
        <f t="shared" si="106"/>
        <v>2</v>
      </c>
      <c r="Y218" s="34">
        <f t="shared" si="107"/>
        <v>2</v>
      </c>
      <c r="Z218" s="33" t="str">
        <f t="shared" si="108"/>
        <v/>
      </c>
      <c r="AA218" s="172">
        <f t="shared" si="104"/>
        <v>1</v>
      </c>
      <c r="AB218" s="172" t="str">
        <f t="shared" si="109"/>
        <v/>
      </c>
      <c r="AC218" s="3" t="str">
        <f t="shared" si="110"/>
        <v>Team C4Team C7</v>
      </c>
      <c r="AD218" s="64" t="str">
        <f t="shared" si="111"/>
        <v>2 : 2</v>
      </c>
      <c r="AE218" s="66">
        <f t="shared" si="102"/>
        <v>1</v>
      </c>
      <c r="AF218" s="64">
        <f t="shared" si="103"/>
        <v>1</v>
      </c>
      <c r="AG218" s="172">
        <f>IF($AH218="",0,COUNTIF($AH$64:$AH218,INDEX($AH$352:$AH$639,ROW($A155))))</f>
        <v>1</v>
      </c>
      <c r="AH218" s="167" t="str">
        <f t="shared" si="105"/>
        <v>Team C4Team C7</v>
      </c>
    </row>
    <row r="219" spans="7:34" x14ac:dyDescent="0.2">
      <c r="G219" s="1" t="s">
        <v>253</v>
      </c>
      <c r="H219" s="269" t="str">
        <f>Spielplan!$J144</f>
        <v>Team C8</v>
      </c>
      <c r="I219" s="170" t="str">
        <f>Spielplan!$L144</f>
        <v>Team C5</v>
      </c>
      <c r="J219" s="270">
        <f>IF(Spielplan!$M144="","",Spielplan!$M144)</f>
        <v>1</v>
      </c>
      <c r="K219" s="271">
        <f>IF(Spielplan!$O144="","",Spielplan!$O144)</f>
        <v>5</v>
      </c>
      <c r="U219" s="57" t="s">
        <v>270</v>
      </c>
      <c r="V219" s="39" t="str">
        <f t="shared" si="100"/>
        <v>Team D4</v>
      </c>
      <c r="W219" s="172" t="str">
        <f t="shared" si="101"/>
        <v>Team D7</v>
      </c>
      <c r="X219" s="172">
        <f t="shared" si="106"/>
        <v>4</v>
      </c>
      <c r="Y219" s="34">
        <f t="shared" si="107"/>
        <v>3</v>
      </c>
      <c r="Z219" s="33" t="str">
        <f t="shared" si="108"/>
        <v/>
      </c>
      <c r="AA219" s="172">
        <f t="shared" si="104"/>
        <v>1</v>
      </c>
      <c r="AB219" s="172" t="str">
        <f t="shared" si="109"/>
        <v/>
      </c>
      <c r="AC219" s="3" t="str">
        <f t="shared" si="110"/>
        <v>Team D4Team D7</v>
      </c>
      <c r="AD219" s="64" t="str">
        <f t="shared" si="111"/>
        <v>4 : 3</v>
      </c>
      <c r="AE219" s="66">
        <f t="shared" si="102"/>
        <v>3</v>
      </c>
      <c r="AF219" s="64">
        <f t="shared" si="103"/>
        <v>0</v>
      </c>
      <c r="AG219" s="172">
        <f>IF($AH219="",0,COUNTIF($AH$64:$AH219,INDEX($AH$352:$AH$639,ROW($A156))))</f>
        <v>1</v>
      </c>
      <c r="AH219" s="167" t="str">
        <f t="shared" si="105"/>
        <v>Team D4Team D7</v>
      </c>
    </row>
    <row r="220" spans="7:34" x14ac:dyDescent="0.2">
      <c r="G220" s="1" t="s">
        <v>254</v>
      </c>
      <c r="H220" s="269" t="str">
        <f>Spielplan!$J145</f>
        <v>Team D8</v>
      </c>
      <c r="I220" s="170" t="str">
        <f>Spielplan!$L145</f>
        <v>Team D5</v>
      </c>
      <c r="J220" s="270">
        <f>IF(Spielplan!$M145="","",Spielplan!$M145)</f>
        <v>3</v>
      </c>
      <c r="K220" s="271">
        <f>IF(Spielplan!$O145="","",Spielplan!$O145)</f>
        <v>0</v>
      </c>
      <c r="U220" s="57" t="s">
        <v>271</v>
      </c>
      <c r="V220" s="39" t="str">
        <f t="shared" si="100"/>
        <v>FV Schlappe Lunge</v>
      </c>
      <c r="W220" s="172" t="str">
        <f t="shared" si="101"/>
        <v>Beinbruch SC</v>
      </c>
      <c r="X220" s="172">
        <f t="shared" si="106"/>
        <v>3</v>
      </c>
      <c r="Y220" s="34">
        <f t="shared" si="107"/>
        <v>3</v>
      </c>
      <c r="Z220" s="33" t="str">
        <f t="shared" si="108"/>
        <v/>
      </c>
      <c r="AA220" s="172">
        <f t="shared" si="104"/>
        <v>1</v>
      </c>
      <c r="AB220" s="172" t="str">
        <f t="shared" si="109"/>
        <v/>
      </c>
      <c r="AC220" s="3" t="str">
        <f t="shared" si="110"/>
        <v>FV Schlappe LungeBeinbruch SC</v>
      </c>
      <c r="AD220" s="64" t="str">
        <f t="shared" si="111"/>
        <v>3 : 3</v>
      </c>
      <c r="AE220" s="66">
        <f t="shared" si="102"/>
        <v>1</v>
      </c>
      <c r="AF220" s="64">
        <f t="shared" si="103"/>
        <v>1</v>
      </c>
      <c r="AG220" s="172">
        <f>IF($AH220="",0,COUNTIF($AH$64:$AH220,INDEX($AH$352:$AH$639,ROW($A157))))</f>
        <v>1</v>
      </c>
      <c r="AH220" s="167" t="str">
        <f t="shared" si="105"/>
        <v>FV Schlappe LungeBeinbruch SC</v>
      </c>
    </row>
    <row r="221" spans="7:34" x14ac:dyDescent="0.2">
      <c r="G221" s="1" t="s">
        <v>255</v>
      </c>
      <c r="H221" s="269" t="str">
        <f>Spielplan!$J146</f>
        <v>FV Schlappe Lunge</v>
      </c>
      <c r="I221" s="170" t="str">
        <f>Spielplan!$L146</f>
        <v>Team A7</v>
      </c>
      <c r="J221" s="270">
        <f>IF(Spielplan!$M146="","",Spielplan!$M146)</f>
        <v>2</v>
      </c>
      <c r="K221" s="271">
        <f>IF(Spielplan!$O146="","",Spielplan!$O146)</f>
        <v>1</v>
      </c>
      <c r="U221" s="57" t="s">
        <v>272</v>
      </c>
      <c r="V221" s="39" t="str">
        <f t="shared" si="100"/>
        <v>Team B6</v>
      </c>
      <c r="W221" s="172" t="str">
        <f t="shared" si="101"/>
        <v>Team B5</v>
      </c>
      <c r="X221" s="172">
        <f t="shared" si="106"/>
        <v>1</v>
      </c>
      <c r="Y221" s="34">
        <f t="shared" si="107"/>
        <v>3</v>
      </c>
      <c r="Z221" s="33" t="str">
        <f t="shared" si="108"/>
        <v/>
      </c>
      <c r="AA221" s="172">
        <f t="shared" si="104"/>
        <v>1</v>
      </c>
      <c r="AB221" s="172" t="str">
        <f t="shared" si="109"/>
        <v/>
      </c>
      <c r="AC221" s="3" t="str">
        <f t="shared" si="110"/>
        <v>Team B6Team B5</v>
      </c>
      <c r="AD221" s="64" t="str">
        <f t="shared" si="111"/>
        <v>1 : 3</v>
      </c>
      <c r="AE221" s="66">
        <f t="shared" si="102"/>
        <v>0</v>
      </c>
      <c r="AF221" s="64">
        <f t="shared" si="103"/>
        <v>3</v>
      </c>
      <c r="AG221" s="172">
        <f>IF($AH221="",0,COUNTIF($AH$64:$AH221,INDEX($AH$352:$AH$639,ROW($A158))))</f>
        <v>1</v>
      </c>
      <c r="AH221" s="167" t="str">
        <f t="shared" si="105"/>
        <v>Team B6Team B5</v>
      </c>
    </row>
    <row r="222" spans="7:34" x14ac:dyDescent="0.2">
      <c r="G222" s="1" t="s">
        <v>256</v>
      </c>
      <c r="H222" s="269" t="str">
        <f>Spielplan!$J147</f>
        <v>Team B6</v>
      </c>
      <c r="I222" s="170" t="str">
        <f>Spielplan!$L147</f>
        <v>Team B7</v>
      </c>
      <c r="J222" s="270">
        <f>IF(Spielplan!$M147="","",Spielplan!$M147)</f>
        <v>2</v>
      </c>
      <c r="K222" s="271">
        <f>IF(Spielplan!$O147="","",Spielplan!$O147)</f>
        <v>2</v>
      </c>
      <c r="U222" s="57" t="s">
        <v>273</v>
      </c>
      <c r="V222" s="39" t="str">
        <f t="shared" si="100"/>
        <v>Team C6</v>
      </c>
      <c r="W222" s="172" t="str">
        <f t="shared" si="101"/>
        <v>Team C5</v>
      </c>
      <c r="X222" s="172">
        <f t="shared" si="106"/>
        <v>3</v>
      </c>
      <c r="Y222" s="34">
        <f t="shared" si="107"/>
        <v>3</v>
      </c>
      <c r="Z222" s="33" t="str">
        <f t="shared" si="108"/>
        <v/>
      </c>
      <c r="AA222" s="172">
        <f t="shared" si="104"/>
        <v>1</v>
      </c>
      <c r="AB222" s="172" t="str">
        <f t="shared" si="109"/>
        <v/>
      </c>
      <c r="AC222" s="3" t="str">
        <f t="shared" si="110"/>
        <v>Team C6Team C5</v>
      </c>
      <c r="AD222" s="64" t="str">
        <f t="shared" si="111"/>
        <v>3 : 3</v>
      </c>
      <c r="AE222" s="66">
        <f t="shared" si="102"/>
        <v>1</v>
      </c>
      <c r="AF222" s="64">
        <f t="shared" si="103"/>
        <v>1</v>
      </c>
      <c r="AG222" s="172">
        <f>IF($AH222="",0,COUNTIF($AH$64:$AH222,INDEX($AH$352:$AH$639,ROW($A159))))</f>
        <v>1</v>
      </c>
      <c r="AH222" s="167" t="str">
        <f t="shared" si="105"/>
        <v>Team C6Team C5</v>
      </c>
    </row>
    <row r="223" spans="7:34" x14ac:dyDescent="0.2">
      <c r="G223" s="1" t="s">
        <v>257</v>
      </c>
      <c r="H223" s="269" t="str">
        <f>Spielplan!$J148</f>
        <v>Team C6</v>
      </c>
      <c r="I223" s="170" t="str">
        <f>Spielplan!$L148</f>
        <v>Team C7</v>
      </c>
      <c r="J223" s="270">
        <f>IF(Spielplan!$M148="","",Spielplan!$M148)</f>
        <v>3</v>
      </c>
      <c r="K223" s="271">
        <f>IF(Spielplan!$O148="","",Spielplan!$O148)</f>
        <v>4</v>
      </c>
      <c r="U223" s="57" t="s">
        <v>274</v>
      </c>
      <c r="V223" s="39" t="str">
        <f t="shared" si="100"/>
        <v>Team D6</v>
      </c>
      <c r="W223" s="172" t="str">
        <f t="shared" si="101"/>
        <v>Team D5</v>
      </c>
      <c r="X223" s="172">
        <f t="shared" si="106"/>
        <v>1</v>
      </c>
      <c r="Y223" s="34">
        <f t="shared" si="107"/>
        <v>5</v>
      </c>
      <c r="Z223" s="33" t="str">
        <f t="shared" si="108"/>
        <v/>
      </c>
      <c r="AA223" s="172">
        <f t="shared" si="104"/>
        <v>1</v>
      </c>
      <c r="AB223" s="172" t="str">
        <f t="shared" si="109"/>
        <v/>
      </c>
      <c r="AC223" s="3" t="str">
        <f t="shared" si="110"/>
        <v>Team D6Team D5</v>
      </c>
      <c r="AD223" s="64" t="str">
        <f t="shared" si="111"/>
        <v>1 : 5</v>
      </c>
      <c r="AE223" s="66">
        <f t="shared" si="102"/>
        <v>0</v>
      </c>
      <c r="AF223" s="64">
        <f t="shared" si="103"/>
        <v>3</v>
      </c>
      <c r="AG223" s="172">
        <f>IF($AH223="",0,COUNTIF($AH$64:$AH223,INDEX($AH$352:$AH$639,ROW($A160))))</f>
        <v>1</v>
      </c>
      <c r="AH223" s="167" t="str">
        <f t="shared" si="105"/>
        <v>Team D6Team D5</v>
      </c>
    </row>
    <row r="224" spans="7:34" ht="12.75" x14ac:dyDescent="0.2">
      <c r="G224" s="1" t="s">
        <v>258</v>
      </c>
      <c r="H224" s="269" t="str">
        <f>Spielplan!$J149</f>
        <v>Team D6</v>
      </c>
      <c r="I224" s="170" t="str">
        <f>Spielplan!$L149</f>
        <v>Team D7</v>
      </c>
      <c r="J224" s="270">
        <f>IF(Spielplan!$M149="","",Spielplan!$M149)</f>
        <v>3</v>
      </c>
      <c r="K224" s="271">
        <f>IF(Spielplan!$O149="","",Spielplan!$O149)</f>
        <v>3</v>
      </c>
      <c r="N224" s="191" t="str">
        <f>""</f>
        <v/>
      </c>
      <c r="O224" s="191" t="str">
        <f>""</f>
        <v/>
      </c>
      <c r="P224" s="191" t="str">
        <f>""</f>
        <v/>
      </c>
      <c r="Q224" s="191" t="str">
        <f>""</f>
        <v/>
      </c>
      <c r="R224" s="191" t="str">
        <f>""</f>
        <v/>
      </c>
      <c r="S224" s="191" t="str">
        <f>""</f>
        <v/>
      </c>
      <c r="T224" s="191" t="str">
        <f>""</f>
        <v/>
      </c>
      <c r="U224" s="57" t="s">
        <v>275</v>
      </c>
      <c r="V224" s="39" t="str">
        <f t="shared" si="100"/>
        <v>1. FC Riedwald</v>
      </c>
      <c r="W224" s="172" t="str">
        <f t="shared" si="101"/>
        <v>Team A9</v>
      </c>
      <c r="X224" s="172">
        <f t="shared" si="106"/>
        <v>1</v>
      </c>
      <c r="Y224" s="34">
        <f t="shared" si="107"/>
        <v>6</v>
      </c>
      <c r="Z224" s="33" t="str">
        <f t="shared" si="108"/>
        <v/>
      </c>
      <c r="AA224" s="172">
        <f t="shared" si="104"/>
        <v>1</v>
      </c>
      <c r="AB224" s="172" t="str">
        <f t="shared" si="109"/>
        <v/>
      </c>
      <c r="AC224" s="3" t="str">
        <f t="shared" si="110"/>
        <v>1. FC RiedwaldTeam A9</v>
      </c>
      <c r="AD224" s="64" t="str">
        <f t="shared" si="111"/>
        <v>1 : 6</v>
      </c>
      <c r="AE224" s="66">
        <f t="shared" si="102"/>
        <v>0</v>
      </c>
      <c r="AF224" s="64">
        <f t="shared" si="103"/>
        <v>3</v>
      </c>
      <c r="AG224" s="172">
        <f>IF($AH224="",0,COUNTIF($AH$64:$AH224,INDEX($AH$352:$AH$639,ROW($A161))))</f>
        <v>1</v>
      </c>
      <c r="AH224" s="167" t="str">
        <f t="shared" si="105"/>
        <v>1. FC RiedwaldTeam A9</v>
      </c>
    </row>
    <row r="225" spans="7:34" x14ac:dyDescent="0.2">
      <c r="G225" s="1" t="s">
        <v>259</v>
      </c>
      <c r="H225" s="269" t="str">
        <f>Spielplan!$J150</f>
        <v>Eintracht Frankfurt</v>
      </c>
      <c r="I225" s="170" t="str">
        <f>Spielplan!$L150</f>
        <v>Team A9</v>
      </c>
      <c r="J225" s="270">
        <f>IF(Spielplan!$M150="","",Spielplan!$M150)</f>
        <v>3</v>
      </c>
      <c r="K225" s="271">
        <f>IF(Spielplan!$O150="","",Spielplan!$O150)</f>
        <v>1</v>
      </c>
      <c r="U225" s="57" t="s">
        <v>276</v>
      </c>
      <c r="V225" s="39" t="str">
        <f t="shared" si="100"/>
        <v>Team B1</v>
      </c>
      <c r="W225" s="172" t="str">
        <f t="shared" si="101"/>
        <v>Team B9</v>
      </c>
      <c r="X225" s="172">
        <f t="shared" si="106"/>
        <v>2</v>
      </c>
      <c r="Y225" s="34">
        <f t="shared" si="107"/>
        <v>5</v>
      </c>
      <c r="Z225" s="33" t="str">
        <f t="shared" si="108"/>
        <v/>
      </c>
      <c r="AA225" s="172">
        <f t="shared" si="104"/>
        <v>1</v>
      </c>
      <c r="AB225" s="172" t="str">
        <f t="shared" si="109"/>
        <v/>
      </c>
      <c r="AC225" s="3" t="str">
        <f t="shared" si="110"/>
        <v>Team B1Team B9</v>
      </c>
      <c r="AD225" s="64" t="str">
        <f t="shared" si="111"/>
        <v>2 : 5</v>
      </c>
      <c r="AE225" s="66">
        <f t="shared" si="102"/>
        <v>0</v>
      </c>
      <c r="AF225" s="64">
        <f t="shared" si="103"/>
        <v>3</v>
      </c>
      <c r="AG225" s="172">
        <f>IF($AH225="",0,COUNTIF($AH$64:$AH225,INDEX($AH$352:$AH$639,ROW($A162))))</f>
        <v>1</v>
      </c>
      <c r="AH225" s="167" t="str">
        <f t="shared" si="105"/>
        <v>Team B1Team B9</v>
      </c>
    </row>
    <row r="226" spans="7:34" x14ac:dyDescent="0.2">
      <c r="G226" s="1" t="s">
        <v>260</v>
      </c>
      <c r="H226" s="269" t="str">
        <f>Spielplan!$J151</f>
        <v>Team B2</v>
      </c>
      <c r="I226" s="170" t="str">
        <f>Spielplan!$L151</f>
        <v>Team B9</v>
      </c>
      <c r="J226" s="270">
        <f>IF(Spielplan!$M151="","",Spielplan!$M151)</f>
        <v>3</v>
      </c>
      <c r="K226" s="271">
        <f>IF(Spielplan!$O151="","",Spielplan!$O151)</f>
        <v>3</v>
      </c>
      <c r="U226" s="57" t="s">
        <v>277</v>
      </c>
      <c r="V226" s="39" t="str">
        <f t="shared" si="100"/>
        <v>Team C1</v>
      </c>
      <c r="W226" s="172" t="str">
        <f t="shared" si="101"/>
        <v>Team C9</v>
      </c>
      <c r="X226" s="172">
        <f t="shared" si="106"/>
        <v>2</v>
      </c>
      <c r="Y226" s="34">
        <f t="shared" si="107"/>
        <v>4</v>
      </c>
      <c r="Z226" s="33" t="str">
        <f t="shared" si="108"/>
        <v/>
      </c>
      <c r="AA226" s="172">
        <f t="shared" si="104"/>
        <v>1</v>
      </c>
      <c r="AB226" s="172" t="str">
        <f t="shared" si="109"/>
        <v/>
      </c>
      <c r="AC226" s="3" t="str">
        <f t="shared" si="110"/>
        <v>Team C1Team C9</v>
      </c>
      <c r="AD226" s="64" t="str">
        <f t="shared" si="111"/>
        <v>2 : 4</v>
      </c>
      <c r="AE226" s="66">
        <f t="shared" si="102"/>
        <v>0</v>
      </c>
      <c r="AF226" s="64">
        <f t="shared" si="103"/>
        <v>3</v>
      </c>
      <c r="AG226" s="172">
        <f>IF($AH226="",0,COUNTIF($AH$64:$AH226,INDEX($AH$352:$AH$639,ROW($A163))))</f>
        <v>1</v>
      </c>
      <c r="AH226" s="167" t="str">
        <f t="shared" si="105"/>
        <v>Team C1Team C9</v>
      </c>
    </row>
    <row r="227" spans="7:34" x14ac:dyDescent="0.2">
      <c r="G227" s="1" t="s">
        <v>261</v>
      </c>
      <c r="H227" s="269" t="str">
        <f>Spielplan!$J152</f>
        <v>Team C2</v>
      </c>
      <c r="I227" s="170" t="str">
        <f>Spielplan!$L152</f>
        <v>Team C9</v>
      </c>
      <c r="J227" s="270">
        <f>IF(Spielplan!$M152="","",Spielplan!$M152)</f>
        <v>5</v>
      </c>
      <c r="K227" s="271">
        <f>IF(Spielplan!$O152="","",Spielplan!$O152)</f>
        <v>1</v>
      </c>
      <c r="U227" s="57" t="s">
        <v>278</v>
      </c>
      <c r="V227" s="39" t="str">
        <f t="shared" si="100"/>
        <v>Team D1</v>
      </c>
      <c r="W227" s="172" t="str">
        <f t="shared" si="101"/>
        <v>Team D9</v>
      </c>
      <c r="X227" s="172">
        <f t="shared" si="106"/>
        <v>0</v>
      </c>
      <c r="Y227" s="34">
        <f t="shared" si="107"/>
        <v>3</v>
      </c>
      <c r="Z227" s="33" t="str">
        <f t="shared" si="108"/>
        <v/>
      </c>
      <c r="AA227" s="172">
        <f t="shared" si="104"/>
        <v>1</v>
      </c>
      <c r="AB227" s="172" t="str">
        <f t="shared" si="109"/>
        <v/>
      </c>
      <c r="AC227" s="3" t="str">
        <f t="shared" si="110"/>
        <v>Team D1Team D9</v>
      </c>
      <c r="AD227" s="64" t="str">
        <f t="shared" si="111"/>
        <v>0 : 3</v>
      </c>
      <c r="AE227" s="66">
        <f t="shared" si="102"/>
        <v>0</v>
      </c>
      <c r="AF227" s="64">
        <f t="shared" si="103"/>
        <v>3</v>
      </c>
      <c r="AG227" s="172">
        <f>IF($AH227="",0,COUNTIF($AH$64:$AH227,INDEX($AH$352:$AH$639,ROW($A164))))</f>
        <v>1</v>
      </c>
      <c r="AH227" s="167" t="str">
        <f t="shared" si="105"/>
        <v>Team D1Team D9</v>
      </c>
    </row>
    <row r="228" spans="7:34" x14ac:dyDescent="0.2">
      <c r="G228" s="1" t="s">
        <v>262</v>
      </c>
      <c r="H228" s="269" t="str">
        <f>Spielplan!$J153</f>
        <v>Team D2</v>
      </c>
      <c r="I228" s="170" t="str">
        <f>Spielplan!$L153</f>
        <v>Team D9</v>
      </c>
      <c r="J228" s="270">
        <f>IF(Spielplan!$M153="","",Spielplan!$M153)</f>
        <v>6</v>
      </c>
      <c r="K228" s="271">
        <f>IF(Spielplan!$O153="","",Spielplan!$O153)</f>
        <v>1</v>
      </c>
      <c r="U228" s="57" t="s">
        <v>279</v>
      </c>
      <c r="V228" s="39" t="str">
        <f t="shared" si="100"/>
        <v>Team A7</v>
      </c>
      <c r="W228" s="172" t="str">
        <f t="shared" si="101"/>
        <v>Eintracht Frankfurt</v>
      </c>
      <c r="X228" s="172">
        <f t="shared" si="106"/>
        <v>1</v>
      </c>
      <c r="Y228" s="34">
        <f t="shared" si="107"/>
        <v>5</v>
      </c>
      <c r="Z228" s="33" t="str">
        <f t="shared" si="108"/>
        <v/>
      </c>
      <c r="AA228" s="172">
        <f t="shared" si="104"/>
        <v>1</v>
      </c>
      <c r="AB228" s="172" t="str">
        <f t="shared" si="109"/>
        <v/>
      </c>
      <c r="AC228" s="3" t="str">
        <f t="shared" si="110"/>
        <v>Team A7Eintracht Frankfurt</v>
      </c>
      <c r="AD228" s="64" t="str">
        <f t="shared" si="111"/>
        <v>1 : 5</v>
      </c>
      <c r="AE228" s="66">
        <f t="shared" si="102"/>
        <v>0</v>
      </c>
      <c r="AF228" s="64">
        <f t="shared" si="103"/>
        <v>3</v>
      </c>
      <c r="AG228" s="172">
        <f>IF($AH228="",0,COUNTIF($AH$64:$AH228,INDEX($AH$352:$AH$639,ROW($A165))))</f>
        <v>1</v>
      </c>
      <c r="AH228" s="167" t="str">
        <f t="shared" si="105"/>
        <v>Team A7Eintracht Frankfurt</v>
      </c>
    </row>
    <row r="229" spans="7:34" x14ac:dyDescent="0.2">
      <c r="G229" s="1" t="s">
        <v>263</v>
      </c>
      <c r="H229" s="269" t="str">
        <f>Spielplan!$J154</f>
        <v>Team A8</v>
      </c>
      <c r="I229" s="170" t="str">
        <f>Spielplan!$L154</f>
        <v>FC Barcelona</v>
      </c>
      <c r="J229" s="270">
        <f>IF(Spielplan!$M154="","",Spielplan!$M154)</f>
        <v>5</v>
      </c>
      <c r="K229" s="271">
        <f>IF(Spielplan!$O154="","",Spielplan!$O154)</f>
        <v>2</v>
      </c>
      <c r="U229" s="57" t="s">
        <v>280</v>
      </c>
      <c r="V229" s="39" t="str">
        <f t="shared" si="100"/>
        <v>Team B7</v>
      </c>
      <c r="W229" s="172" t="str">
        <f t="shared" si="101"/>
        <v>Team B2</v>
      </c>
      <c r="X229" s="172">
        <f t="shared" si="106"/>
        <v>3</v>
      </c>
      <c r="Y229" s="34">
        <f t="shared" si="107"/>
        <v>0</v>
      </c>
      <c r="Z229" s="33" t="str">
        <f t="shared" si="108"/>
        <v/>
      </c>
      <c r="AA229" s="172">
        <f t="shared" si="104"/>
        <v>1</v>
      </c>
      <c r="AB229" s="172" t="str">
        <f t="shared" si="109"/>
        <v/>
      </c>
      <c r="AC229" s="3" t="str">
        <f t="shared" si="110"/>
        <v>Team B7Team B2</v>
      </c>
      <c r="AD229" s="64" t="str">
        <f t="shared" si="111"/>
        <v>3 : 0</v>
      </c>
      <c r="AE229" s="66">
        <f t="shared" si="102"/>
        <v>3</v>
      </c>
      <c r="AF229" s="64">
        <f t="shared" si="103"/>
        <v>0</v>
      </c>
      <c r="AG229" s="172">
        <f>IF($AH229="",0,COUNTIF($AH$64:$AH229,INDEX($AH$352:$AH$639,ROW($A166))))</f>
        <v>1</v>
      </c>
      <c r="AH229" s="167" t="str">
        <f t="shared" si="105"/>
        <v>Team B7Team B2</v>
      </c>
    </row>
    <row r="230" spans="7:34" x14ac:dyDescent="0.2">
      <c r="G230" s="1" t="s">
        <v>264</v>
      </c>
      <c r="H230" s="269" t="str">
        <f>Spielplan!$J155</f>
        <v>Team B8</v>
      </c>
      <c r="I230" s="170" t="str">
        <f>Spielplan!$L155</f>
        <v>Team B3</v>
      </c>
      <c r="J230" s="270">
        <f>IF(Spielplan!$M155="","",Spielplan!$M155)</f>
        <v>4</v>
      </c>
      <c r="K230" s="271">
        <f>IF(Spielplan!$O155="","",Spielplan!$O155)</f>
        <v>2</v>
      </c>
      <c r="U230" s="57" t="s">
        <v>281</v>
      </c>
      <c r="V230" s="39" t="str">
        <f t="shared" si="100"/>
        <v>Team C7</v>
      </c>
      <c r="W230" s="172" t="str">
        <f t="shared" si="101"/>
        <v>Team C2</v>
      </c>
      <c r="X230" s="172">
        <f t="shared" si="106"/>
        <v>2</v>
      </c>
      <c r="Y230" s="34">
        <f t="shared" si="107"/>
        <v>1</v>
      </c>
      <c r="Z230" s="33" t="str">
        <f t="shared" si="108"/>
        <v/>
      </c>
      <c r="AA230" s="172">
        <f t="shared" si="104"/>
        <v>1</v>
      </c>
      <c r="AB230" s="172" t="str">
        <f t="shared" si="109"/>
        <v/>
      </c>
      <c r="AC230" s="3" t="str">
        <f t="shared" si="110"/>
        <v>Team C7Team C2</v>
      </c>
      <c r="AD230" s="64" t="str">
        <f t="shared" si="111"/>
        <v>2 : 1</v>
      </c>
      <c r="AE230" s="66">
        <f t="shared" si="102"/>
        <v>3</v>
      </c>
      <c r="AF230" s="64">
        <f t="shared" si="103"/>
        <v>0</v>
      </c>
      <c r="AG230" s="172">
        <f>IF($AH230="",0,COUNTIF($AH$64:$AH230,INDEX($AH$352:$AH$639,ROW($A167))))</f>
        <v>1</v>
      </c>
      <c r="AH230" s="167" t="str">
        <f t="shared" si="105"/>
        <v>Team C7Team C2</v>
      </c>
    </row>
    <row r="231" spans="7:34" x14ac:dyDescent="0.2">
      <c r="G231" s="1" t="s">
        <v>265</v>
      </c>
      <c r="H231" s="269" t="str">
        <f>Spielplan!$J156</f>
        <v>Team C8</v>
      </c>
      <c r="I231" s="170" t="str">
        <f>Spielplan!$L156</f>
        <v>Team C3</v>
      </c>
      <c r="J231" s="270">
        <f>IF(Spielplan!$M156="","",Spielplan!$M156)</f>
        <v>3</v>
      </c>
      <c r="K231" s="271">
        <f>IF(Spielplan!$O156="","",Spielplan!$O156)</f>
        <v>0</v>
      </c>
      <c r="U231" s="57" t="s">
        <v>282</v>
      </c>
      <c r="V231" s="39" t="str">
        <f t="shared" si="100"/>
        <v>Team D7</v>
      </c>
      <c r="W231" s="172" t="str">
        <f t="shared" si="101"/>
        <v>Team D2</v>
      </c>
      <c r="X231" s="172">
        <f t="shared" si="106"/>
        <v>2</v>
      </c>
      <c r="Y231" s="34">
        <f t="shared" si="107"/>
        <v>2</v>
      </c>
      <c r="Z231" s="33" t="str">
        <f t="shared" si="108"/>
        <v/>
      </c>
      <c r="AA231" s="172">
        <f t="shared" si="104"/>
        <v>1</v>
      </c>
      <c r="AB231" s="172" t="str">
        <f t="shared" si="109"/>
        <v/>
      </c>
      <c r="AC231" s="3" t="str">
        <f t="shared" si="110"/>
        <v>Team D7Team D2</v>
      </c>
      <c r="AD231" s="64" t="str">
        <f t="shared" si="111"/>
        <v>2 : 2</v>
      </c>
      <c r="AE231" s="66">
        <f t="shared" si="102"/>
        <v>1</v>
      </c>
      <c r="AF231" s="64">
        <f t="shared" si="103"/>
        <v>1</v>
      </c>
      <c r="AG231" s="172">
        <f>IF($AH231="",0,COUNTIF($AH$64:$AH231,INDEX($AH$352:$AH$639,ROW($A168))))</f>
        <v>1</v>
      </c>
      <c r="AH231" s="167" t="str">
        <f t="shared" si="105"/>
        <v>Team D7Team D2</v>
      </c>
    </row>
    <row r="232" spans="7:34" x14ac:dyDescent="0.2">
      <c r="G232" s="1" t="s">
        <v>266</v>
      </c>
      <c r="H232" s="269" t="str">
        <f>Spielplan!$J157</f>
        <v>Team D8</v>
      </c>
      <c r="I232" s="170" t="str">
        <f>Spielplan!$L157</f>
        <v>Team D3</v>
      </c>
      <c r="J232" s="270">
        <f>IF(Spielplan!$M157="","",Spielplan!$M157)</f>
        <v>5</v>
      </c>
      <c r="K232" s="271">
        <f>IF(Spielplan!$O157="","",Spielplan!$O157)</f>
        <v>1</v>
      </c>
      <c r="U232" s="57" t="s">
        <v>283</v>
      </c>
      <c r="V232" s="39" t="str">
        <f t="shared" si="100"/>
        <v>FC Barcelona</v>
      </c>
      <c r="W232" s="172" t="str">
        <f t="shared" si="101"/>
        <v>FV Schlappe Lunge</v>
      </c>
      <c r="X232" s="172">
        <f t="shared" si="106"/>
        <v>3</v>
      </c>
      <c r="Y232" s="34">
        <f t="shared" si="107"/>
        <v>4</v>
      </c>
      <c r="Z232" s="33" t="str">
        <f t="shared" si="108"/>
        <v/>
      </c>
      <c r="AA232" s="172">
        <f t="shared" si="104"/>
        <v>1</v>
      </c>
      <c r="AB232" s="172" t="str">
        <f t="shared" si="109"/>
        <v/>
      </c>
      <c r="AC232" s="3" t="str">
        <f t="shared" si="110"/>
        <v>FC BarcelonaFV Schlappe Lunge</v>
      </c>
      <c r="AD232" s="64" t="str">
        <f t="shared" si="111"/>
        <v>3 : 4</v>
      </c>
      <c r="AE232" s="66">
        <f t="shared" si="102"/>
        <v>0</v>
      </c>
      <c r="AF232" s="64">
        <f t="shared" si="103"/>
        <v>3</v>
      </c>
      <c r="AG232" s="172">
        <f>IF($AH232="",0,COUNTIF($AH$64:$AH232,INDEX($AH$352:$AH$639,ROW($A169))))</f>
        <v>1</v>
      </c>
      <c r="AH232" s="167" t="str">
        <f t="shared" si="105"/>
        <v>FC BarcelonaFV Schlappe Lunge</v>
      </c>
    </row>
    <row r="233" spans="7:34" x14ac:dyDescent="0.2">
      <c r="G233" s="1" t="s">
        <v>267</v>
      </c>
      <c r="H233" s="269" t="str">
        <f>Spielplan!$J158</f>
        <v>Maibach 1822 eV</v>
      </c>
      <c r="I233" s="170" t="str">
        <f>Spielplan!$L158</f>
        <v>Team A7</v>
      </c>
      <c r="J233" s="270">
        <f>IF(Spielplan!$M158="","",Spielplan!$M158)</f>
        <v>0</v>
      </c>
      <c r="K233" s="271">
        <f>IF(Spielplan!$O158="","",Spielplan!$O158)</f>
        <v>3</v>
      </c>
      <c r="U233" s="57" t="s">
        <v>284</v>
      </c>
      <c r="V233" s="39" t="str">
        <f t="shared" si="100"/>
        <v>Team B3</v>
      </c>
      <c r="W233" s="172" t="str">
        <f t="shared" si="101"/>
        <v>Team B6</v>
      </c>
      <c r="X233" s="172">
        <f t="shared" si="106"/>
        <v>3</v>
      </c>
      <c r="Y233" s="34">
        <f t="shared" si="107"/>
        <v>3</v>
      </c>
      <c r="Z233" s="33" t="str">
        <f t="shared" si="108"/>
        <v/>
      </c>
      <c r="AA233" s="172">
        <f t="shared" si="104"/>
        <v>1</v>
      </c>
      <c r="AB233" s="172" t="str">
        <f t="shared" si="109"/>
        <v/>
      </c>
      <c r="AC233" s="3" t="str">
        <f t="shared" si="110"/>
        <v>Team B3Team B6</v>
      </c>
      <c r="AD233" s="64" t="str">
        <f t="shared" si="111"/>
        <v>3 : 3</v>
      </c>
      <c r="AE233" s="66">
        <f t="shared" si="102"/>
        <v>1</v>
      </c>
      <c r="AF233" s="64">
        <f t="shared" si="103"/>
        <v>1</v>
      </c>
      <c r="AG233" s="172">
        <f>IF($AH233="",0,COUNTIF($AH$64:$AH233,INDEX($AH$352:$AH$639,ROW($A170))))</f>
        <v>1</v>
      </c>
      <c r="AH233" s="167" t="str">
        <f t="shared" si="105"/>
        <v>Team B3Team B6</v>
      </c>
    </row>
    <row r="234" spans="7:34" x14ac:dyDescent="0.2">
      <c r="G234" s="1" t="s">
        <v>268</v>
      </c>
      <c r="H234" s="269" t="str">
        <f>Spielplan!$J159</f>
        <v>Team B4</v>
      </c>
      <c r="I234" s="170" t="str">
        <f>Spielplan!$L159</f>
        <v>Team B7</v>
      </c>
      <c r="J234" s="270">
        <f>IF(Spielplan!$M159="","",Spielplan!$M159)</f>
        <v>1</v>
      </c>
      <c r="K234" s="271">
        <f>IF(Spielplan!$O159="","",Spielplan!$O159)</f>
        <v>2</v>
      </c>
      <c r="U234" s="57" t="s">
        <v>285</v>
      </c>
      <c r="V234" s="39" t="str">
        <f t="shared" si="100"/>
        <v>Team C3</v>
      </c>
      <c r="W234" s="172" t="str">
        <f t="shared" si="101"/>
        <v>Team C6</v>
      </c>
      <c r="X234" s="172">
        <f t="shared" si="106"/>
        <v>3</v>
      </c>
      <c r="Y234" s="34">
        <f t="shared" si="107"/>
        <v>1</v>
      </c>
      <c r="Z234" s="33" t="str">
        <f t="shared" si="108"/>
        <v/>
      </c>
      <c r="AA234" s="172">
        <f t="shared" si="104"/>
        <v>1</v>
      </c>
      <c r="AB234" s="172" t="str">
        <f t="shared" si="109"/>
        <v/>
      </c>
      <c r="AC234" s="3" t="str">
        <f t="shared" si="110"/>
        <v>Team C3Team C6</v>
      </c>
      <c r="AD234" s="64" t="str">
        <f t="shared" si="111"/>
        <v>3 : 1</v>
      </c>
      <c r="AE234" s="66">
        <f t="shared" si="102"/>
        <v>3</v>
      </c>
      <c r="AF234" s="64">
        <f t="shared" si="103"/>
        <v>0</v>
      </c>
      <c r="AG234" s="172">
        <f>IF($AH234="",0,COUNTIF($AH$64:$AH234,INDEX($AH$352:$AH$639,ROW($A171))))</f>
        <v>1</v>
      </c>
      <c r="AH234" s="167" t="str">
        <f t="shared" si="105"/>
        <v>Team C3Team C6</v>
      </c>
    </row>
    <row r="235" spans="7:34" x14ac:dyDescent="0.2">
      <c r="G235" s="1" t="s">
        <v>269</v>
      </c>
      <c r="H235" s="269" t="str">
        <f>Spielplan!$J160</f>
        <v>Team C4</v>
      </c>
      <c r="I235" s="170" t="str">
        <f>Spielplan!$L160</f>
        <v>Team C7</v>
      </c>
      <c r="J235" s="270">
        <f>IF(Spielplan!$M160="","",Spielplan!$M160)</f>
        <v>2</v>
      </c>
      <c r="K235" s="271">
        <f>IF(Spielplan!$O160="","",Spielplan!$O160)</f>
        <v>2</v>
      </c>
      <c r="U235" s="57" t="s">
        <v>286</v>
      </c>
      <c r="V235" s="39" t="str">
        <f t="shared" si="100"/>
        <v>Team D3</v>
      </c>
      <c r="W235" s="172" t="str">
        <f t="shared" si="101"/>
        <v>Team D6</v>
      </c>
      <c r="X235" s="172">
        <f t="shared" si="106"/>
        <v>3</v>
      </c>
      <c r="Y235" s="34">
        <f t="shared" si="107"/>
        <v>3</v>
      </c>
      <c r="Z235" s="33" t="str">
        <f t="shared" si="108"/>
        <v/>
      </c>
      <c r="AA235" s="172">
        <f t="shared" si="104"/>
        <v>1</v>
      </c>
      <c r="AB235" s="172" t="str">
        <f t="shared" si="109"/>
        <v/>
      </c>
      <c r="AC235" s="3" t="str">
        <f t="shared" si="110"/>
        <v>Team D3Team D6</v>
      </c>
      <c r="AD235" s="64" t="str">
        <f t="shared" si="111"/>
        <v>3 : 3</v>
      </c>
      <c r="AE235" s="66">
        <f t="shared" si="102"/>
        <v>1</v>
      </c>
      <c r="AF235" s="64">
        <f t="shared" si="103"/>
        <v>1</v>
      </c>
      <c r="AG235" s="172">
        <f>IF($AH235="",0,COUNTIF($AH$64:$AH235,INDEX($AH$352:$AH$639,ROW($A172))))</f>
        <v>1</v>
      </c>
      <c r="AH235" s="167" t="str">
        <f t="shared" si="105"/>
        <v>Team D3Team D6</v>
      </c>
    </row>
    <row r="236" spans="7:34" x14ac:dyDescent="0.2">
      <c r="G236" s="1" t="s">
        <v>270</v>
      </c>
      <c r="H236" s="269" t="str">
        <f>Spielplan!$J161</f>
        <v>Team D4</v>
      </c>
      <c r="I236" s="170" t="str">
        <f>Spielplan!$L161</f>
        <v>Team D7</v>
      </c>
      <c r="J236" s="270">
        <f>IF(Spielplan!$M161="","",Spielplan!$M161)</f>
        <v>4</v>
      </c>
      <c r="K236" s="271">
        <f>IF(Spielplan!$O161="","",Spielplan!$O161)</f>
        <v>3</v>
      </c>
      <c r="U236" s="57" t="s">
        <v>287</v>
      </c>
      <c r="V236" s="39" t="str">
        <f t="shared" si="100"/>
        <v>Beinbruch SC</v>
      </c>
      <c r="W236" s="172" t="str">
        <f t="shared" si="101"/>
        <v>Maibach 1822 eV</v>
      </c>
      <c r="X236" s="172">
        <f t="shared" si="106"/>
        <v>5</v>
      </c>
      <c r="Y236" s="34">
        <f t="shared" si="107"/>
        <v>1</v>
      </c>
      <c r="Z236" s="33" t="str">
        <f t="shared" si="108"/>
        <v/>
      </c>
      <c r="AA236" s="172">
        <f t="shared" si="104"/>
        <v>1</v>
      </c>
      <c r="AB236" s="172" t="str">
        <f t="shared" si="109"/>
        <v/>
      </c>
      <c r="AC236" s="3" t="str">
        <f t="shared" si="110"/>
        <v>Beinbruch SCMaibach 1822 eV</v>
      </c>
      <c r="AD236" s="64" t="str">
        <f t="shared" si="111"/>
        <v>5 : 1</v>
      </c>
      <c r="AE236" s="66">
        <f t="shared" si="102"/>
        <v>3</v>
      </c>
      <c r="AF236" s="64">
        <f t="shared" si="103"/>
        <v>0</v>
      </c>
      <c r="AG236" s="172">
        <f>IF($AH236="",0,COUNTIF($AH$64:$AH236,INDEX($AH$352:$AH$639,ROW($A173))))</f>
        <v>1</v>
      </c>
      <c r="AH236" s="167" t="str">
        <f t="shared" si="105"/>
        <v>Beinbruch SCMaibach 1822 eV</v>
      </c>
    </row>
    <row r="237" spans="7:34" x14ac:dyDescent="0.2">
      <c r="G237" s="1" t="s">
        <v>271</v>
      </c>
      <c r="H237" s="269" t="str">
        <f>Spielplan!$J162</f>
        <v>FV Schlappe Lunge</v>
      </c>
      <c r="I237" s="170" t="str">
        <f>Spielplan!$L162</f>
        <v>Beinbruch SC</v>
      </c>
      <c r="J237" s="270">
        <f>IF(Spielplan!$M162="","",Spielplan!$M162)</f>
        <v>3</v>
      </c>
      <c r="K237" s="271">
        <f>IF(Spielplan!$O162="","",Spielplan!$O162)</f>
        <v>3</v>
      </c>
      <c r="U237" s="57" t="s">
        <v>288</v>
      </c>
      <c r="V237" s="39" t="str">
        <f t="shared" si="100"/>
        <v>Team B5</v>
      </c>
      <c r="W237" s="172" t="str">
        <f t="shared" si="101"/>
        <v>Team B4</v>
      </c>
      <c r="X237" s="172">
        <f t="shared" si="106"/>
        <v>6</v>
      </c>
      <c r="Y237" s="34">
        <f t="shared" si="107"/>
        <v>1</v>
      </c>
      <c r="Z237" s="33" t="str">
        <f t="shared" si="108"/>
        <v/>
      </c>
      <c r="AA237" s="172">
        <f t="shared" si="104"/>
        <v>1</v>
      </c>
      <c r="AB237" s="172" t="str">
        <f t="shared" si="109"/>
        <v/>
      </c>
      <c r="AC237" s="3" t="str">
        <f t="shared" si="110"/>
        <v>Team B5Team B4</v>
      </c>
      <c r="AD237" s="64" t="str">
        <f t="shared" si="111"/>
        <v>6 : 1</v>
      </c>
      <c r="AE237" s="66">
        <f t="shared" si="102"/>
        <v>3</v>
      </c>
      <c r="AF237" s="64">
        <f t="shared" si="103"/>
        <v>0</v>
      </c>
      <c r="AG237" s="172">
        <f>IF($AH237="",0,COUNTIF($AH$64:$AH237,INDEX($AH$352:$AH$639,ROW($A174))))</f>
        <v>1</v>
      </c>
      <c r="AH237" s="167" t="str">
        <f t="shared" si="105"/>
        <v>Team B5Team B4</v>
      </c>
    </row>
    <row r="238" spans="7:34" x14ac:dyDescent="0.2">
      <c r="G238" s="1" t="s">
        <v>272</v>
      </c>
      <c r="H238" s="269" t="str">
        <f>Spielplan!$J163</f>
        <v>Team B6</v>
      </c>
      <c r="I238" s="170" t="str">
        <f>Spielplan!$L163</f>
        <v>Team B5</v>
      </c>
      <c r="J238" s="270">
        <f>IF(Spielplan!$M163="","",Spielplan!$M163)</f>
        <v>1</v>
      </c>
      <c r="K238" s="271">
        <f>IF(Spielplan!$O163="","",Spielplan!$O163)</f>
        <v>3</v>
      </c>
      <c r="U238" s="57" t="s">
        <v>289</v>
      </c>
      <c r="V238" s="39" t="str">
        <f t="shared" si="100"/>
        <v>Team C5</v>
      </c>
      <c r="W238" s="172" t="str">
        <f t="shared" si="101"/>
        <v>Team C4</v>
      </c>
      <c r="X238" s="172">
        <f t="shared" si="106"/>
        <v>5</v>
      </c>
      <c r="Y238" s="34">
        <f t="shared" si="107"/>
        <v>2</v>
      </c>
      <c r="Z238" s="33" t="str">
        <f t="shared" si="108"/>
        <v/>
      </c>
      <c r="AA238" s="172">
        <f t="shared" si="104"/>
        <v>1</v>
      </c>
      <c r="AB238" s="172" t="str">
        <f t="shared" si="109"/>
        <v/>
      </c>
      <c r="AC238" s="3" t="str">
        <f t="shared" si="110"/>
        <v>Team C5Team C4</v>
      </c>
      <c r="AD238" s="64" t="str">
        <f t="shared" si="111"/>
        <v>5 : 2</v>
      </c>
      <c r="AE238" s="66">
        <f t="shared" si="102"/>
        <v>3</v>
      </c>
      <c r="AF238" s="64">
        <f t="shared" si="103"/>
        <v>0</v>
      </c>
      <c r="AG238" s="172">
        <f>IF($AH238="",0,COUNTIF($AH$64:$AH238,INDEX($AH$352:$AH$639,ROW($A175))))</f>
        <v>1</v>
      </c>
      <c r="AH238" s="167" t="str">
        <f t="shared" si="105"/>
        <v>Team C5Team C4</v>
      </c>
    </row>
    <row r="239" spans="7:34" x14ac:dyDescent="0.2">
      <c r="G239" s="1" t="s">
        <v>273</v>
      </c>
      <c r="H239" s="269" t="str">
        <f>Spielplan!$J164</f>
        <v>Team C6</v>
      </c>
      <c r="I239" s="170" t="str">
        <f>Spielplan!$L164</f>
        <v>Team C5</v>
      </c>
      <c r="J239" s="270">
        <f>IF(Spielplan!$M164="","",Spielplan!$M164)</f>
        <v>3</v>
      </c>
      <c r="K239" s="271">
        <f>IF(Spielplan!$O164="","",Spielplan!$O164)</f>
        <v>3</v>
      </c>
      <c r="U239" s="57" t="s">
        <v>290</v>
      </c>
      <c r="V239" s="39" t="str">
        <f t="shared" si="100"/>
        <v>Team D5</v>
      </c>
      <c r="W239" s="172" t="str">
        <f t="shared" si="101"/>
        <v>Team D4</v>
      </c>
      <c r="X239" s="172">
        <f t="shared" si="106"/>
        <v>4</v>
      </c>
      <c r="Y239" s="34">
        <f t="shared" si="107"/>
        <v>2</v>
      </c>
      <c r="Z239" s="33" t="str">
        <f t="shared" si="108"/>
        <v/>
      </c>
      <c r="AA239" s="172">
        <f t="shared" si="104"/>
        <v>1</v>
      </c>
      <c r="AB239" s="172" t="str">
        <f t="shared" si="109"/>
        <v/>
      </c>
      <c r="AC239" s="3" t="str">
        <f t="shared" si="110"/>
        <v>Team D5Team D4</v>
      </c>
      <c r="AD239" s="64" t="str">
        <f t="shared" si="111"/>
        <v>4 : 2</v>
      </c>
      <c r="AE239" s="66">
        <f t="shared" si="102"/>
        <v>3</v>
      </c>
      <c r="AF239" s="64">
        <f t="shared" si="103"/>
        <v>0</v>
      </c>
      <c r="AG239" s="172">
        <f>IF($AH239="",0,COUNTIF($AH$64:$AH239,INDEX($AH$352:$AH$639,ROW($A176))))</f>
        <v>1</v>
      </c>
      <c r="AH239" s="167" t="str">
        <f t="shared" si="105"/>
        <v>Team D5Team D4</v>
      </c>
    </row>
    <row r="240" spans="7:34" x14ac:dyDescent="0.2">
      <c r="G240" s="1" t="s">
        <v>274</v>
      </c>
      <c r="H240" s="269" t="str">
        <f>Spielplan!$J165</f>
        <v>Team D6</v>
      </c>
      <c r="I240" s="170" t="str">
        <f>Spielplan!$L165</f>
        <v>Team D5</v>
      </c>
      <c r="J240" s="270">
        <f>IF(Spielplan!$M165="","",Spielplan!$M165)</f>
        <v>1</v>
      </c>
      <c r="K240" s="271">
        <f>IF(Spielplan!$O165="","",Spielplan!$O165)</f>
        <v>5</v>
      </c>
      <c r="U240" s="57" t="s">
        <v>291</v>
      </c>
      <c r="V240" s="39" t="str">
        <f t="shared" si="100"/>
        <v>Team A8</v>
      </c>
      <c r="W240" s="172" t="str">
        <f t="shared" si="101"/>
        <v>1. FC Riedwald</v>
      </c>
      <c r="X240" s="172">
        <f t="shared" si="106"/>
        <v>3</v>
      </c>
      <c r="Y240" s="34">
        <f t="shared" si="107"/>
        <v>0</v>
      </c>
      <c r="Z240" s="33" t="str">
        <f t="shared" si="108"/>
        <v/>
      </c>
      <c r="AA240" s="172">
        <f t="shared" si="104"/>
        <v>1</v>
      </c>
      <c r="AB240" s="172" t="str">
        <f t="shared" si="109"/>
        <v/>
      </c>
      <c r="AC240" s="3" t="str">
        <f t="shared" si="110"/>
        <v>Team A81. FC Riedwald</v>
      </c>
      <c r="AD240" s="64" t="str">
        <f t="shared" si="111"/>
        <v>3 : 0</v>
      </c>
      <c r="AE240" s="66">
        <f t="shared" si="102"/>
        <v>3</v>
      </c>
      <c r="AF240" s="64">
        <f t="shared" si="103"/>
        <v>0</v>
      </c>
      <c r="AG240" s="172">
        <f>IF($AH240="",0,COUNTIF($AH$64:$AH240,INDEX($AH$352:$AH$639,ROW($A177))))</f>
        <v>1</v>
      </c>
      <c r="AH240" s="167" t="str">
        <f t="shared" si="105"/>
        <v>Team A81. FC Riedwald</v>
      </c>
    </row>
    <row r="241" spans="7:34" x14ac:dyDescent="0.2">
      <c r="G241" s="1" t="s">
        <v>275</v>
      </c>
      <c r="H241" s="269" t="str">
        <f>Spielplan!$J166</f>
        <v>1. FC Riedwald</v>
      </c>
      <c r="I241" s="170" t="str">
        <f>Spielplan!$L166</f>
        <v>Team A9</v>
      </c>
      <c r="J241" s="270">
        <f>IF(Spielplan!$M166="","",Spielplan!$M166)</f>
        <v>1</v>
      </c>
      <c r="K241" s="271">
        <f>IF(Spielplan!$O166="","",Spielplan!$O166)</f>
        <v>6</v>
      </c>
      <c r="U241" s="57" t="s">
        <v>292</v>
      </c>
      <c r="V241" s="39" t="str">
        <f t="shared" si="100"/>
        <v>Team B8</v>
      </c>
      <c r="W241" s="172" t="str">
        <f t="shared" si="101"/>
        <v>Team B1</v>
      </c>
      <c r="X241" s="172">
        <f t="shared" si="106"/>
        <v>5</v>
      </c>
      <c r="Y241" s="34">
        <f t="shared" si="107"/>
        <v>1</v>
      </c>
      <c r="Z241" s="33" t="str">
        <f t="shared" si="108"/>
        <v/>
      </c>
      <c r="AA241" s="172">
        <f t="shared" si="104"/>
        <v>1</v>
      </c>
      <c r="AB241" s="172" t="str">
        <f t="shared" si="109"/>
        <v/>
      </c>
      <c r="AC241" s="3" t="str">
        <f t="shared" si="110"/>
        <v>Team B8Team B1</v>
      </c>
      <c r="AD241" s="64" t="str">
        <f t="shared" si="111"/>
        <v>5 : 1</v>
      </c>
      <c r="AE241" s="66">
        <f t="shared" si="102"/>
        <v>3</v>
      </c>
      <c r="AF241" s="64">
        <f t="shared" si="103"/>
        <v>0</v>
      </c>
      <c r="AG241" s="172">
        <f>IF($AH241="",0,COUNTIF($AH$64:$AH241,INDEX($AH$352:$AH$639,ROW($A178))))</f>
        <v>1</v>
      </c>
      <c r="AH241" s="167" t="str">
        <f t="shared" si="105"/>
        <v>Team B8Team B1</v>
      </c>
    </row>
    <row r="242" spans="7:34" x14ac:dyDescent="0.2">
      <c r="G242" s="1" t="s">
        <v>276</v>
      </c>
      <c r="H242" s="269" t="str">
        <f>Spielplan!$J167</f>
        <v>Team B1</v>
      </c>
      <c r="I242" s="170" t="str">
        <f>Spielplan!$L167</f>
        <v>Team B9</v>
      </c>
      <c r="J242" s="270">
        <f>IF(Spielplan!$M167="","",Spielplan!$M167)</f>
        <v>2</v>
      </c>
      <c r="K242" s="271">
        <f>IF(Spielplan!$O167="","",Spielplan!$O167)</f>
        <v>5</v>
      </c>
      <c r="U242" s="57" t="s">
        <v>293</v>
      </c>
      <c r="V242" s="39" t="str">
        <f t="shared" si="100"/>
        <v>Team C8</v>
      </c>
      <c r="W242" s="172" t="str">
        <f t="shared" si="101"/>
        <v>Team C1</v>
      </c>
      <c r="X242" s="172">
        <f t="shared" si="106"/>
        <v>0</v>
      </c>
      <c r="Y242" s="34">
        <f t="shared" si="107"/>
        <v>3</v>
      </c>
      <c r="Z242" s="33" t="str">
        <f t="shared" si="108"/>
        <v/>
      </c>
      <c r="AA242" s="172">
        <f t="shared" si="104"/>
        <v>1</v>
      </c>
      <c r="AB242" s="172" t="str">
        <f t="shared" si="109"/>
        <v/>
      </c>
      <c r="AC242" s="3" t="str">
        <f t="shared" si="110"/>
        <v>Team C8Team C1</v>
      </c>
      <c r="AD242" s="64" t="str">
        <f t="shared" si="111"/>
        <v>0 : 3</v>
      </c>
      <c r="AE242" s="66">
        <f t="shared" si="102"/>
        <v>0</v>
      </c>
      <c r="AF242" s="64">
        <f t="shared" si="103"/>
        <v>3</v>
      </c>
      <c r="AG242" s="172">
        <f>IF($AH242="",0,COUNTIF($AH$64:$AH242,INDEX($AH$352:$AH$639,ROW($A179))))</f>
        <v>1</v>
      </c>
      <c r="AH242" s="167" t="str">
        <f t="shared" si="105"/>
        <v>Team C8Team C1</v>
      </c>
    </row>
    <row r="243" spans="7:34" x14ac:dyDescent="0.2">
      <c r="G243" s="1" t="s">
        <v>277</v>
      </c>
      <c r="H243" s="269" t="str">
        <f>Spielplan!$J168</f>
        <v>Team C1</v>
      </c>
      <c r="I243" s="170" t="str">
        <f>Spielplan!$L168</f>
        <v>Team C9</v>
      </c>
      <c r="J243" s="270">
        <f>IF(Spielplan!$M168="","",Spielplan!$M168)</f>
        <v>2</v>
      </c>
      <c r="K243" s="271">
        <f>IF(Spielplan!$O168="","",Spielplan!$O168)</f>
        <v>4</v>
      </c>
      <c r="U243" s="57" t="s">
        <v>294</v>
      </c>
      <c r="V243" s="39" t="str">
        <f t="shared" si="100"/>
        <v>Team D8</v>
      </c>
      <c r="W243" s="172" t="str">
        <f t="shared" si="101"/>
        <v>Team D1</v>
      </c>
      <c r="X243" s="172">
        <f t="shared" si="106"/>
        <v>1</v>
      </c>
      <c r="Y243" s="34">
        <f t="shared" si="107"/>
        <v>2</v>
      </c>
      <c r="Z243" s="33" t="str">
        <f t="shared" si="108"/>
        <v/>
      </c>
      <c r="AA243" s="172">
        <f t="shared" si="104"/>
        <v>1</v>
      </c>
      <c r="AB243" s="172" t="str">
        <f t="shared" si="109"/>
        <v/>
      </c>
      <c r="AC243" s="3" t="str">
        <f t="shared" si="110"/>
        <v>Team D8Team D1</v>
      </c>
      <c r="AD243" s="64" t="str">
        <f t="shared" si="111"/>
        <v>1 : 2</v>
      </c>
      <c r="AE243" s="66">
        <f t="shared" si="102"/>
        <v>0</v>
      </c>
      <c r="AF243" s="64">
        <f t="shared" si="103"/>
        <v>3</v>
      </c>
      <c r="AG243" s="172">
        <f>IF($AH243="",0,COUNTIF($AH$64:$AH243,INDEX($AH$352:$AH$639,ROW($A180))))</f>
        <v>1</v>
      </c>
      <c r="AH243" s="167" t="str">
        <f t="shared" si="105"/>
        <v>Team D8Team D1</v>
      </c>
    </row>
    <row r="244" spans="7:34" x14ac:dyDescent="0.2">
      <c r="G244" s="1" t="s">
        <v>278</v>
      </c>
      <c r="H244" s="269" t="str">
        <f>Spielplan!$J169</f>
        <v>Team D1</v>
      </c>
      <c r="I244" s="170" t="str">
        <f>Spielplan!$L169</f>
        <v>Team D9</v>
      </c>
      <c r="J244" s="270">
        <f>IF(Spielplan!$M169="","",Spielplan!$M169)</f>
        <v>0</v>
      </c>
      <c r="K244" s="271">
        <f>IF(Spielplan!$O169="","",Spielplan!$O169)</f>
        <v>3</v>
      </c>
      <c r="U244" s="57" t="s">
        <v>295</v>
      </c>
      <c r="V244" s="39" t="str">
        <f t="shared" si="100"/>
        <v>Team A9</v>
      </c>
      <c r="W244" s="172" t="str">
        <f t="shared" si="101"/>
        <v>Team A7</v>
      </c>
      <c r="X244" s="172">
        <f t="shared" si="106"/>
        <v>2</v>
      </c>
      <c r="Y244" s="34">
        <f t="shared" si="107"/>
        <v>2</v>
      </c>
      <c r="Z244" s="33" t="str">
        <f t="shared" si="108"/>
        <v/>
      </c>
      <c r="AA244" s="172">
        <f t="shared" si="104"/>
        <v>1</v>
      </c>
      <c r="AB244" s="172" t="str">
        <f t="shared" si="109"/>
        <v/>
      </c>
      <c r="AC244" s="3" t="str">
        <f t="shared" si="110"/>
        <v>Team A9Team A7</v>
      </c>
      <c r="AD244" s="64" t="str">
        <f t="shared" si="111"/>
        <v>2 : 2</v>
      </c>
      <c r="AE244" s="66">
        <f t="shared" si="102"/>
        <v>1</v>
      </c>
      <c r="AF244" s="64">
        <f t="shared" si="103"/>
        <v>1</v>
      </c>
      <c r="AG244" s="172">
        <f>IF($AH244="",0,COUNTIF($AH$64:$AH244,INDEX($AH$352:$AH$639,ROW($A181))))</f>
        <v>1</v>
      </c>
      <c r="AH244" s="167" t="str">
        <f t="shared" si="105"/>
        <v>Team A9Team A7</v>
      </c>
    </row>
    <row r="245" spans="7:34" x14ac:dyDescent="0.2">
      <c r="G245" s="1" t="s">
        <v>279</v>
      </c>
      <c r="H245" s="269" t="str">
        <f>Spielplan!$J170</f>
        <v>Team A7</v>
      </c>
      <c r="I245" s="170" t="str">
        <f>Spielplan!$L170</f>
        <v>Eintracht Frankfurt</v>
      </c>
      <c r="J245" s="270">
        <f>IF(Spielplan!$M170="","",Spielplan!$M170)</f>
        <v>1</v>
      </c>
      <c r="K245" s="271">
        <f>IF(Spielplan!$O170="","",Spielplan!$O170)</f>
        <v>5</v>
      </c>
      <c r="U245" s="57" t="s">
        <v>296</v>
      </c>
      <c r="V245" s="39" t="str">
        <f t="shared" si="100"/>
        <v>Team B9</v>
      </c>
      <c r="W245" s="172" t="str">
        <f t="shared" si="101"/>
        <v>Team B7</v>
      </c>
      <c r="X245" s="172">
        <f t="shared" si="106"/>
        <v>4</v>
      </c>
      <c r="Y245" s="34">
        <f t="shared" si="107"/>
        <v>3</v>
      </c>
      <c r="Z245" s="33" t="str">
        <f t="shared" si="108"/>
        <v/>
      </c>
      <c r="AA245" s="172">
        <f t="shared" si="104"/>
        <v>1</v>
      </c>
      <c r="AB245" s="172" t="str">
        <f t="shared" si="109"/>
        <v/>
      </c>
      <c r="AC245" s="3" t="str">
        <f t="shared" si="110"/>
        <v>Team B9Team B7</v>
      </c>
      <c r="AD245" s="64" t="str">
        <f t="shared" si="111"/>
        <v>4 : 3</v>
      </c>
      <c r="AE245" s="66">
        <f t="shared" si="102"/>
        <v>3</v>
      </c>
      <c r="AF245" s="64">
        <f t="shared" si="103"/>
        <v>0</v>
      </c>
      <c r="AG245" s="172">
        <f>IF($AH245="",0,COUNTIF($AH$64:$AH245,INDEX($AH$352:$AH$639,ROW($A182))))</f>
        <v>1</v>
      </c>
      <c r="AH245" s="167" t="str">
        <f t="shared" si="105"/>
        <v>Team B9Team B7</v>
      </c>
    </row>
    <row r="246" spans="7:34" x14ac:dyDescent="0.2">
      <c r="G246" s="1" t="s">
        <v>280</v>
      </c>
      <c r="H246" s="269" t="str">
        <f>Spielplan!$J171</f>
        <v>Team B7</v>
      </c>
      <c r="I246" s="170" t="str">
        <f>Spielplan!$L171</f>
        <v>Team B2</v>
      </c>
      <c r="J246" s="270">
        <f>IF(Spielplan!$M171="","",Spielplan!$M171)</f>
        <v>3</v>
      </c>
      <c r="K246" s="271">
        <f>IF(Spielplan!$O171="","",Spielplan!$O171)</f>
        <v>0</v>
      </c>
      <c r="U246" s="57" t="s">
        <v>297</v>
      </c>
      <c r="V246" s="39" t="str">
        <f t="shared" si="100"/>
        <v>Team C9</v>
      </c>
      <c r="W246" s="172" t="str">
        <f t="shared" si="101"/>
        <v>Team C7</v>
      </c>
      <c r="X246" s="172">
        <f t="shared" si="106"/>
        <v>3</v>
      </c>
      <c r="Y246" s="34">
        <f t="shared" si="107"/>
        <v>3</v>
      </c>
      <c r="Z246" s="33" t="str">
        <f t="shared" si="108"/>
        <v/>
      </c>
      <c r="AA246" s="172">
        <f t="shared" si="104"/>
        <v>1</v>
      </c>
      <c r="AB246" s="172" t="str">
        <f t="shared" si="109"/>
        <v/>
      </c>
      <c r="AC246" s="3" t="str">
        <f t="shared" si="110"/>
        <v>Team C9Team C7</v>
      </c>
      <c r="AD246" s="64" t="str">
        <f t="shared" si="111"/>
        <v>3 : 3</v>
      </c>
      <c r="AE246" s="66">
        <f t="shared" si="102"/>
        <v>1</v>
      </c>
      <c r="AF246" s="64">
        <f t="shared" si="103"/>
        <v>1</v>
      </c>
      <c r="AG246" s="172">
        <f>IF($AH246="",0,COUNTIF($AH$64:$AH246,INDEX($AH$352:$AH$639,ROW($A183))))</f>
        <v>1</v>
      </c>
      <c r="AH246" s="167" t="str">
        <f t="shared" si="105"/>
        <v>Team C9Team C7</v>
      </c>
    </row>
    <row r="247" spans="7:34" x14ac:dyDescent="0.2">
      <c r="G247" s="1" t="s">
        <v>281</v>
      </c>
      <c r="H247" s="269" t="str">
        <f>Spielplan!$J172</f>
        <v>Team C7</v>
      </c>
      <c r="I247" s="170" t="str">
        <f>Spielplan!$L172</f>
        <v>Team C2</v>
      </c>
      <c r="J247" s="270">
        <f>IF(Spielplan!$M172="","",Spielplan!$M172)</f>
        <v>2</v>
      </c>
      <c r="K247" s="271">
        <f>IF(Spielplan!$O172="","",Spielplan!$O172)</f>
        <v>1</v>
      </c>
      <c r="U247" s="57" t="s">
        <v>298</v>
      </c>
      <c r="V247" s="39" t="str">
        <f t="shared" si="100"/>
        <v>Team D9</v>
      </c>
      <c r="W247" s="172" t="str">
        <f t="shared" si="101"/>
        <v>Team D7</v>
      </c>
      <c r="X247" s="172">
        <f t="shared" si="106"/>
        <v>1</v>
      </c>
      <c r="Y247" s="34">
        <f t="shared" si="107"/>
        <v>3</v>
      </c>
      <c r="Z247" s="33" t="str">
        <f t="shared" si="108"/>
        <v/>
      </c>
      <c r="AA247" s="172">
        <f t="shared" si="104"/>
        <v>1</v>
      </c>
      <c r="AB247" s="172" t="str">
        <f t="shared" si="109"/>
        <v/>
      </c>
      <c r="AC247" s="3" t="str">
        <f t="shared" si="110"/>
        <v>Team D9Team D7</v>
      </c>
      <c r="AD247" s="64" t="str">
        <f t="shared" si="111"/>
        <v>1 : 3</v>
      </c>
      <c r="AE247" s="66">
        <f t="shared" si="102"/>
        <v>0</v>
      </c>
      <c r="AF247" s="64">
        <f t="shared" si="103"/>
        <v>3</v>
      </c>
      <c r="AG247" s="172">
        <f>IF($AH247="",0,COUNTIF($AH$64:$AH247,INDEX($AH$352:$AH$639,ROW($A184))))</f>
        <v>1</v>
      </c>
      <c r="AH247" s="167" t="str">
        <f t="shared" si="105"/>
        <v>Team D9Team D7</v>
      </c>
    </row>
    <row r="248" spans="7:34" x14ac:dyDescent="0.2">
      <c r="G248" s="1" t="s">
        <v>282</v>
      </c>
      <c r="H248" s="269" t="str">
        <f>Spielplan!$J173</f>
        <v>Team D7</v>
      </c>
      <c r="I248" s="170" t="str">
        <f>Spielplan!$L173</f>
        <v>Team D2</v>
      </c>
      <c r="J248" s="270">
        <f>IF(Spielplan!$M173="","",Spielplan!$M173)</f>
        <v>2</v>
      </c>
      <c r="K248" s="271">
        <f>IF(Spielplan!$O173="","",Spielplan!$O173)</f>
        <v>2</v>
      </c>
      <c r="U248" s="57" t="s">
        <v>299</v>
      </c>
      <c r="V248" s="39" t="str">
        <f t="shared" si="100"/>
        <v>Eintracht Frankfurt</v>
      </c>
      <c r="W248" s="172" t="str">
        <f t="shared" si="101"/>
        <v>Beinbruch SC</v>
      </c>
      <c r="X248" s="172">
        <f t="shared" si="106"/>
        <v>3</v>
      </c>
      <c r="Y248" s="34">
        <f t="shared" si="107"/>
        <v>3</v>
      </c>
      <c r="Z248" s="33" t="str">
        <f t="shared" si="108"/>
        <v/>
      </c>
      <c r="AA248" s="172">
        <f t="shared" si="104"/>
        <v>1</v>
      </c>
      <c r="AB248" s="172" t="str">
        <f t="shared" si="109"/>
        <v/>
      </c>
      <c r="AC248" s="3" t="str">
        <f t="shared" si="110"/>
        <v>Eintracht FrankfurtBeinbruch SC</v>
      </c>
      <c r="AD248" s="64" t="str">
        <f t="shared" si="111"/>
        <v>3 : 3</v>
      </c>
      <c r="AE248" s="66">
        <f t="shared" si="102"/>
        <v>1</v>
      </c>
      <c r="AF248" s="64">
        <f t="shared" si="103"/>
        <v>1</v>
      </c>
      <c r="AG248" s="172">
        <f>IF($AH248="",0,COUNTIF($AH$64:$AH248,INDEX($AH$352:$AH$639,ROW($A185))))</f>
        <v>1</v>
      </c>
      <c r="AH248" s="167" t="str">
        <f t="shared" si="105"/>
        <v>Eintracht FrankfurtBeinbruch SC</v>
      </c>
    </row>
    <row r="249" spans="7:34" x14ac:dyDescent="0.2">
      <c r="G249" s="1" t="s">
        <v>283</v>
      </c>
      <c r="H249" s="269" t="str">
        <f>Spielplan!$J174</f>
        <v>FC Barcelona</v>
      </c>
      <c r="I249" s="170" t="str">
        <f>Spielplan!$L174</f>
        <v>FV Schlappe Lunge</v>
      </c>
      <c r="J249" s="270">
        <f>IF(Spielplan!$M174="","",Spielplan!$M174)</f>
        <v>3</v>
      </c>
      <c r="K249" s="271">
        <f>IF(Spielplan!$O174="","",Spielplan!$O174)</f>
        <v>4</v>
      </c>
      <c r="U249" s="57" t="s">
        <v>300</v>
      </c>
      <c r="V249" s="39" t="str">
        <f t="shared" si="100"/>
        <v>Team B2</v>
      </c>
      <c r="W249" s="172" t="str">
        <f t="shared" si="101"/>
        <v>Team B5</v>
      </c>
      <c r="X249" s="172">
        <f t="shared" si="106"/>
        <v>1</v>
      </c>
      <c r="Y249" s="34">
        <f t="shared" si="107"/>
        <v>5</v>
      </c>
      <c r="Z249" s="33" t="str">
        <f t="shared" si="108"/>
        <v/>
      </c>
      <c r="AA249" s="172">
        <f t="shared" si="104"/>
        <v>1</v>
      </c>
      <c r="AB249" s="172" t="str">
        <f t="shared" si="109"/>
        <v/>
      </c>
      <c r="AC249" s="3" t="str">
        <f t="shared" si="110"/>
        <v>Team B2Team B5</v>
      </c>
      <c r="AD249" s="64" t="str">
        <f t="shared" si="111"/>
        <v>1 : 5</v>
      </c>
      <c r="AE249" s="66">
        <f t="shared" si="102"/>
        <v>0</v>
      </c>
      <c r="AF249" s="64">
        <f t="shared" si="103"/>
        <v>3</v>
      </c>
      <c r="AG249" s="172">
        <f>IF($AH249="",0,COUNTIF($AH$64:$AH249,INDEX($AH$352:$AH$639,ROW($A186))))</f>
        <v>1</v>
      </c>
      <c r="AH249" s="167" t="str">
        <f t="shared" si="105"/>
        <v>Team B2Team B5</v>
      </c>
    </row>
    <row r="250" spans="7:34" x14ac:dyDescent="0.2">
      <c r="G250" s="1" t="s">
        <v>284</v>
      </c>
      <c r="H250" s="269" t="str">
        <f>Spielplan!$J175</f>
        <v>Team B3</v>
      </c>
      <c r="I250" s="170" t="str">
        <f>Spielplan!$L175</f>
        <v>Team B6</v>
      </c>
      <c r="J250" s="270">
        <f>IF(Spielplan!$M175="","",Spielplan!$M175)</f>
        <v>3</v>
      </c>
      <c r="K250" s="271">
        <f>IF(Spielplan!$O175="","",Spielplan!$O175)</f>
        <v>3</v>
      </c>
      <c r="U250" s="57" t="s">
        <v>301</v>
      </c>
      <c r="V250" s="39" t="str">
        <f t="shared" si="100"/>
        <v>Team C2</v>
      </c>
      <c r="W250" s="172" t="str">
        <f t="shared" si="101"/>
        <v>Team C5</v>
      </c>
      <c r="X250" s="172">
        <f t="shared" si="106"/>
        <v>1</v>
      </c>
      <c r="Y250" s="34">
        <f t="shared" si="107"/>
        <v>6</v>
      </c>
      <c r="Z250" s="33" t="str">
        <f t="shared" si="108"/>
        <v/>
      </c>
      <c r="AA250" s="172">
        <f t="shared" si="104"/>
        <v>1</v>
      </c>
      <c r="AB250" s="172" t="str">
        <f t="shared" si="109"/>
        <v/>
      </c>
      <c r="AC250" s="3" t="str">
        <f t="shared" si="110"/>
        <v>Team C2Team C5</v>
      </c>
      <c r="AD250" s="64" t="str">
        <f t="shared" si="111"/>
        <v>1 : 6</v>
      </c>
      <c r="AE250" s="66">
        <f t="shared" si="102"/>
        <v>0</v>
      </c>
      <c r="AF250" s="64">
        <f t="shared" si="103"/>
        <v>3</v>
      </c>
      <c r="AG250" s="172">
        <f>IF($AH250="",0,COUNTIF($AH$64:$AH250,INDEX($AH$352:$AH$639,ROW($A187))))</f>
        <v>1</v>
      </c>
      <c r="AH250" s="167" t="str">
        <f t="shared" si="105"/>
        <v>Team C2Team C5</v>
      </c>
    </row>
    <row r="251" spans="7:34" x14ac:dyDescent="0.2">
      <c r="G251" s="1" t="s">
        <v>285</v>
      </c>
      <c r="H251" s="269" t="str">
        <f>Spielplan!$J176</f>
        <v>Team C3</v>
      </c>
      <c r="I251" s="170" t="str">
        <f>Spielplan!$L176</f>
        <v>Team C6</v>
      </c>
      <c r="J251" s="270">
        <f>IF(Spielplan!$M176="","",Spielplan!$M176)</f>
        <v>3</v>
      </c>
      <c r="K251" s="271">
        <f>IF(Spielplan!$O176="","",Spielplan!$O176)</f>
        <v>1</v>
      </c>
      <c r="U251" s="57" t="s">
        <v>302</v>
      </c>
      <c r="V251" s="39" t="str">
        <f t="shared" si="100"/>
        <v>Team D2</v>
      </c>
      <c r="W251" s="172" t="str">
        <f t="shared" si="101"/>
        <v>Team D5</v>
      </c>
      <c r="X251" s="172">
        <f t="shared" si="106"/>
        <v>2</v>
      </c>
      <c r="Y251" s="34">
        <f t="shared" si="107"/>
        <v>5</v>
      </c>
      <c r="Z251" s="33" t="str">
        <f t="shared" si="108"/>
        <v/>
      </c>
      <c r="AA251" s="172">
        <f t="shared" si="104"/>
        <v>1</v>
      </c>
      <c r="AB251" s="172" t="str">
        <f t="shared" si="109"/>
        <v/>
      </c>
      <c r="AC251" s="3" t="str">
        <f t="shared" si="110"/>
        <v>Team D2Team D5</v>
      </c>
      <c r="AD251" s="64" t="str">
        <f t="shared" si="111"/>
        <v>2 : 5</v>
      </c>
      <c r="AE251" s="66">
        <f t="shared" si="102"/>
        <v>0</v>
      </c>
      <c r="AF251" s="64">
        <f t="shared" si="103"/>
        <v>3</v>
      </c>
      <c r="AG251" s="172">
        <f>IF($AH251="",0,COUNTIF($AH$64:$AH251,INDEX($AH$352:$AH$639,ROW($A188))))</f>
        <v>1</v>
      </c>
      <c r="AH251" s="167" t="str">
        <f t="shared" si="105"/>
        <v>Team D2Team D5</v>
      </c>
    </row>
    <row r="252" spans="7:34" x14ac:dyDescent="0.2">
      <c r="G252" s="1" t="s">
        <v>286</v>
      </c>
      <c r="H252" s="269" t="str">
        <f>Spielplan!$J177</f>
        <v>Team D3</v>
      </c>
      <c r="I252" s="170" t="str">
        <f>Spielplan!$L177</f>
        <v>Team D6</v>
      </c>
      <c r="J252" s="270">
        <f>IF(Spielplan!$M177="","",Spielplan!$M177)</f>
        <v>3</v>
      </c>
      <c r="K252" s="271">
        <f>IF(Spielplan!$O177="","",Spielplan!$O177)</f>
        <v>3</v>
      </c>
      <c r="U252" s="57" t="s">
        <v>303</v>
      </c>
      <c r="V252" s="39" t="str">
        <f t="shared" si="100"/>
        <v>Maibach 1822 eV</v>
      </c>
      <c r="W252" s="172" t="str">
        <f t="shared" si="101"/>
        <v>FC Barcelona</v>
      </c>
      <c r="X252" s="172">
        <f t="shared" si="106"/>
        <v>2</v>
      </c>
      <c r="Y252" s="34">
        <f t="shared" si="107"/>
        <v>4</v>
      </c>
      <c r="Z252" s="33" t="str">
        <f t="shared" si="108"/>
        <v/>
      </c>
      <c r="AA252" s="172">
        <f t="shared" si="104"/>
        <v>1</v>
      </c>
      <c r="AB252" s="172" t="str">
        <f t="shared" si="109"/>
        <v/>
      </c>
      <c r="AC252" s="3" t="str">
        <f t="shared" si="110"/>
        <v>Maibach 1822 eVFC Barcelona</v>
      </c>
      <c r="AD252" s="64" t="str">
        <f t="shared" si="111"/>
        <v>2 : 4</v>
      </c>
      <c r="AE252" s="66">
        <f t="shared" si="102"/>
        <v>0</v>
      </c>
      <c r="AF252" s="64">
        <f t="shared" si="103"/>
        <v>3</v>
      </c>
      <c r="AG252" s="172">
        <f>IF($AH252="",0,COUNTIF($AH$64:$AH252,INDEX($AH$352:$AH$639,ROW($A189))))</f>
        <v>1</v>
      </c>
      <c r="AH252" s="167" t="str">
        <f t="shared" si="105"/>
        <v>Maibach 1822 eVFC Barcelona</v>
      </c>
    </row>
    <row r="253" spans="7:34" x14ac:dyDescent="0.2">
      <c r="G253" s="1" t="s">
        <v>287</v>
      </c>
      <c r="H253" s="269" t="str">
        <f>Spielplan!$J178</f>
        <v>Beinbruch SC</v>
      </c>
      <c r="I253" s="170" t="str">
        <f>Spielplan!$L178</f>
        <v>Maibach 1822 eV</v>
      </c>
      <c r="J253" s="270">
        <f>IF(Spielplan!$M178="","",Spielplan!$M178)</f>
        <v>5</v>
      </c>
      <c r="K253" s="271">
        <f>IF(Spielplan!$O178="","",Spielplan!$O178)</f>
        <v>1</v>
      </c>
      <c r="U253" s="57" t="s">
        <v>304</v>
      </c>
      <c r="V253" s="39" t="str">
        <f t="shared" si="100"/>
        <v>Team B4</v>
      </c>
      <c r="W253" s="172" t="str">
        <f t="shared" si="101"/>
        <v>Team B3</v>
      </c>
      <c r="X253" s="172">
        <f t="shared" si="106"/>
        <v>0</v>
      </c>
      <c r="Y253" s="34">
        <f t="shared" si="107"/>
        <v>3</v>
      </c>
      <c r="Z253" s="33" t="str">
        <f t="shared" si="108"/>
        <v/>
      </c>
      <c r="AA253" s="172">
        <f t="shared" si="104"/>
        <v>1</v>
      </c>
      <c r="AB253" s="172" t="str">
        <f t="shared" si="109"/>
        <v/>
      </c>
      <c r="AC253" s="3" t="str">
        <f t="shared" si="110"/>
        <v>Team B4Team B3</v>
      </c>
      <c r="AD253" s="64" t="str">
        <f t="shared" si="111"/>
        <v>0 : 3</v>
      </c>
      <c r="AE253" s="66">
        <f t="shared" si="102"/>
        <v>0</v>
      </c>
      <c r="AF253" s="64">
        <f t="shared" si="103"/>
        <v>3</v>
      </c>
      <c r="AG253" s="172">
        <f>IF($AH253="",0,COUNTIF($AH$64:$AH253,INDEX($AH$352:$AH$639,ROW($A190))))</f>
        <v>1</v>
      </c>
      <c r="AH253" s="167" t="str">
        <f t="shared" si="105"/>
        <v>Team B4Team B3</v>
      </c>
    </row>
    <row r="254" spans="7:34" x14ac:dyDescent="0.2">
      <c r="G254" s="1" t="s">
        <v>288</v>
      </c>
      <c r="H254" s="269" t="str">
        <f>Spielplan!$J179</f>
        <v>Team B5</v>
      </c>
      <c r="I254" s="170" t="str">
        <f>Spielplan!$L179</f>
        <v>Team B4</v>
      </c>
      <c r="J254" s="270">
        <f>IF(Spielplan!$M179="","",Spielplan!$M179)</f>
        <v>6</v>
      </c>
      <c r="K254" s="271">
        <f>IF(Spielplan!$O179="","",Spielplan!$O179)</f>
        <v>1</v>
      </c>
      <c r="U254" s="57" t="s">
        <v>305</v>
      </c>
      <c r="V254" s="39" t="str">
        <f t="shared" si="100"/>
        <v>Team C4</v>
      </c>
      <c r="W254" s="172" t="str">
        <f t="shared" si="101"/>
        <v>Team C3</v>
      </c>
      <c r="X254" s="172">
        <f t="shared" si="106"/>
        <v>1</v>
      </c>
      <c r="Y254" s="34">
        <f t="shared" si="107"/>
        <v>5</v>
      </c>
      <c r="Z254" s="33" t="str">
        <f t="shared" si="108"/>
        <v/>
      </c>
      <c r="AA254" s="172">
        <f t="shared" si="104"/>
        <v>1</v>
      </c>
      <c r="AB254" s="172" t="str">
        <f t="shared" si="109"/>
        <v/>
      </c>
      <c r="AC254" s="3" t="str">
        <f t="shared" si="110"/>
        <v>Team C4Team C3</v>
      </c>
      <c r="AD254" s="64" t="str">
        <f t="shared" si="111"/>
        <v>1 : 5</v>
      </c>
      <c r="AE254" s="66">
        <f t="shared" si="102"/>
        <v>0</v>
      </c>
      <c r="AF254" s="64">
        <f t="shared" si="103"/>
        <v>3</v>
      </c>
      <c r="AG254" s="172">
        <f>IF($AH254="",0,COUNTIF($AH$64:$AH254,INDEX($AH$352:$AH$639,ROW($A191))))</f>
        <v>1</v>
      </c>
      <c r="AH254" s="167" t="str">
        <f t="shared" si="105"/>
        <v>Team C4Team C3</v>
      </c>
    </row>
    <row r="255" spans="7:34" x14ac:dyDescent="0.2">
      <c r="G255" s="1" t="s">
        <v>289</v>
      </c>
      <c r="H255" s="269" t="str">
        <f>Spielplan!$J180</f>
        <v>Team C5</v>
      </c>
      <c r="I255" s="170" t="str">
        <f>Spielplan!$L180</f>
        <v>Team C4</v>
      </c>
      <c r="J255" s="270">
        <f>IF(Spielplan!$M180="","",Spielplan!$M180)</f>
        <v>5</v>
      </c>
      <c r="K255" s="271">
        <f>IF(Spielplan!$O180="","",Spielplan!$O180)</f>
        <v>2</v>
      </c>
      <c r="U255" s="57" t="s">
        <v>306</v>
      </c>
      <c r="V255" s="39" t="str">
        <f t="shared" si="100"/>
        <v>Team D4</v>
      </c>
      <c r="W255" s="172" t="str">
        <f t="shared" si="101"/>
        <v>Team D3</v>
      </c>
      <c r="X255" s="172">
        <f t="shared" si="106"/>
        <v>3</v>
      </c>
      <c r="Y255" s="34">
        <f t="shared" si="107"/>
        <v>0</v>
      </c>
      <c r="Z255" s="33" t="str">
        <f t="shared" si="108"/>
        <v/>
      </c>
      <c r="AA255" s="172">
        <f t="shared" si="104"/>
        <v>1</v>
      </c>
      <c r="AB255" s="172" t="str">
        <f t="shared" si="109"/>
        <v/>
      </c>
      <c r="AC255" s="3" t="str">
        <f t="shared" si="110"/>
        <v>Team D4Team D3</v>
      </c>
      <c r="AD255" s="64" t="str">
        <f t="shared" si="111"/>
        <v>3 : 0</v>
      </c>
      <c r="AE255" s="66">
        <f t="shared" si="102"/>
        <v>3</v>
      </c>
      <c r="AF255" s="64">
        <f t="shared" si="103"/>
        <v>0</v>
      </c>
      <c r="AG255" s="172">
        <f>IF($AH255="",0,COUNTIF($AH$64:$AH255,INDEX($AH$352:$AH$639,ROW($A192))))</f>
        <v>1</v>
      </c>
      <c r="AH255" s="167" t="str">
        <f t="shared" si="105"/>
        <v>Team D4Team D3</v>
      </c>
    </row>
    <row r="256" spans="7:34" x14ac:dyDescent="0.2">
      <c r="G256" s="1" t="s">
        <v>290</v>
      </c>
      <c r="H256" s="269" t="str">
        <f>Spielplan!$J181</f>
        <v>Team D5</v>
      </c>
      <c r="I256" s="170" t="str">
        <f>Spielplan!$L181</f>
        <v>Team D4</v>
      </c>
      <c r="J256" s="270">
        <f>IF(Spielplan!$M181="","",Spielplan!$M181)</f>
        <v>4</v>
      </c>
      <c r="K256" s="271">
        <f>IF(Spielplan!$O181="","",Spielplan!$O181)</f>
        <v>2</v>
      </c>
      <c r="U256" s="57" t="s">
        <v>307</v>
      </c>
      <c r="V256" s="39" t="str">
        <f t="shared" ref="V256:V319" si="112">IF($H273=0,"",$H273)</f>
        <v>1. FC Riedwald</v>
      </c>
      <c r="W256" s="172" t="str">
        <f t="shared" ref="W256:W319" si="113">IF($I273=0,"",$I273)</f>
        <v>Team A7</v>
      </c>
      <c r="X256" s="172">
        <f t="shared" si="106"/>
        <v>2</v>
      </c>
      <c r="Y256" s="34">
        <f t="shared" si="107"/>
        <v>1</v>
      </c>
      <c r="Z256" s="33" t="str">
        <f t="shared" si="108"/>
        <v/>
      </c>
      <c r="AA256" s="172">
        <f t="shared" si="104"/>
        <v>1</v>
      </c>
      <c r="AB256" s="172" t="str">
        <f t="shared" si="109"/>
        <v/>
      </c>
      <c r="AC256" s="3" t="str">
        <f t="shared" si="110"/>
        <v>1. FC RiedwaldTeam A7</v>
      </c>
      <c r="AD256" s="64" t="str">
        <f t="shared" si="111"/>
        <v>2 : 1</v>
      </c>
      <c r="AE256" s="66">
        <f t="shared" ref="AE256:AE319" si="114">IF($AA256=0,"",IF($X256&gt;$Y256,$E$72,IF($X256=$Y256,1,0)))</f>
        <v>3</v>
      </c>
      <c r="AF256" s="64">
        <f t="shared" ref="AF256:AF319" si="115">IF($AA256=0,"",IF($X256&lt;$Y256,$E$72,IF($X256=$Y256,1,0)))</f>
        <v>0</v>
      </c>
      <c r="AG256" s="172">
        <f>IF($AH256="",0,COUNTIF($AH$64:$AH256,INDEX($AH$352:$AH$639,ROW($A193))))</f>
        <v>1</v>
      </c>
      <c r="AH256" s="167" t="str">
        <f t="shared" si="105"/>
        <v>1. FC RiedwaldTeam A7</v>
      </c>
    </row>
    <row r="257" spans="7:34" x14ac:dyDescent="0.2">
      <c r="G257" s="1" t="s">
        <v>291</v>
      </c>
      <c r="H257" s="269" t="str">
        <f>Spielplan!$J182</f>
        <v>Team A8</v>
      </c>
      <c r="I257" s="170" t="str">
        <f>Spielplan!$L182</f>
        <v>1. FC Riedwald</v>
      </c>
      <c r="J257" s="270">
        <f>IF(Spielplan!$M182="","",Spielplan!$M182)</f>
        <v>3</v>
      </c>
      <c r="K257" s="271">
        <f>IF(Spielplan!$O182="","",Spielplan!$O182)</f>
        <v>0</v>
      </c>
      <c r="U257" s="57" t="s">
        <v>308</v>
      </c>
      <c r="V257" s="39" t="str">
        <f t="shared" si="112"/>
        <v>Team B1</v>
      </c>
      <c r="W257" s="172" t="str">
        <f t="shared" si="113"/>
        <v>Team B7</v>
      </c>
      <c r="X257" s="172">
        <f t="shared" si="106"/>
        <v>2</v>
      </c>
      <c r="Y257" s="34">
        <f t="shared" si="107"/>
        <v>2</v>
      </c>
      <c r="Z257" s="33" t="str">
        <f t="shared" si="108"/>
        <v/>
      </c>
      <c r="AA257" s="172">
        <f t="shared" ref="AA257:AA320" si="116">IF(AND(V257&lt;&gt;"",W257&lt;&gt;"",V257&lt;&gt;W257,X257&lt;&gt;"",Y257&lt;&gt;""),1,0)</f>
        <v>1</v>
      </c>
      <c r="AB257" s="172" t="str">
        <f t="shared" si="109"/>
        <v/>
      </c>
      <c r="AC257" s="3" t="str">
        <f t="shared" si="110"/>
        <v>Team B1Team B7</v>
      </c>
      <c r="AD257" s="64" t="str">
        <f t="shared" si="111"/>
        <v>2 : 2</v>
      </c>
      <c r="AE257" s="66">
        <f t="shared" si="114"/>
        <v>1</v>
      </c>
      <c r="AF257" s="64">
        <f t="shared" si="115"/>
        <v>1</v>
      </c>
      <c r="AG257" s="172">
        <f>IF($AH257="",0,COUNTIF($AH$64:$AH257,INDEX($AH$352:$AH$639,ROW($A194))))</f>
        <v>1</v>
      </c>
      <c r="AH257" s="167" t="str">
        <f t="shared" ref="AH257:AH320" si="117">V257&amp;W257</f>
        <v>Team B1Team B7</v>
      </c>
    </row>
    <row r="258" spans="7:34" x14ac:dyDescent="0.2">
      <c r="G258" s="1" t="s">
        <v>292</v>
      </c>
      <c r="H258" s="269" t="str">
        <f>Spielplan!$J183</f>
        <v>Team B8</v>
      </c>
      <c r="I258" s="170" t="str">
        <f>Spielplan!$L183</f>
        <v>Team B1</v>
      </c>
      <c r="J258" s="270">
        <f>IF(Spielplan!$M183="","",Spielplan!$M183)</f>
        <v>5</v>
      </c>
      <c r="K258" s="271">
        <f>IF(Spielplan!$O183="","",Spielplan!$O183)</f>
        <v>1</v>
      </c>
      <c r="U258" s="57" t="s">
        <v>309</v>
      </c>
      <c r="V258" s="39" t="str">
        <f t="shared" si="112"/>
        <v>Team C1</v>
      </c>
      <c r="W258" s="172" t="str">
        <f t="shared" si="113"/>
        <v>Team C7</v>
      </c>
      <c r="X258" s="172">
        <f t="shared" ref="X258:X321" si="118">IF(OR($J275="",$K275="",$V258="",$W258=""),"",$J275)</f>
        <v>3</v>
      </c>
      <c r="Y258" s="34">
        <f t="shared" ref="Y258:Y321" si="119">IF(OR($J275="",$K275="",$V258="",$W258=""),"",$K275)</f>
        <v>4</v>
      </c>
      <c r="Z258" s="33" t="str">
        <f t="shared" ref="Z258:Z321" si="120">IF($AG258=0,V258&amp;W258,"")</f>
        <v/>
      </c>
      <c r="AA258" s="172">
        <f t="shared" si="116"/>
        <v>1</v>
      </c>
      <c r="AB258" s="172" t="str">
        <f t="shared" ref="AB258:AB321" si="121">IF(AND(AA258&gt;0,$AG258=0),X258&amp;$M$67&amp;Y258,"")</f>
        <v/>
      </c>
      <c r="AC258" s="3" t="str">
        <f t="shared" ref="AC258:AC321" si="122">IF($AG258=1,V258&amp;W258,"")</f>
        <v>Team C1Team C7</v>
      </c>
      <c r="AD258" s="64" t="str">
        <f t="shared" ref="AD258:AD321" si="123">IF(AND(AA258&gt;0,$AG258=1),$X258&amp;$M$67&amp;$Y258,"")</f>
        <v>3 : 4</v>
      </c>
      <c r="AE258" s="66">
        <f t="shared" si="114"/>
        <v>0</v>
      </c>
      <c r="AF258" s="64">
        <f t="shared" si="115"/>
        <v>3</v>
      </c>
      <c r="AG258" s="172">
        <f>IF($AH258="",0,COUNTIF($AH$64:$AH258,INDEX($AH$352:$AH$639,ROW($A195))))</f>
        <v>1</v>
      </c>
      <c r="AH258" s="167" t="str">
        <f t="shared" si="117"/>
        <v>Team C1Team C7</v>
      </c>
    </row>
    <row r="259" spans="7:34" x14ac:dyDescent="0.2">
      <c r="G259" s="1" t="s">
        <v>293</v>
      </c>
      <c r="H259" s="269" t="str">
        <f>Spielplan!$J184</f>
        <v>Team C8</v>
      </c>
      <c r="I259" s="170" t="str">
        <f>Spielplan!$L184</f>
        <v>Team C1</v>
      </c>
      <c r="J259" s="270">
        <f>IF(Spielplan!$M184="","",Spielplan!$M184)</f>
        <v>0</v>
      </c>
      <c r="K259" s="271">
        <f>IF(Spielplan!$O184="","",Spielplan!$O184)</f>
        <v>3</v>
      </c>
      <c r="U259" s="57" t="s">
        <v>310</v>
      </c>
      <c r="V259" s="39" t="str">
        <f t="shared" si="112"/>
        <v>Team D1</v>
      </c>
      <c r="W259" s="172" t="str">
        <f t="shared" si="113"/>
        <v>Team D7</v>
      </c>
      <c r="X259" s="172">
        <f t="shared" si="118"/>
        <v>3</v>
      </c>
      <c r="Y259" s="34">
        <f t="shared" si="119"/>
        <v>3</v>
      </c>
      <c r="Z259" s="33" t="str">
        <f t="shared" si="120"/>
        <v/>
      </c>
      <c r="AA259" s="172">
        <f t="shared" si="116"/>
        <v>1</v>
      </c>
      <c r="AB259" s="172" t="str">
        <f t="shared" si="121"/>
        <v/>
      </c>
      <c r="AC259" s="3" t="str">
        <f t="shared" si="122"/>
        <v>Team D1Team D7</v>
      </c>
      <c r="AD259" s="64" t="str">
        <f t="shared" si="123"/>
        <v>3 : 3</v>
      </c>
      <c r="AE259" s="66">
        <f t="shared" si="114"/>
        <v>1</v>
      </c>
      <c r="AF259" s="64">
        <f t="shared" si="115"/>
        <v>1</v>
      </c>
      <c r="AG259" s="172">
        <f>IF($AH259="",0,COUNTIF($AH$64:$AH259,INDEX($AH$352:$AH$639,ROW($A196))))</f>
        <v>1</v>
      </c>
      <c r="AH259" s="167" t="str">
        <f t="shared" si="117"/>
        <v>Team D1Team D7</v>
      </c>
    </row>
    <row r="260" spans="7:34" ht="12" customHeight="1" x14ac:dyDescent="0.2">
      <c r="G260" s="1" t="s">
        <v>294</v>
      </c>
      <c r="H260" s="269" t="str">
        <f>Spielplan!$J185</f>
        <v>Team D8</v>
      </c>
      <c r="I260" s="170" t="str">
        <f>Spielplan!$L185</f>
        <v>Team D1</v>
      </c>
      <c r="J260" s="270">
        <f>IF(Spielplan!$M185="","",Spielplan!$M185)</f>
        <v>1</v>
      </c>
      <c r="K260" s="271">
        <f>IF(Spielplan!$O185="","",Spielplan!$O185)</f>
        <v>2</v>
      </c>
      <c r="U260" s="57" t="s">
        <v>311</v>
      </c>
      <c r="V260" s="39" t="str">
        <f t="shared" si="112"/>
        <v>Team A8</v>
      </c>
      <c r="W260" s="172" t="str">
        <f t="shared" si="113"/>
        <v>FV Schlappe Lunge</v>
      </c>
      <c r="X260" s="172">
        <f t="shared" si="118"/>
        <v>3</v>
      </c>
      <c r="Y260" s="34">
        <f t="shared" si="119"/>
        <v>1</v>
      </c>
      <c r="Z260" s="33" t="str">
        <f t="shared" si="120"/>
        <v/>
      </c>
      <c r="AA260" s="172">
        <f t="shared" si="116"/>
        <v>1</v>
      </c>
      <c r="AB260" s="172" t="str">
        <f t="shared" si="121"/>
        <v/>
      </c>
      <c r="AC260" s="3" t="str">
        <f t="shared" si="122"/>
        <v>Team A8FV Schlappe Lunge</v>
      </c>
      <c r="AD260" s="64" t="str">
        <f t="shared" si="123"/>
        <v>3 : 1</v>
      </c>
      <c r="AE260" s="66">
        <f t="shared" si="114"/>
        <v>3</v>
      </c>
      <c r="AF260" s="64">
        <f t="shared" si="115"/>
        <v>0</v>
      </c>
      <c r="AG260" s="172">
        <f>IF($AH260="",0,COUNTIF($AH$64:$AH260,INDEX($AH$352:$AH$639,ROW($A197))))</f>
        <v>1</v>
      </c>
      <c r="AH260" s="167" t="str">
        <f t="shared" si="117"/>
        <v>Team A8FV Schlappe Lunge</v>
      </c>
    </row>
    <row r="261" spans="7:34" ht="12" customHeight="1" x14ac:dyDescent="0.2">
      <c r="G261" s="1" t="s">
        <v>295</v>
      </c>
      <c r="H261" s="269" t="str">
        <f>Spielplan!$J186</f>
        <v>Team A9</v>
      </c>
      <c r="I261" s="170" t="str">
        <f>Spielplan!$L186</f>
        <v>Team A7</v>
      </c>
      <c r="J261" s="270">
        <f>IF(Spielplan!$M186="","",Spielplan!$M186)</f>
        <v>2</v>
      </c>
      <c r="K261" s="271">
        <f>IF(Spielplan!$O186="","",Spielplan!$O186)</f>
        <v>2</v>
      </c>
      <c r="U261" s="57" t="s">
        <v>312</v>
      </c>
      <c r="V261" s="39" t="str">
        <f t="shared" si="112"/>
        <v>Team B8</v>
      </c>
      <c r="W261" s="172" t="str">
        <f t="shared" si="113"/>
        <v>Team B6</v>
      </c>
      <c r="X261" s="172">
        <f t="shared" si="118"/>
        <v>3</v>
      </c>
      <c r="Y261" s="34">
        <f t="shared" si="119"/>
        <v>3</v>
      </c>
      <c r="Z261" s="33" t="str">
        <f t="shared" si="120"/>
        <v/>
      </c>
      <c r="AA261" s="172">
        <f t="shared" si="116"/>
        <v>1</v>
      </c>
      <c r="AB261" s="172" t="str">
        <f t="shared" si="121"/>
        <v/>
      </c>
      <c r="AC261" s="3" t="str">
        <f t="shared" si="122"/>
        <v>Team B8Team B6</v>
      </c>
      <c r="AD261" s="64" t="str">
        <f t="shared" si="123"/>
        <v>3 : 3</v>
      </c>
      <c r="AE261" s="66">
        <f t="shared" si="114"/>
        <v>1</v>
      </c>
      <c r="AF261" s="64">
        <f t="shared" si="115"/>
        <v>1</v>
      </c>
      <c r="AG261" s="172">
        <f>IF($AH261="",0,COUNTIF($AH$64:$AH261,INDEX($AH$352:$AH$639,ROW($A198))))</f>
        <v>1</v>
      </c>
      <c r="AH261" s="167" t="str">
        <f t="shared" si="117"/>
        <v>Team B8Team B6</v>
      </c>
    </row>
    <row r="262" spans="7:34" x14ac:dyDescent="0.2">
      <c r="G262" s="1" t="s">
        <v>296</v>
      </c>
      <c r="H262" s="269" t="str">
        <f>Spielplan!$J187</f>
        <v>Team B9</v>
      </c>
      <c r="I262" s="170" t="str">
        <f>Spielplan!$L187</f>
        <v>Team B7</v>
      </c>
      <c r="J262" s="270">
        <f>IF(Spielplan!$M187="","",Spielplan!$M187)</f>
        <v>4</v>
      </c>
      <c r="K262" s="271">
        <f>IF(Spielplan!$O187="","",Spielplan!$O187)</f>
        <v>3</v>
      </c>
      <c r="U262" s="57" t="s">
        <v>313</v>
      </c>
      <c r="V262" s="39" t="str">
        <f t="shared" si="112"/>
        <v>Team C8</v>
      </c>
      <c r="W262" s="172" t="str">
        <f t="shared" si="113"/>
        <v>Team C6</v>
      </c>
      <c r="X262" s="172">
        <f t="shared" si="118"/>
        <v>5</v>
      </c>
      <c r="Y262" s="34">
        <f t="shared" si="119"/>
        <v>1</v>
      </c>
      <c r="Z262" s="33" t="str">
        <f t="shared" si="120"/>
        <v/>
      </c>
      <c r="AA262" s="172">
        <f t="shared" si="116"/>
        <v>1</v>
      </c>
      <c r="AB262" s="172" t="str">
        <f t="shared" si="121"/>
        <v/>
      </c>
      <c r="AC262" s="3" t="str">
        <f t="shared" si="122"/>
        <v>Team C8Team C6</v>
      </c>
      <c r="AD262" s="64" t="str">
        <f t="shared" si="123"/>
        <v>5 : 1</v>
      </c>
      <c r="AE262" s="66">
        <f t="shared" si="114"/>
        <v>3</v>
      </c>
      <c r="AF262" s="64">
        <f t="shared" si="115"/>
        <v>0</v>
      </c>
      <c r="AG262" s="172">
        <f>IF($AH262="",0,COUNTIF($AH$64:$AH262,INDEX($AH$352:$AH$639,ROW($A199))))</f>
        <v>1</v>
      </c>
      <c r="AH262" s="167" t="str">
        <f t="shared" si="117"/>
        <v>Team C8Team C6</v>
      </c>
    </row>
    <row r="263" spans="7:34" x14ac:dyDescent="0.2">
      <c r="G263" s="1" t="s">
        <v>297</v>
      </c>
      <c r="H263" s="269" t="str">
        <f>Spielplan!$J188</f>
        <v>Team C9</v>
      </c>
      <c r="I263" s="170" t="str">
        <f>Spielplan!$L188</f>
        <v>Team C7</v>
      </c>
      <c r="J263" s="270">
        <f>IF(Spielplan!$M188="","",Spielplan!$M188)</f>
        <v>3</v>
      </c>
      <c r="K263" s="271">
        <f>IF(Spielplan!$O188="","",Spielplan!$O188)</f>
        <v>3</v>
      </c>
      <c r="U263" s="57" t="s">
        <v>314</v>
      </c>
      <c r="V263" s="39" t="str">
        <f t="shared" si="112"/>
        <v>Team D8</v>
      </c>
      <c r="W263" s="172" t="str">
        <f t="shared" si="113"/>
        <v>Team D6</v>
      </c>
      <c r="X263" s="172">
        <f t="shared" si="118"/>
        <v>6</v>
      </c>
      <c r="Y263" s="34">
        <f t="shared" si="119"/>
        <v>1</v>
      </c>
      <c r="Z263" s="33" t="str">
        <f t="shared" si="120"/>
        <v/>
      </c>
      <c r="AA263" s="172">
        <f t="shared" si="116"/>
        <v>1</v>
      </c>
      <c r="AB263" s="172" t="str">
        <f t="shared" si="121"/>
        <v/>
      </c>
      <c r="AC263" s="3" t="str">
        <f t="shared" si="122"/>
        <v>Team D8Team D6</v>
      </c>
      <c r="AD263" s="64" t="str">
        <f t="shared" si="123"/>
        <v>6 : 1</v>
      </c>
      <c r="AE263" s="66">
        <f t="shared" si="114"/>
        <v>3</v>
      </c>
      <c r="AF263" s="64">
        <f t="shared" si="115"/>
        <v>0</v>
      </c>
      <c r="AG263" s="172">
        <f>IF($AH263="",0,COUNTIF($AH$64:$AH263,INDEX($AH$352:$AH$639,ROW($A200))))</f>
        <v>1</v>
      </c>
      <c r="AH263" s="167" t="str">
        <f t="shared" si="117"/>
        <v>Team D8Team D6</v>
      </c>
    </row>
    <row r="264" spans="7:34" x14ac:dyDescent="0.2">
      <c r="G264" s="1" t="s">
        <v>298</v>
      </c>
      <c r="H264" s="269" t="str">
        <f>Spielplan!$J189</f>
        <v>Team D9</v>
      </c>
      <c r="I264" s="170" t="str">
        <f>Spielplan!$L189</f>
        <v>Team D7</v>
      </c>
      <c r="J264" s="270">
        <f>IF(Spielplan!$M189="","",Spielplan!$M189)</f>
        <v>1</v>
      </c>
      <c r="K264" s="271">
        <f>IF(Spielplan!$O189="","",Spielplan!$O189)</f>
        <v>3</v>
      </c>
      <c r="U264" s="57" t="s">
        <v>315</v>
      </c>
      <c r="V264" s="39" t="str">
        <f t="shared" si="112"/>
        <v>Beinbruch SC</v>
      </c>
      <c r="W264" s="172" t="str">
        <f t="shared" si="113"/>
        <v>Team A9</v>
      </c>
      <c r="X264" s="172">
        <f t="shared" si="118"/>
        <v>5</v>
      </c>
      <c r="Y264" s="34">
        <f t="shared" si="119"/>
        <v>2</v>
      </c>
      <c r="Z264" s="33" t="str">
        <f t="shared" si="120"/>
        <v/>
      </c>
      <c r="AA264" s="172">
        <f t="shared" si="116"/>
        <v>1</v>
      </c>
      <c r="AB264" s="172" t="str">
        <f t="shared" si="121"/>
        <v/>
      </c>
      <c r="AC264" s="3" t="str">
        <f t="shared" si="122"/>
        <v>Beinbruch SCTeam A9</v>
      </c>
      <c r="AD264" s="64" t="str">
        <f t="shared" si="123"/>
        <v>5 : 2</v>
      </c>
      <c r="AE264" s="66">
        <f t="shared" si="114"/>
        <v>3</v>
      </c>
      <c r="AF264" s="64">
        <f t="shared" si="115"/>
        <v>0</v>
      </c>
      <c r="AG264" s="172">
        <f>IF($AH264="",0,COUNTIF($AH$64:$AH264,INDEX($AH$352:$AH$639,ROW($A201))))</f>
        <v>1</v>
      </c>
      <c r="AH264" s="167" t="str">
        <f t="shared" si="117"/>
        <v>Beinbruch SCTeam A9</v>
      </c>
    </row>
    <row r="265" spans="7:34" x14ac:dyDescent="0.2">
      <c r="G265" s="1" t="s">
        <v>299</v>
      </c>
      <c r="H265" s="269" t="str">
        <f>Spielplan!$J190</f>
        <v>Eintracht Frankfurt</v>
      </c>
      <c r="I265" s="170" t="str">
        <f>Spielplan!$L190</f>
        <v>Beinbruch SC</v>
      </c>
      <c r="J265" s="270">
        <f>IF(Spielplan!$M190="","",Spielplan!$M190)</f>
        <v>3</v>
      </c>
      <c r="K265" s="271">
        <f>IF(Spielplan!$O190="","",Spielplan!$O190)</f>
        <v>3</v>
      </c>
      <c r="U265" s="57" t="s">
        <v>316</v>
      </c>
      <c r="V265" s="39" t="str">
        <f t="shared" si="112"/>
        <v>Team B5</v>
      </c>
      <c r="W265" s="172" t="str">
        <f t="shared" si="113"/>
        <v>Team B9</v>
      </c>
      <c r="X265" s="172">
        <f t="shared" si="118"/>
        <v>4</v>
      </c>
      <c r="Y265" s="34">
        <f t="shared" si="119"/>
        <v>2</v>
      </c>
      <c r="Z265" s="33" t="str">
        <f t="shared" si="120"/>
        <v/>
      </c>
      <c r="AA265" s="172">
        <f t="shared" si="116"/>
        <v>1</v>
      </c>
      <c r="AB265" s="172" t="str">
        <f t="shared" si="121"/>
        <v/>
      </c>
      <c r="AC265" s="3" t="str">
        <f t="shared" si="122"/>
        <v>Team B5Team B9</v>
      </c>
      <c r="AD265" s="64" t="str">
        <f t="shared" si="123"/>
        <v>4 : 2</v>
      </c>
      <c r="AE265" s="66">
        <f t="shared" si="114"/>
        <v>3</v>
      </c>
      <c r="AF265" s="64">
        <f t="shared" si="115"/>
        <v>0</v>
      </c>
      <c r="AG265" s="172">
        <f>IF($AH265="",0,COUNTIF($AH$64:$AH265,INDEX($AH$352:$AH$639,ROW($A202))))</f>
        <v>1</v>
      </c>
      <c r="AH265" s="167" t="str">
        <f t="shared" si="117"/>
        <v>Team B5Team B9</v>
      </c>
    </row>
    <row r="266" spans="7:34" x14ac:dyDescent="0.2">
      <c r="G266" s="1" t="s">
        <v>300</v>
      </c>
      <c r="H266" s="269" t="str">
        <f>Spielplan!$J191</f>
        <v>Team B2</v>
      </c>
      <c r="I266" s="170" t="str">
        <f>Spielplan!$L191</f>
        <v>Team B5</v>
      </c>
      <c r="J266" s="270">
        <f>IF(Spielplan!$M191="","",Spielplan!$M191)</f>
        <v>1</v>
      </c>
      <c r="K266" s="271">
        <f>IF(Spielplan!$O191="","",Spielplan!$O191)</f>
        <v>5</v>
      </c>
      <c r="U266" s="57" t="s">
        <v>317</v>
      </c>
      <c r="V266" s="39" t="str">
        <f t="shared" si="112"/>
        <v>Team C5</v>
      </c>
      <c r="W266" s="172" t="str">
        <f t="shared" si="113"/>
        <v>Team C9</v>
      </c>
      <c r="X266" s="172">
        <f t="shared" si="118"/>
        <v>3</v>
      </c>
      <c r="Y266" s="34">
        <f t="shared" si="119"/>
        <v>0</v>
      </c>
      <c r="Z266" s="33" t="str">
        <f t="shared" si="120"/>
        <v/>
      </c>
      <c r="AA266" s="172">
        <f t="shared" si="116"/>
        <v>1</v>
      </c>
      <c r="AB266" s="172" t="str">
        <f t="shared" si="121"/>
        <v/>
      </c>
      <c r="AC266" s="3" t="str">
        <f t="shared" si="122"/>
        <v>Team C5Team C9</v>
      </c>
      <c r="AD266" s="64" t="str">
        <f t="shared" si="123"/>
        <v>3 : 0</v>
      </c>
      <c r="AE266" s="66">
        <f t="shared" si="114"/>
        <v>3</v>
      </c>
      <c r="AF266" s="64">
        <f t="shared" si="115"/>
        <v>0</v>
      </c>
      <c r="AG266" s="172">
        <f>IF($AH266="",0,COUNTIF($AH$64:$AH266,INDEX($AH$352:$AH$639,ROW($A203))))</f>
        <v>1</v>
      </c>
      <c r="AH266" s="167" t="str">
        <f t="shared" si="117"/>
        <v>Team C5Team C9</v>
      </c>
    </row>
    <row r="267" spans="7:34" x14ac:dyDescent="0.2">
      <c r="G267" s="1" t="s">
        <v>301</v>
      </c>
      <c r="H267" s="269" t="str">
        <f>Spielplan!$J192</f>
        <v>Team C2</v>
      </c>
      <c r="I267" s="170" t="str">
        <f>Spielplan!$L192</f>
        <v>Team C5</v>
      </c>
      <c r="J267" s="270">
        <f>IF(Spielplan!$M192="","",Spielplan!$M192)</f>
        <v>1</v>
      </c>
      <c r="K267" s="271">
        <f>IF(Spielplan!$O192="","",Spielplan!$O192)</f>
        <v>6</v>
      </c>
      <c r="U267" s="57" t="s">
        <v>318</v>
      </c>
      <c r="V267" s="39" t="str">
        <f t="shared" si="112"/>
        <v>Team D5</v>
      </c>
      <c r="W267" s="172" t="str">
        <f t="shared" si="113"/>
        <v>Team D9</v>
      </c>
      <c r="X267" s="172">
        <f t="shared" si="118"/>
        <v>5</v>
      </c>
      <c r="Y267" s="34">
        <f t="shared" si="119"/>
        <v>1</v>
      </c>
      <c r="Z267" s="33" t="str">
        <f t="shared" si="120"/>
        <v/>
      </c>
      <c r="AA267" s="172">
        <f t="shared" si="116"/>
        <v>1</v>
      </c>
      <c r="AB267" s="172" t="str">
        <f t="shared" si="121"/>
        <v/>
      </c>
      <c r="AC267" s="3" t="str">
        <f t="shared" si="122"/>
        <v>Team D5Team D9</v>
      </c>
      <c r="AD267" s="64" t="str">
        <f t="shared" si="123"/>
        <v>5 : 1</v>
      </c>
      <c r="AE267" s="66">
        <f t="shared" si="114"/>
        <v>3</v>
      </c>
      <c r="AF267" s="64">
        <f t="shared" si="115"/>
        <v>0</v>
      </c>
      <c r="AG267" s="172">
        <f>IF($AH267="",0,COUNTIF($AH$64:$AH267,INDEX($AH$352:$AH$639,ROW($A204))))</f>
        <v>1</v>
      </c>
      <c r="AH267" s="167" t="str">
        <f t="shared" si="117"/>
        <v>Team D5Team D9</v>
      </c>
    </row>
    <row r="268" spans="7:34" x14ac:dyDescent="0.2">
      <c r="G268" s="1" t="s">
        <v>302</v>
      </c>
      <c r="H268" s="269" t="str">
        <f>Spielplan!$J193</f>
        <v>Team D2</v>
      </c>
      <c r="I268" s="170" t="str">
        <f>Spielplan!$L193</f>
        <v>Team D5</v>
      </c>
      <c r="J268" s="270">
        <f>IF(Spielplan!$M193="","",Spielplan!$M193)</f>
        <v>2</v>
      </c>
      <c r="K268" s="271">
        <f>IF(Spielplan!$O193="","",Spielplan!$O193)</f>
        <v>5</v>
      </c>
      <c r="U268" s="57" t="s">
        <v>319</v>
      </c>
      <c r="V268" s="39" t="str">
        <f t="shared" si="112"/>
        <v>FC Barcelona</v>
      </c>
      <c r="W268" s="172" t="str">
        <f t="shared" si="113"/>
        <v>Eintracht Frankfurt</v>
      </c>
      <c r="X268" s="172">
        <f t="shared" si="118"/>
        <v>0</v>
      </c>
      <c r="Y268" s="34">
        <f t="shared" si="119"/>
        <v>3</v>
      </c>
      <c r="Z268" s="33" t="str">
        <f t="shared" si="120"/>
        <v/>
      </c>
      <c r="AA268" s="172">
        <f t="shared" si="116"/>
        <v>1</v>
      </c>
      <c r="AB268" s="172" t="str">
        <f t="shared" si="121"/>
        <v/>
      </c>
      <c r="AC268" s="3" t="str">
        <f t="shared" si="122"/>
        <v>FC BarcelonaEintracht Frankfurt</v>
      </c>
      <c r="AD268" s="64" t="str">
        <f t="shared" si="123"/>
        <v>0 : 3</v>
      </c>
      <c r="AE268" s="66">
        <f t="shared" si="114"/>
        <v>0</v>
      </c>
      <c r="AF268" s="64">
        <f t="shared" si="115"/>
        <v>3</v>
      </c>
      <c r="AG268" s="172">
        <f>IF($AH268="",0,COUNTIF($AH$64:$AH268,INDEX($AH$352:$AH$639,ROW($A205))))</f>
        <v>1</v>
      </c>
      <c r="AH268" s="167" t="str">
        <f t="shared" si="117"/>
        <v>FC BarcelonaEintracht Frankfurt</v>
      </c>
    </row>
    <row r="269" spans="7:34" x14ac:dyDescent="0.2">
      <c r="G269" s="1" t="s">
        <v>303</v>
      </c>
      <c r="H269" s="269" t="str">
        <f>Spielplan!$J194</f>
        <v>Maibach 1822 eV</v>
      </c>
      <c r="I269" s="170" t="str">
        <f>Spielplan!$L194</f>
        <v>FC Barcelona</v>
      </c>
      <c r="J269" s="270">
        <f>IF(Spielplan!$M194="","",Spielplan!$M194)</f>
        <v>2</v>
      </c>
      <c r="K269" s="271">
        <f>IF(Spielplan!$O194="","",Spielplan!$O194)</f>
        <v>4</v>
      </c>
      <c r="U269" s="57" t="s">
        <v>320</v>
      </c>
      <c r="V269" s="39" t="str">
        <f t="shared" si="112"/>
        <v>Team B3</v>
      </c>
      <c r="W269" s="172" t="str">
        <f t="shared" si="113"/>
        <v>Team B2</v>
      </c>
      <c r="X269" s="172">
        <f t="shared" si="118"/>
        <v>1</v>
      </c>
      <c r="Y269" s="34">
        <f t="shared" si="119"/>
        <v>2</v>
      </c>
      <c r="Z269" s="33" t="str">
        <f t="shared" si="120"/>
        <v/>
      </c>
      <c r="AA269" s="172">
        <f t="shared" si="116"/>
        <v>1</v>
      </c>
      <c r="AB269" s="172" t="str">
        <f t="shared" si="121"/>
        <v/>
      </c>
      <c r="AC269" s="3" t="str">
        <f t="shared" si="122"/>
        <v>Team B3Team B2</v>
      </c>
      <c r="AD269" s="64" t="str">
        <f t="shared" si="123"/>
        <v>1 : 2</v>
      </c>
      <c r="AE269" s="66">
        <f t="shared" si="114"/>
        <v>0</v>
      </c>
      <c r="AF269" s="64">
        <f t="shared" si="115"/>
        <v>3</v>
      </c>
      <c r="AG269" s="172">
        <f>IF($AH269="",0,COUNTIF($AH$64:$AH269,INDEX($AH$352:$AH$639,ROW($A206))))</f>
        <v>1</v>
      </c>
      <c r="AH269" s="167" t="str">
        <f t="shared" si="117"/>
        <v>Team B3Team B2</v>
      </c>
    </row>
    <row r="270" spans="7:34" x14ac:dyDescent="0.2">
      <c r="G270" s="1" t="s">
        <v>304</v>
      </c>
      <c r="H270" s="269" t="str">
        <f>Spielplan!$J195</f>
        <v>Team B4</v>
      </c>
      <c r="I270" s="170" t="str">
        <f>Spielplan!$L195</f>
        <v>Team B3</v>
      </c>
      <c r="J270" s="270">
        <f>IF(Spielplan!$M195="","",Spielplan!$M195)</f>
        <v>0</v>
      </c>
      <c r="K270" s="271">
        <f>IF(Spielplan!$O195="","",Spielplan!$O195)</f>
        <v>3</v>
      </c>
      <c r="U270" s="57" t="s">
        <v>321</v>
      </c>
      <c r="V270" s="39" t="str">
        <f t="shared" si="112"/>
        <v>Team C3</v>
      </c>
      <c r="W270" s="172" t="str">
        <f t="shared" si="113"/>
        <v>Team C2</v>
      </c>
      <c r="X270" s="172">
        <f t="shared" si="118"/>
        <v>2</v>
      </c>
      <c r="Y270" s="34">
        <f t="shared" si="119"/>
        <v>2</v>
      </c>
      <c r="Z270" s="33" t="str">
        <f t="shared" si="120"/>
        <v/>
      </c>
      <c r="AA270" s="172">
        <f t="shared" si="116"/>
        <v>1</v>
      </c>
      <c r="AB270" s="172" t="str">
        <f t="shared" si="121"/>
        <v/>
      </c>
      <c r="AC270" s="3" t="str">
        <f t="shared" si="122"/>
        <v>Team C3Team C2</v>
      </c>
      <c r="AD270" s="64" t="str">
        <f t="shared" si="123"/>
        <v>2 : 2</v>
      </c>
      <c r="AE270" s="66">
        <f t="shared" si="114"/>
        <v>1</v>
      </c>
      <c r="AF270" s="64">
        <f t="shared" si="115"/>
        <v>1</v>
      </c>
      <c r="AG270" s="172">
        <f>IF($AH270="",0,COUNTIF($AH$64:$AH270,INDEX($AH$352:$AH$639,ROW($A207))))</f>
        <v>1</v>
      </c>
      <c r="AH270" s="167" t="str">
        <f t="shared" si="117"/>
        <v>Team C3Team C2</v>
      </c>
    </row>
    <row r="271" spans="7:34" x14ac:dyDescent="0.2">
      <c r="G271" s="1" t="s">
        <v>305</v>
      </c>
      <c r="H271" s="269" t="str">
        <f>Spielplan!$J196</f>
        <v>Team C4</v>
      </c>
      <c r="I271" s="170" t="str">
        <f>Spielplan!$L196</f>
        <v>Team C3</v>
      </c>
      <c r="J271" s="270">
        <f>IF(Spielplan!$M196="","",Spielplan!$M196)</f>
        <v>1</v>
      </c>
      <c r="K271" s="271">
        <f>IF(Spielplan!$O196="","",Spielplan!$O196)</f>
        <v>5</v>
      </c>
      <c r="U271" s="57" t="s">
        <v>322</v>
      </c>
      <c r="V271" s="39" t="str">
        <f t="shared" si="112"/>
        <v>Team D3</v>
      </c>
      <c r="W271" s="172" t="str">
        <f t="shared" si="113"/>
        <v>Team D2</v>
      </c>
      <c r="X271" s="172">
        <f t="shared" si="118"/>
        <v>4</v>
      </c>
      <c r="Y271" s="34">
        <f t="shared" si="119"/>
        <v>3</v>
      </c>
      <c r="Z271" s="33" t="str">
        <f t="shared" si="120"/>
        <v/>
      </c>
      <c r="AA271" s="172">
        <f t="shared" si="116"/>
        <v>1</v>
      </c>
      <c r="AB271" s="172" t="str">
        <f t="shared" si="121"/>
        <v/>
      </c>
      <c r="AC271" s="3" t="str">
        <f t="shared" si="122"/>
        <v>Team D3Team D2</v>
      </c>
      <c r="AD271" s="64" t="str">
        <f t="shared" si="123"/>
        <v>4 : 3</v>
      </c>
      <c r="AE271" s="66">
        <f t="shared" si="114"/>
        <v>3</v>
      </c>
      <c r="AF271" s="64">
        <f t="shared" si="115"/>
        <v>0</v>
      </c>
      <c r="AG271" s="172">
        <f>IF($AH271="",0,COUNTIF($AH$64:$AH271,INDEX($AH$352:$AH$639,ROW($A208))))</f>
        <v>1</v>
      </c>
      <c r="AH271" s="167" t="str">
        <f t="shared" si="117"/>
        <v>Team D3Team D2</v>
      </c>
    </row>
    <row r="272" spans="7:34" x14ac:dyDescent="0.2">
      <c r="G272" s="1" t="s">
        <v>306</v>
      </c>
      <c r="H272" s="269" t="str">
        <f>Spielplan!$J197</f>
        <v>Team D4</v>
      </c>
      <c r="I272" s="170" t="str">
        <f>Spielplan!$L197</f>
        <v>Team D3</v>
      </c>
      <c r="J272" s="270">
        <f>IF(Spielplan!$M197="","",Spielplan!$M197)</f>
        <v>3</v>
      </c>
      <c r="K272" s="271">
        <f>IF(Spielplan!$O197="","",Spielplan!$O197)</f>
        <v>0</v>
      </c>
      <c r="U272" s="57" t="s">
        <v>323</v>
      </c>
      <c r="V272" s="39" t="str">
        <f t="shared" si="112"/>
        <v>FV Schlappe Lunge</v>
      </c>
      <c r="W272" s="172" t="str">
        <f t="shared" si="113"/>
        <v>1. FC Riedwald</v>
      </c>
      <c r="X272" s="172">
        <f t="shared" si="118"/>
        <v>3</v>
      </c>
      <c r="Y272" s="34">
        <f t="shared" si="119"/>
        <v>3</v>
      </c>
      <c r="Z272" s="33" t="str">
        <f t="shared" si="120"/>
        <v/>
      </c>
      <c r="AA272" s="172">
        <f t="shared" si="116"/>
        <v>1</v>
      </c>
      <c r="AB272" s="172" t="str">
        <f t="shared" si="121"/>
        <v/>
      </c>
      <c r="AC272" s="3" t="str">
        <f t="shared" si="122"/>
        <v>FV Schlappe Lunge1. FC Riedwald</v>
      </c>
      <c r="AD272" s="64" t="str">
        <f t="shared" si="123"/>
        <v>3 : 3</v>
      </c>
      <c r="AE272" s="66">
        <f t="shared" si="114"/>
        <v>1</v>
      </c>
      <c r="AF272" s="64">
        <f t="shared" si="115"/>
        <v>1</v>
      </c>
      <c r="AG272" s="172">
        <f>IF($AH272="",0,COUNTIF($AH$64:$AH272,INDEX($AH$352:$AH$639,ROW($A209))))</f>
        <v>1</v>
      </c>
      <c r="AH272" s="167" t="str">
        <f t="shared" si="117"/>
        <v>FV Schlappe Lunge1. FC Riedwald</v>
      </c>
    </row>
    <row r="273" spans="7:34" x14ac:dyDescent="0.2">
      <c r="G273" s="1" t="s">
        <v>307</v>
      </c>
      <c r="H273" s="269" t="str">
        <f>Spielplan!$J198</f>
        <v>1. FC Riedwald</v>
      </c>
      <c r="I273" s="170" t="str">
        <f>Spielplan!$L198</f>
        <v>Team A7</v>
      </c>
      <c r="J273" s="270">
        <f>IF(Spielplan!$M198="","",Spielplan!$M198)</f>
        <v>2</v>
      </c>
      <c r="K273" s="271">
        <f>IF(Spielplan!$O198="","",Spielplan!$O198)</f>
        <v>1</v>
      </c>
      <c r="U273" s="57" t="s">
        <v>324</v>
      </c>
      <c r="V273" s="39" t="str">
        <f t="shared" si="112"/>
        <v>Team B6</v>
      </c>
      <c r="W273" s="172" t="str">
        <f t="shared" si="113"/>
        <v>Team B1</v>
      </c>
      <c r="X273" s="172">
        <f t="shared" si="118"/>
        <v>1</v>
      </c>
      <c r="Y273" s="34">
        <f t="shared" si="119"/>
        <v>3</v>
      </c>
      <c r="Z273" s="33" t="str">
        <f t="shared" si="120"/>
        <v/>
      </c>
      <c r="AA273" s="172">
        <f t="shared" si="116"/>
        <v>1</v>
      </c>
      <c r="AB273" s="172" t="str">
        <f t="shared" si="121"/>
        <v/>
      </c>
      <c r="AC273" s="3" t="str">
        <f t="shared" si="122"/>
        <v>Team B6Team B1</v>
      </c>
      <c r="AD273" s="64" t="str">
        <f t="shared" si="123"/>
        <v>1 : 3</v>
      </c>
      <c r="AE273" s="66">
        <f t="shared" si="114"/>
        <v>0</v>
      </c>
      <c r="AF273" s="64">
        <f t="shared" si="115"/>
        <v>3</v>
      </c>
      <c r="AG273" s="172">
        <f>IF($AH273="",0,COUNTIF($AH$64:$AH273,INDEX($AH$352:$AH$639,ROW($A210))))</f>
        <v>1</v>
      </c>
      <c r="AH273" s="167" t="str">
        <f t="shared" si="117"/>
        <v>Team B6Team B1</v>
      </c>
    </row>
    <row r="274" spans="7:34" x14ac:dyDescent="0.2">
      <c r="G274" s="1" t="s">
        <v>308</v>
      </c>
      <c r="H274" s="269" t="str">
        <f>Spielplan!$J199</f>
        <v>Team B1</v>
      </c>
      <c r="I274" s="170" t="str">
        <f>Spielplan!$L199</f>
        <v>Team B7</v>
      </c>
      <c r="J274" s="270">
        <f>IF(Spielplan!$M199="","",Spielplan!$M199)</f>
        <v>2</v>
      </c>
      <c r="K274" s="271">
        <f>IF(Spielplan!$O199="","",Spielplan!$O199)</f>
        <v>2</v>
      </c>
      <c r="U274" s="57" t="s">
        <v>325</v>
      </c>
      <c r="V274" s="39" t="str">
        <f t="shared" si="112"/>
        <v>Team C6</v>
      </c>
      <c r="W274" s="172" t="str">
        <f t="shared" si="113"/>
        <v>Team C1</v>
      </c>
      <c r="X274" s="172">
        <f t="shared" si="118"/>
        <v>3</v>
      </c>
      <c r="Y274" s="34">
        <f t="shared" si="119"/>
        <v>3</v>
      </c>
      <c r="Z274" s="33" t="str">
        <f t="shared" si="120"/>
        <v/>
      </c>
      <c r="AA274" s="172">
        <f t="shared" si="116"/>
        <v>1</v>
      </c>
      <c r="AB274" s="172" t="str">
        <f t="shared" si="121"/>
        <v/>
      </c>
      <c r="AC274" s="3" t="str">
        <f t="shared" si="122"/>
        <v>Team C6Team C1</v>
      </c>
      <c r="AD274" s="64" t="str">
        <f t="shared" si="123"/>
        <v>3 : 3</v>
      </c>
      <c r="AE274" s="66">
        <f t="shared" si="114"/>
        <v>1</v>
      </c>
      <c r="AF274" s="64">
        <f t="shared" si="115"/>
        <v>1</v>
      </c>
      <c r="AG274" s="172">
        <f>IF($AH274="",0,COUNTIF($AH$64:$AH274,INDEX($AH$352:$AH$639,ROW($A211))))</f>
        <v>1</v>
      </c>
      <c r="AH274" s="167" t="str">
        <f t="shared" si="117"/>
        <v>Team C6Team C1</v>
      </c>
    </row>
    <row r="275" spans="7:34" x14ac:dyDescent="0.2">
      <c r="G275" s="1" t="s">
        <v>309</v>
      </c>
      <c r="H275" s="269" t="str">
        <f>Spielplan!$J200</f>
        <v>Team C1</v>
      </c>
      <c r="I275" s="170" t="str">
        <f>Spielplan!$L200</f>
        <v>Team C7</v>
      </c>
      <c r="J275" s="270">
        <f>IF(Spielplan!$M200="","",Spielplan!$M200)</f>
        <v>3</v>
      </c>
      <c r="K275" s="271">
        <f>IF(Spielplan!$O200="","",Spielplan!$O200)</f>
        <v>4</v>
      </c>
      <c r="U275" s="57" t="s">
        <v>326</v>
      </c>
      <c r="V275" s="39" t="str">
        <f t="shared" si="112"/>
        <v>Team D6</v>
      </c>
      <c r="W275" s="172" t="str">
        <f t="shared" si="113"/>
        <v>Team D1</v>
      </c>
      <c r="X275" s="172">
        <f t="shared" si="118"/>
        <v>1</v>
      </c>
      <c r="Y275" s="34">
        <f t="shared" si="119"/>
        <v>5</v>
      </c>
      <c r="Z275" s="33" t="str">
        <f t="shared" si="120"/>
        <v/>
      </c>
      <c r="AA275" s="172">
        <f t="shared" si="116"/>
        <v>1</v>
      </c>
      <c r="AB275" s="172" t="str">
        <f t="shared" si="121"/>
        <v/>
      </c>
      <c r="AC275" s="3" t="str">
        <f t="shared" si="122"/>
        <v>Team D6Team D1</v>
      </c>
      <c r="AD275" s="64" t="str">
        <f t="shared" si="123"/>
        <v>1 : 5</v>
      </c>
      <c r="AE275" s="66">
        <f t="shared" si="114"/>
        <v>0</v>
      </c>
      <c r="AF275" s="64">
        <f t="shared" si="115"/>
        <v>3</v>
      </c>
      <c r="AG275" s="172">
        <f>IF($AH275="",0,COUNTIF($AH$64:$AH275,INDEX($AH$352:$AH$639,ROW($A212))))</f>
        <v>1</v>
      </c>
      <c r="AH275" s="167" t="str">
        <f t="shared" si="117"/>
        <v>Team D6Team D1</v>
      </c>
    </row>
    <row r="276" spans="7:34" ht="12" customHeight="1" x14ac:dyDescent="0.2">
      <c r="G276" s="1" t="s">
        <v>310</v>
      </c>
      <c r="H276" s="269" t="str">
        <f>Spielplan!$J201</f>
        <v>Team D1</v>
      </c>
      <c r="I276" s="170" t="str">
        <f>Spielplan!$L201</f>
        <v>Team D7</v>
      </c>
      <c r="J276" s="270">
        <f>IF(Spielplan!$M201="","",Spielplan!$M201)</f>
        <v>3</v>
      </c>
      <c r="K276" s="271">
        <f>IF(Spielplan!$O201="","",Spielplan!$O201)</f>
        <v>3</v>
      </c>
      <c r="U276" s="57" t="s">
        <v>327</v>
      </c>
      <c r="V276" s="39" t="str">
        <f t="shared" si="112"/>
        <v>Team A7</v>
      </c>
      <c r="W276" s="172" t="str">
        <f t="shared" si="113"/>
        <v>Beinbruch SC</v>
      </c>
      <c r="X276" s="172">
        <f t="shared" si="118"/>
        <v>1</v>
      </c>
      <c r="Y276" s="34">
        <f t="shared" si="119"/>
        <v>6</v>
      </c>
      <c r="Z276" s="33" t="str">
        <f t="shared" si="120"/>
        <v/>
      </c>
      <c r="AA276" s="172">
        <f t="shared" si="116"/>
        <v>1</v>
      </c>
      <c r="AB276" s="172" t="str">
        <f t="shared" si="121"/>
        <v/>
      </c>
      <c r="AC276" s="3" t="str">
        <f t="shared" si="122"/>
        <v>Team A7Beinbruch SC</v>
      </c>
      <c r="AD276" s="64" t="str">
        <f t="shared" si="123"/>
        <v>1 : 6</v>
      </c>
      <c r="AE276" s="66">
        <f t="shared" si="114"/>
        <v>0</v>
      </c>
      <c r="AF276" s="64">
        <f t="shared" si="115"/>
        <v>3</v>
      </c>
      <c r="AG276" s="172">
        <f>IF($AH276="",0,COUNTIF($AH$64:$AH276,INDEX($AH$352:$AH$639,ROW($A213))))</f>
        <v>1</v>
      </c>
      <c r="AH276" s="167" t="str">
        <f t="shared" si="117"/>
        <v>Team A7Beinbruch SC</v>
      </c>
    </row>
    <row r="277" spans="7:34" ht="12" customHeight="1" x14ac:dyDescent="0.2">
      <c r="G277" s="1" t="s">
        <v>311</v>
      </c>
      <c r="H277" s="269" t="str">
        <f>Spielplan!$J202</f>
        <v>Team A8</v>
      </c>
      <c r="I277" s="170" t="str">
        <f>Spielplan!$L202</f>
        <v>FV Schlappe Lunge</v>
      </c>
      <c r="J277" s="270">
        <f>IF(Spielplan!$M202="","",Spielplan!$M202)</f>
        <v>3</v>
      </c>
      <c r="K277" s="271">
        <f>IF(Spielplan!$O202="","",Spielplan!$O202)</f>
        <v>1</v>
      </c>
      <c r="U277" s="57" t="s">
        <v>328</v>
      </c>
      <c r="V277" s="39" t="str">
        <f t="shared" si="112"/>
        <v>Team B7</v>
      </c>
      <c r="W277" s="172" t="str">
        <f t="shared" si="113"/>
        <v>Team B5</v>
      </c>
      <c r="X277" s="172">
        <f t="shared" si="118"/>
        <v>2</v>
      </c>
      <c r="Y277" s="34">
        <f t="shared" si="119"/>
        <v>5</v>
      </c>
      <c r="Z277" s="33" t="str">
        <f t="shared" si="120"/>
        <v/>
      </c>
      <c r="AA277" s="172">
        <f t="shared" si="116"/>
        <v>1</v>
      </c>
      <c r="AB277" s="172" t="str">
        <f t="shared" si="121"/>
        <v/>
      </c>
      <c r="AC277" s="3" t="str">
        <f t="shared" si="122"/>
        <v>Team B7Team B5</v>
      </c>
      <c r="AD277" s="64" t="str">
        <f t="shared" si="123"/>
        <v>2 : 5</v>
      </c>
      <c r="AE277" s="66">
        <f t="shared" si="114"/>
        <v>0</v>
      </c>
      <c r="AF277" s="64">
        <f t="shared" si="115"/>
        <v>3</v>
      </c>
      <c r="AG277" s="172">
        <f>IF($AH277="",0,COUNTIF($AH$64:$AH277,INDEX($AH$352:$AH$639,ROW($A214))))</f>
        <v>1</v>
      </c>
      <c r="AH277" s="167" t="str">
        <f t="shared" si="117"/>
        <v>Team B7Team B5</v>
      </c>
    </row>
    <row r="278" spans="7:34" ht="12" customHeight="1" x14ac:dyDescent="0.2">
      <c r="G278" s="1" t="s">
        <v>312</v>
      </c>
      <c r="H278" s="269" t="str">
        <f>Spielplan!$J203</f>
        <v>Team B8</v>
      </c>
      <c r="I278" s="170" t="str">
        <f>Spielplan!$L203</f>
        <v>Team B6</v>
      </c>
      <c r="J278" s="270">
        <f>IF(Spielplan!$M203="","",Spielplan!$M203)</f>
        <v>3</v>
      </c>
      <c r="K278" s="271">
        <f>IF(Spielplan!$O203="","",Spielplan!$O203)</f>
        <v>3</v>
      </c>
      <c r="U278" s="57" t="s">
        <v>329</v>
      </c>
      <c r="V278" s="39" t="str">
        <f t="shared" si="112"/>
        <v>Team C7</v>
      </c>
      <c r="W278" s="172" t="str">
        <f t="shared" si="113"/>
        <v>Team C5</v>
      </c>
      <c r="X278" s="172">
        <f t="shared" si="118"/>
        <v>2</v>
      </c>
      <c r="Y278" s="34">
        <f t="shared" si="119"/>
        <v>4</v>
      </c>
      <c r="Z278" s="33" t="str">
        <f t="shared" si="120"/>
        <v/>
      </c>
      <c r="AA278" s="172">
        <f t="shared" si="116"/>
        <v>1</v>
      </c>
      <c r="AB278" s="172" t="str">
        <f t="shared" si="121"/>
        <v/>
      </c>
      <c r="AC278" s="3" t="str">
        <f t="shared" si="122"/>
        <v>Team C7Team C5</v>
      </c>
      <c r="AD278" s="64" t="str">
        <f t="shared" si="123"/>
        <v>2 : 4</v>
      </c>
      <c r="AE278" s="66">
        <f t="shared" si="114"/>
        <v>0</v>
      </c>
      <c r="AF278" s="64">
        <f t="shared" si="115"/>
        <v>3</v>
      </c>
      <c r="AG278" s="172">
        <f>IF($AH278="",0,COUNTIF($AH$64:$AH278,INDEX($AH$352:$AH$639,ROW($A215))))</f>
        <v>1</v>
      </c>
      <c r="AH278" s="167" t="str">
        <f t="shared" si="117"/>
        <v>Team C7Team C5</v>
      </c>
    </row>
    <row r="279" spans="7:34" ht="12" customHeight="1" x14ac:dyDescent="0.2">
      <c r="G279" s="1" t="s">
        <v>313</v>
      </c>
      <c r="H279" s="269" t="str">
        <f>Spielplan!$J204</f>
        <v>Team C8</v>
      </c>
      <c r="I279" s="170" t="str">
        <f>Spielplan!$L204</f>
        <v>Team C6</v>
      </c>
      <c r="J279" s="270">
        <f>IF(Spielplan!$M204="","",Spielplan!$M204)</f>
        <v>5</v>
      </c>
      <c r="K279" s="271">
        <f>IF(Spielplan!$O204="","",Spielplan!$O204)</f>
        <v>1</v>
      </c>
      <c r="U279" s="57" t="s">
        <v>330</v>
      </c>
      <c r="V279" s="39" t="str">
        <f t="shared" si="112"/>
        <v>Team D7</v>
      </c>
      <c r="W279" s="172" t="str">
        <f t="shared" si="113"/>
        <v>Team D5</v>
      </c>
      <c r="X279" s="172">
        <f t="shared" si="118"/>
        <v>0</v>
      </c>
      <c r="Y279" s="34">
        <f t="shared" si="119"/>
        <v>3</v>
      </c>
      <c r="Z279" s="33" t="str">
        <f t="shared" si="120"/>
        <v/>
      </c>
      <c r="AA279" s="172">
        <f t="shared" si="116"/>
        <v>1</v>
      </c>
      <c r="AB279" s="172" t="str">
        <f t="shared" si="121"/>
        <v/>
      </c>
      <c r="AC279" s="3" t="str">
        <f t="shared" si="122"/>
        <v>Team D7Team D5</v>
      </c>
      <c r="AD279" s="64" t="str">
        <f t="shared" si="123"/>
        <v>0 : 3</v>
      </c>
      <c r="AE279" s="66">
        <f t="shared" si="114"/>
        <v>0</v>
      </c>
      <c r="AF279" s="64">
        <f t="shared" si="115"/>
        <v>3</v>
      </c>
      <c r="AG279" s="172">
        <f>IF($AH279="",0,COUNTIF($AH$64:$AH279,INDEX($AH$352:$AH$639,ROW($A216))))</f>
        <v>1</v>
      </c>
      <c r="AH279" s="167" t="str">
        <f t="shared" si="117"/>
        <v>Team D7Team D5</v>
      </c>
    </row>
    <row r="280" spans="7:34" ht="12" customHeight="1" x14ac:dyDescent="0.2">
      <c r="G280" s="1" t="s">
        <v>314</v>
      </c>
      <c r="H280" s="269" t="str">
        <f>Spielplan!$J205</f>
        <v>Team D8</v>
      </c>
      <c r="I280" s="170" t="str">
        <f>Spielplan!$L205</f>
        <v>Team D6</v>
      </c>
      <c r="J280" s="270">
        <f>IF(Spielplan!$M205="","",Spielplan!$M205)</f>
        <v>6</v>
      </c>
      <c r="K280" s="271">
        <f>IF(Spielplan!$O205="","",Spielplan!$O205)</f>
        <v>1</v>
      </c>
      <c r="U280" s="57" t="s">
        <v>331</v>
      </c>
      <c r="V280" s="39" t="str">
        <f t="shared" si="112"/>
        <v>Maibach 1822 eV</v>
      </c>
      <c r="W280" s="172" t="str">
        <f t="shared" si="113"/>
        <v>Team A8</v>
      </c>
      <c r="X280" s="172">
        <f t="shared" si="118"/>
        <v>1</v>
      </c>
      <c r="Y280" s="34">
        <f t="shared" si="119"/>
        <v>5</v>
      </c>
      <c r="Z280" s="33" t="str">
        <f t="shared" si="120"/>
        <v/>
      </c>
      <c r="AA280" s="172">
        <f t="shared" si="116"/>
        <v>1</v>
      </c>
      <c r="AB280" s="172" t="str">
        <f t="shared" si="121"/>
        <v/>
      </c>
      <c r="AC280" s="3" t="str">
        <f t="shared" si="122"/>
        <v>Maibach 1822 eVTeam A8</v>
      </c>
      <c r="AD280" s="64" t="str">
        <f t="shared" si="123"/>
        <v>1 : 5</v>
      </c>
      <c r="AE280" s="66">
        <f t="shared" si="114"/>
        <v>0</v>
      </c>
      <c r="AF280" s="64">
        <f t="shared" si="115"/>
        <v>3</v>
      </c>
      <c r="AG280" s="172">
        <f>IF($AH280="",0,COUNTIF($AH$64:$AH280,INDEX($AH$352:$AH$639,ROW($A217))))</f>
        <v>1</v>
      </c>
      <c r="AH280" s="167" t="str">
        <f t="shared" si="117"/>
        <v>Maibach 1822 eVTeam A8</v>
      </c>
    </row>
    <row r="281" spans="7:34" ht="12" customHeight="1" x14ac:dyDescent="0.2">
      <c r="G281" s="1" t="s">
        <v>315</v>
      </c>
      <c r="H281" s="269" t="str">
        <f>Spielplan!$J206</f>
        <v>Beinbruch SC</v>
      </c>
      <c r="I281" s="170" t="str">
        <f>Spielplan!$L206</f>
        <v>Team A9</v>
      </c>
      <c r="J281" s="270">
        <f>IF(Spielplan!$M206="","",Spielplan!$M206)</f>
        <v>5</v>
      </c>
      <c r="K281" s="271">
        <f>IF(Spielplan!$O206="","",Spielplan!$O206)</f>
        <v>2</v>
      </c>
      <c r="U281" s="57" t="s">
        <v>332</v>
      </c>
      <c r="V281" s="39" t="str">
        <f t="shared" si="112"/>
        <v>Team B4</v>
      </c>
      <c r="W281" s="172" t="str">
        <f t="shared" si="113"/>
        <v>Team B8</v>
      </c>
      <c r="X281" s="172">
        <f t="shared" si="118"/>
        <v>3</v>
      </c>
      <c r="Y281" s="34">
        <f t="shared" si="119"/>
        <v>0</v>
      </c>
      <c r="Z281" s="33" t="str">
        <f t="shared" si="120"/>
        <v/>
      </c>
      <c r="AA281" s="172">
        <f t="shared" si="116"/>
        <v>1</v>
      </c>
      <c r="AB281" s="172" t="str">
        <f t="shared" si="121"/>
        <v/>
      </c>
      <c r="AC281" s="3" t="str">
        <f t="shared" si="122"/>
        <v>Team B4Team B8</v>
      </c>
      <c r="AD281" s="64" t="str">
        <f t="shared" si="123"/>
        <v>3 : 0</v>
      </c>
      <c r="AE281" s="66">
        <f t="shared" si="114"/>
        <v>3</v>
      </c>
      <c r="AF281" s="64">
        <f t="shared" si="115"/>
        <v>0</v>
      </c>
      <c r="AG281" s="172">
        <f>IF($AH281="",0,COUNTIF($AH$64:$AH281,INDEX($AH$352:$AH$639,ROW($A218))))</f>
        <v>1</v>
      </c>
      <c r="AH281" s="167" t="str">
        <f t="shared" si="117"/>
        <v>Team B4Team B8</v>
      </c>
    </row>
    <row r="282" spans="7:34" ht="12" customHeight="1" x14ac:dyDescent="0.2">
      <c r="G282" s="1" t="s">
        <v>316</v>
      </c>
      <c r="H282" s="269" t="str">
        <f>Spielplan!$J207</f>
        <v>Team B5</v>
      </c>
      <c r="I282" s="170" t="str">
        <f>Spielplan!$L207</f>
        <v>Team B9</v>
      </c>
      <c r="J282" s="270">
        <f>IF(Spielplan!$M207="","",Spielplan!$M207)</f>
        <v>4</v>
      </c>
      <c r="K282" s="271">
        <f>IF(Spielplan!$O207="","",Spielplan!$O207)</f>
        <v>2</v>
      </c>
      <c r="U282" s="57" t="s">
        <v>333</v>
      </c>
      <c r="V282" s="39" t="str">
        <f t="shared" si="112"/>
        <v>Team C4</v>
      </c>
      <c r="W282" s="172" t="str">
        <f t="shared" si="113"/>
        <v>Team C8</v>
      </c>
      <c r="X282" s="172">
        <f t="shared" si="118"/>
        <v>2</v>
      </c>
      <c r="Y282" s="34">
        <f t="shared" si="119"/>
        <v>1</v>
      </c>
      <c r="Z282" s="33" t="str">
        <f t="shared" si="120"/>
        <v/>
      </c>
      <c r="AA282" s="172">
        <f t="shared" si="116"/>
        <v>1</v>
      </c>
      <c r="AB282" s="172" t="str">
        <f t="shared" si="121"/>
        <v/>
      </c>
      <c r="AC282" s="3" t="str">
        <f t="shared" si="122"/>
        <v>Team C4Team C8</v>
      </c>
      <c r="AD282" s="64" t="str">
        <f t="shared" si="123"/>
        <v>2 : 1</v>
      </c>
      <c r="AE282" s="66">
        <f t="shared" si="114"/>
        <v>3</v>
      </c>
      <c r="AF282" s="64">
        <f t="shared" si="115"/>
        <v>0</v>
      </c>
      <c r="AG282" s="172">
        <f>IF($AH282="",0,COUNTIF($AH$64:$AH282,INDEX($AH$352:$AH$639,ROW($A219))))</f>
        <v>1</v>
      </c>
      <c r="AH282" s="167" t="str">
        <f t="shared" si="117"/>
        <v>Team C4Team C8</v>
      </c>
    </row>
    <row r="283" spans="7:34" ht="12" customHeight="1" x14ac:dyDescent="0.2">
      <c r="G283" s="1" t="s">
        <v>317</v>
      </c>
      <c r="H283" s="269" t="str">
        <f>Spielplan!$J208</f>
        <v>Team C5</v>
      </c>
      <c r="I283" s="170" t="str">
        <f>Spielplan!$L208</f>
        <v>Team C9</v>
      </c>
      <c r="J283" s="270">
        <f>IF(Spielplan!$M208="","",Spielplan!$M208)</f>
        <v>3</v>
      </c>
      <c r="K283" s="271">
        <f>IF(Spielplan!$O208="","",Spielplan!$O208)</f>
        <v>0</v>
      </c>
      <c r="U283" s="57" t="s">
        <v>334</v>
      </c>
      <c r="V283" s="39" t="str">
        <f t="shared" si="112"/>
        <v>Team D4</v>
      </c>
      <c r="W283" s="172" t="str">
        <f t="shared" si="113"/>
        <v>Team D8</v>
      </c>
      <c r="X283" s="172">
        <f t="shared" si="118"/>
        <v>3</v>
      </c>
      <c r="Y283" s="34">
        <f t="shared" si="119"/>
        <v>3</v>
      </c>
      <c r="Z283" s="33" t="str">
        <f t="shared" si="120"/>
        <v/>
      </c>
      <c r="AA283" s="172">
        <f t="shared" si="116"/>
        <v>1</v>
      </c>
      <c r="AB283" s="172" t="str">
        <f t="shared" si="121"/>
        <v/>
      </c>
      <c r="AC283" s="3" t="str">
        <f t="shared" si="122"/>
        <v>Team D4Team D8</v>
      </c>
      <c r="AD283" s="64" t="str">
        <f t="shared" si="123"/>
        <v>3 : 3</v>
      </c>
      <c r="AE283" s="66">
        <f t="shared" si="114"/>
        <v>1</v>
      </c>
      <c r="AF283" s="64">
        <f t="shared" si="115"/>
        <v>1</v>
      </c>
      <c r="AG283" s="172">
        <f>IF($AH283="",0,COUNTIF($AH$64:$AH283,INDEX($AH$352:$AH$639,ROW($A220))))</f>
        <v>1</v>
      </c>
      <c r="AH283" s="167" t="str">
        <f t="shared" si="117"/>
        <v>Team D4Team D8</v>
      </c>
    </row>
    <row r="284" spans="7:34" ht="12" customHeight="1" x14ac:dyDescent="0.2">
      <c r="G284" s="1" t="s">
        <v>318</v>
      </c>
      <c r="H284" s="269" t="str">
        <f>Spielplan!$J209</f>
        <v>Team D5</v>
      </c>
      <c r="I284" s="170" t="str">
        <f>Spielplan!$L209</f>
        <v>Team D9</v>
      </c>
      <c r="J284" s="270">
        <f>IF(Spielplan!$M209="","",Spielplan!$M209)</f>
        <v>5</v>
      </c>
      <c r="K284" s="271">
        <f>IF(Spielplan!$O209="","",Spielplan!$O209)</f>
        <v>1</v>
      </c>
      <c r="U284" s="57" t="s">
        <v>335</v>
      </c>
      <c r="V284" s="39" t="str">
        <f t="shared" si="112"/>
        <v>Team A9</v>
      </c>
      <c r="W284" s="172" t="str">
        <f t="shared" si="113"/>
        <v>FC Barcelona</v>
      </c>
      <c r="X284" s="172">
        <f t="shared" si="118"/>
        <v>3</v>
      </c>
      <c r="Y284" s="34">
        <f t="shared" si="119"/>
        <v>3</v>
      </c>
      <c r="Z284" s="33" t="str">
        <f t="shared" si="120"/>
        <v/>
      </c>
      <c r="AA284" s="172">
        <f t="shared" si="116"/>
        <v>1</v>
      </c>
      <c r="AB284" s="172" t="str">
        <f t="shared" si="121"/>
        <v/>
      </c>
      <c r="AC284" s="3" t="str">
        <f t="shared" si="122"/>
        <v>Team A9FC Barcelona</v>
      </c>
      <c r="AD284" s="64" t="str">
        <f t="shared" si="123"/>
        <v>3 : 3</v>
      </c>
      <c r="AE284" s="66">
        <f t="shared" si="114"/>
        <v>1</v>
      </c>
      <c r="AF284" s="64">
        <f t="shared" si="115"/>
        <v>1</v>
      </c>
      <c r="AG284" s="172">
        <f>IF($AH284="",0,COUNTIF($AH$64:$AH284,INDEX($AH$352:$AH$639,ROW($A221))))</f>
        <v>1</v>
      </c>
      <c r="AH284" s="167" t="str">
        <f t="shared" si="117"/>
        <v>Team A9FC Barcelona</v>
      </c>
    </row>
    <row r="285" spans="7:34" ht="12" customHeight="1" x14ac:dyDescent="0.2">
      <c r="G285" s="1" t="s">
        <v>319</v>
      </c>
      <c r="H285" s="269" t="str">
        <f>Spielplan!$J210</f>
        <v>FC Barcelona</v>
      </c>
      <c r="I285" s="170" t="str">
        <f>Spielplan!$L210</f>
        <v>Eintracht Frankfurt</v>
      </c>
      <c r="J285" s="270">
        <f>IF(Spielplan!$M210="","",Spielplan!$M210)</f>
        <v>0</v>
      </c>
      <c r="K285" s="271">
        <f>IF(Spielplan!$O210="","",Spielplan!$O210)</f>
        <v>3</v>
      </c>
      <c r="U285" s="57" t="s">
        <v>336</v>
      </c>
      <c r="V285" s="39" t="str">
        <f t="shared" si="112"/>
        <v>Team B9</v>
      </c>
      <c r="W285" s="172" t="str">
        <f t="shared" si="113"/>
        <v>Team B3</v>
      </c>
      <c r="X285" s="172">
        <f t="shared" si="118"/>
        <v>3</v>
      </c>
      <c r="Y285" s="34">
        <f t="shared" si="119"/>
        <v>3</v>
      </c>
      <c r="Z285" s="33" t="str">
        <f t="shared" si="120"/>
        <v/>
      </c>
      <c r="AA285" s="172">
        <f t="shared" si="116"/>
        <v>1</v>
      </c>
      <c r="AB285" s="172" t="str">
        <f t="shared" si="121"/>
        <v/>
      </c>
      <c r="AC285" s="3" t="str">
        <f t="shared" si="122"/>
        <v>Team B9Team B3</v>
      </c>
      <c r="AD285" s="64" t="str">
        <f t="shared" si="123"/>
        <v>3 : 3</v>
      </c>
      <c r="AE285" s="66">
        <f t="shared" si="114"/>
        <v>1</v>
      </c>
      <c r="AF285" s="64">
        <f t="shared" si="115"/>
        <v>1</v>
      </c>
      <c r="AG285" s="172">
        <f>IF($AH285="",0,COUNTIF($AH$64:$AH285,INDEX($AH$352:$AH$639,ROW($A222))))</f>
        <v>1</v>
      </c>
      <c r="AH285" s="167" t="str">
        <f t="shared" si="117"/>
        <v>Team B9Team B3</v>
      </c>
    </row>
    <row r="286" spans="7:34" ht="12" customHeight="1" x14ac:dyDescent="0.2">
      <c r="G286" s="1" t="s">
        <v>320</v>
      </c>
      <c r="H286" s="269" t="str">
        <f>Spielplan!$J211</f>
        <v>Team B3</v>
      </c>
      <c r="I286" s="170" t="str">
        <f>Spielplan!$L211</f>
        <v>Team B2</v>
      </c>
      <c r="J286" s="270">
        <f>IF(Spielplan!$M211="","",Spielplan!$M211)</f>
        <v>1</v>
      </c>
      <c r="K286" s="271">
        <f>IF(Spielplan!$O211="","",Spielplan!$O211)</f>
        <v>2</v>
      </c>
      <c r="U286" s="57" t="s">
        <v>337</v>
      </c>
      <c r="V286" s="39" t="str">
        <f t="shared" si="112"/>
        <v>Team C9</v>
      </c>
      <c r="W286" s="172" t="str">
        <f t="shared" si="113"/>
        <v>Team C3</v>
      </c>
      <c r="X286" s="172">
        <f t="shared" si="118"/>
        <v>5</v>
      </c>
      <c r="Y286" s="34">
        <f t="shared" si="119"/>
        <v>5</v>
      </c>
      <c r="Z286" s="33" t="str">
        <f t="shared" si="120"/>
        <v/>
      </c>
      <c r="AA286" s="172">
        <f t="shared" si="116"/>
        <v>1</v>
      </c>
      <c r="AB286" s="172" t="str">
        <f t="shared" si="121"/>
        <v/>
      </c>
      <c r="AC286" s="3" t="str">
        <f t="shared" si="122"/>
        <v>Team C9Team C3</v>
      </c>
      <c r="AD286" s="64" t="str">
        <f t="shared" si="123"/>
        <v>5 : 5</v>
      </c>
      <c r="AE286" s="66">
        <f t="shared" si="114"/>
        <v>1</v>
      </c>
      <c r="AF286" s="64">
        <f t="shared" si="115"/>
        <v>1</v>
      </c>
      <c r="AG286" s="172">
        <f>IF($AH286="",0,COUNTIF($AH$64:$AH286,INDEX($AH$352:$AH$639,ROW($A223))))</f>
        <v>1</v>
      </c>
      <c r="AH286" s="167" t="str">
        <f t="shared" si="117"/>
        <v>Team C9Team C3</v>
      </c>
    </row>
    <row r="287" spans="7:34" ht="12" customHeight="1" x14ac:dyDescent="0.2">
      <c r="G287" s="1" t="s">
        <v>321</v>
      </c>
      <c r="H287" s="269" t="str">
        <f>Spielplan!$J212</f>
        <v>Team C3</v>
      </c>
      <c r="I287" s="170" t="str">
        <f>Spielplan!$L212</f>
        <v>Team C2</v>
      </c>
      <c r="J287" s="270">
        <f>IF(Spielplan!$M212="","",Spielplan!$M212)</f>
        <v>2</v>
      </c>
      <c r="K287" s="271">
        <f>IF(Spielplan!$O212="","",Spielplan!$O212)</f>
        <v>2</v>
      </c>
      <c r="U287" s="57" t="s">
        <v>338</v>
      </c>
      <c r="V287" s="39" t="str">
        <f t="shared" si="112"/>
        <v>Team D9</v>
      </c>
      <c r="W287" s="172" t="str">
        <f t="shared" si="113"/>
        <v>Team D3</v>
      </c>
      <c r="X287" s="172">
        <f t="shared" si="118"/>
        <v>6</v>
      </c>
      <c r="Y287" s="34">
        <f t="shared" si="119"/>
        <v>6</v>
      </c>
      <c r="Z287" s="33" t="str">
        <f t="shared" si="120"/>
        <v/>
      </c>
      <c r="AA287" s="172">
        <f t="shared" si="116"/>
        <v>1</v>
      </c>
      <c r="AB287" s="172" t="str">
        <f t="shared" si="121"/>
        <v/>
      </c>
      <c r="AC287" s="3" t="str">
        <f t="shared" si="122"/>
        <v>Team D9Team D3</v>
      </c>
      <c r="AD287" s="64" t="str">
        <f t="shared" si="123"/>
        <v>6 : 6</v>
      </c>
      <c r="AE287" s="66">
        <f t="shared" si="114"/>
        <v>1</v>
      </c>
      <c r="AF287" s="64">
        <f t="shared" si="115"/>
        <v>1</v>
      </c>
      <c r="AG287" s="172">
        <f>IF($AH287="",0,COUNTIF($AH$64:$AH287,INDEX($AH$352:$AH$639,ROW($A224))))</f>
        <v>1</v>
      </c>
      <c r="AH287" s="167" t="str">
        <f t="shared" si="117"/>
        <v>Team D9Team D3</v>
      </c>
    </row>
    <row r="288" spans="7:34" ht="12" customHeight="1" x14ac:dyDescent="0.2">
      <c r="G288" s="1" t="s">
        <v>322</v>
      </c>
      <c r="H288" s="269" t="str">
        <f>Spielplan!$J213</f>
        <v>Team D3</v>
      </c>
      <c r="I288" s="170" t="str">
        <f>Spielplan!$L213</f>
        <v>Team D2</v>
      </c>
      <c r="J288" s="270">
        <f>IF(Spielplan!$M213="","",Spielplan!$M213)</f>
        <v>4</v>
      </c>
      <c r="K288" s="271">
        <f>IF(Spielplan!$O213="","",Spielplan!$O213)</f>
        <v>3</v>
      </c>
      <c r="U288" s="57" t="s">
        <v>339</v>
      </c>
      <c r="V288" s="39" t="str">
        <f t="shared" si="112"/>
        <v>1. FC Riedwald</v>
      </c>
      <c r="W288" s="172" t="str">
        <f t="shared" si="113"/>
        <v>Beinbruch SC</v>
      </c>
      <c r="X288" s="172">
        <f t="shared" si="118"/>
        <v>5</v>
      </c>
      <c r="Y288" s="34">
        <f t="shared" si="119"/>
        <v>5</v>
      </c>
      <c r="Z288" s="33" t="str">
        <f t="shared" si="120"/>
        <v/>
      </c>
      <c r="AA288" s="172">
        <f t="shared" si="116"/>
        <v>1</v>
      </c>
      <c r="AB288" s="172" t="str">
        <f t="shared" si="121"/>
        <v/>
      </c>
      <c r="AC288" s="3" t="str">
        <f t="shared" si="122"/>
        <v>1. FC RiedwaldBeinbruch SC</v>
      </c>
      <c r="AD288" s="64" t="str">
        <f t="shared" si="123"/>
        <v>5 : 5</v>
      </c>
      <c r="AE288" s="66">
        <f t="shared" si="114"/>
        <v>1</v>
      </c>
      <c r="AF288" s="64">
        <f t="shared" si="115"/>
        <v>1</v>
      </c>
      <c r="AG288" s="172">
        <f>IF($AH288="",0,COUNTIF($AH$64:$AH288,INDEX($AH$352:$AH$639,ROW($A225))))</f>
        <v>1</v>
      </c>
      <c r="AH288" s="167" t="str">
        <f t="shared" si="117"/>
        <v>1. FC RiedwaldBeinbruch SC</v>
      </c>
    </row>
    <row r="289" spans="7:34" ht="12" customHeight="1" x14ac:dyDescent="0.2">
      <c r="G289" s="1" t="s">
        <v>323</v>
      </c>
      <c r="H289" s="269" t="str">
        <f>Spielplan!$J214</f>
        <v>FV Schlappe Lunge</v>
      </c>
      <c r="I289" s="170" t="str">
        <f>Spielplan!$L214</f>
        <v>1. FC Riedwald</v>
      </c>
      <c r="J289" s="270">
        <f>IF(Spielplan!$M214="","",Spielplan!$M214)</f>
        <v>3</v>
      </c>
      <c r="K289" s="271">
        <f>IF(Spielplan!$O214="","",Spielplan!$O214)</f>
        <v>3</v>
      </c>
      <c r="U289" s="57" t="s">
        <v>340</v>
      </c>
      <c r="V289" s="39" t="str">
        <f t="shared" si="112"/>
        <v>Team B1</v>
      </c>
      <c r="W289" s="172" t="str">
        <f t="shared" si="113"/>
        <v>Team B5</v>
      </c>
      <c r="X289" s="172">
        <f t="shared" si="118"/>
        <v>4</v>
      </c>
      <c r="Y289" s="34">
        <f t="shared" si="119"/>
        <v>4</v>
      </c>
      <c r="Z289" s="33" t="str">
        <f t="shared" si="120"/>
        <v/>
      </c>
      <c r="AA289" s="172">
        <f t="shared" si="116"/>
        <v>1</v>
      </c>
      <c r="AB289" s="172" t="str">
        <f t="shared" si="121"/>
        <v/>
      </c>
      <c r="AC289" s="3" t="str">
        <f t="shared" si="122"/>
        <v>Team B1Team B5</v>
      </c>
      <c r="AD289" s="64" t="str">
        <f t="shared" si="123"/>
        <v>4 : 4</v>
      </c>
      <c r="AE289" s="66">
        <f t="shared" si="114"/>
        <v>1</v>
      </c>
      <c r="AF289" s="64">
        <f t="shared" si="115"/>
        <v>1</v>
      </c>
      <c r="AG289" s="172">
        <f>IF($AH289="",0,COUNTIF($AH$64:$AH289,INDEX($AH$352:$AH$639,ROW($A226))))</f>
        <v>1</v>
      </c>
      <c r="AH289" s="167" t="str">
        <f t="shared" si="117"/>
        <v>Team B1Team B5</v>
      </c>
    </row>
    <row r="290" spans="7:34" ht="12" customHeight="1" x14ac:dyDescent="0.2">
      <c r="G290" s="1" t="s">
        <v>324</v>
      </c>
      <c r="H290" s="269" t="str">
        <f>Spielplan!$J215</f>
        <v>Team B6</v>
      </c>
      <c r="I290" s="170" t="str">
        <f>Spielplan!$L215</f>
        <v>Team B1</v>
      </c>
      <c r="J290" s="270">
        <f>IF(Spielplan!$M215="","",Spielplan!$M215)</f>
        <v>1</v>
      </c>
      <c r="K290" s="271">
        <f>IF(Spielplan!$O215="","",Spielplan!$O215)</f>
        <v>3</v>
      </c>
      <c r="U290" s="57" t="s">
        <v>341</v>
      </c>
      <c r="V290" s="39" t="str">
        <f t="shared" si="112"/>
        <v>Team C1</v>
      </c>
      <c r="W290" s="172" t="str">
        <f t="shared" si="113"/>
        <v>Team C5</v>
      </c>
      <c r="X290" s="172">
        <f t="shared" si="118"/>
        <v>3</v>
      </c>
      <c r="Y290" s="34">
        <f t="shared" si="119"/>
        <v>3</v>
      </c>
      <c r="Z290" s="33" t="str">
        <f t="shared" si="120"/>
        <v/>
      </c>
      <c r="AA290" s="172">
        <f t="shared" si="116"/>
        <v>1</v>
      </c>
      <c r="AB290" s="172" t="str">
        <f t="shared" si="121"/>
        <v/>
      </c>
      <c r="AC290" s="3" t="str">
        <f t="shared" si="122"/>
        <v>Team C1Team C5</v>
      </c>
      <c r="AD290" s="64" t="str">
        <f t="shared" si="123"/>
        <v>3 : 3</v>
      </c>
      <c r="AE290" s="66">
        <f t="shared" si="114"/>
        <v>1</v>
      </c>
      <c r="AF290" s="64">
        <f t="shared" si="115"/>
        <v>1</v>
      </c>
      <c r="AG290" s="172">
        <f>IF($AH290="",0,COUNTIF($AH$64:$AH290,INDEX($AH$352:$AH$639,ROW($A227))))</f>
        <v>1</v>
      </c>
      <c r="AH290" s="167" t="str">
        <f t="shared" si="117"/>
        <v>Team C1Team C5</v>
      </c>
    </row>
    <row r="291" spans="7:34" ht="12" customHeight="1" x14ac:dyDescent="0.2">
      <c r="G291" s="1" t="s">
        <v>325</v>
      </c>
      <c r="H291" s="269" t="str">
        <f>Spielplan!$J216</f>
        <v>Team C6</v>
      </c>
      <c r="I291" s="170" t="str">
        <f>Spielplan!$L216</f>
        <v>Team C1</v>
      </c>
      <c r="J291" s="270">
        <f>IF(Spielplan!$M216="","",Spielplan!$M216)</f>
        <v>3</v>
      </c>
      <c r="K291" s="271">
        <f>IF(Spielplan!$O216="","",Spielplan!$O216)</f>
        <v>3</v>
      </c>
      <c r="U291" s="57" t="s">
        <v>342</v>
      </c>
      <c r="V291" s="39" t="str">
        <f t="shared" si="112"/>
        <v>Team D1</v>
      </c>
      <c r="W291" s="172" t="str">
        <f t="shared" si="113"/>
        <v>Team D5</v>
      </c>
      <c r="X291" s="172">
        <f t="shared" si="118"/>
        <v>5</v>
      </c>
      <c r="Y291" s="34">
        <f t="shared" si="119"/>
        <v>5</v>
      </c>
      <c r="Z291" s="33" t="str">
        <f t="shared" si="120"/>
        <v/>
      </c>
      <c r="AA291" s="172">
        <f t="shared" si="116"/>
        <v>1</v>
      </c>
      <c r="AB291" s="172" t="str">
        <f t="shared" si="121"/>
        <v/>
      </c>
      <c r="AC291" s="3" t="str">
        <f t="shared" si="122"/>
        <v>Team D1Team D5</v>
      </c>
      <c r="AD291" s="64" t="str">
        <f t="shared" si="123"/>
        <v>5 : 5</v>
      </c>
      <c r="AE291" s="66">
        <f t="shared" si="114"/>
        <v>1</v>
      </c>
      <c r="AF291" s="64">
        <f t="shared" si="115"/>
        <v>1</v>
      </c>
      <c r="AG291" s="172">
        <f>IF($AH291="",0,COUNTIF($AH$64:$AH291,INDEX($AH$352:$AH$639,ROW($A228))))</f>
        <v>1</v>
      </c>
      <c r="AH291" s="167" t="str">
        <f t="shared" si="117"/>
        <v>Team D1Team D5</v>
      </c>
    </row>
    <row r="292" spans="7:34" ht="12" customHeight="1" x14ac:dyDescent="0.2">
      <c r="G292" s="1" t="s">
        <v>326</v>
      </c>
      <c r="H292" s="269" t="str">
        <f>Spielplan!$J217</f>
        <v>Team D6</v>
      </c>
      <c r="I292" s="170" t="str">
        <f>Spielplan!$L217</f>
        <v>Team D1</v>
      </c>
      <c r="J292" s="270">
        <f>IF(Spielplan!$M217="","",Spielplan!$M217)</f>
        <v>1</v>
      </c>
      <c r="K292" s="271">
        <f>IF(Spielplan!$O217="","",Spielplan!$O217)</f>
        <v>5</v>
      </c>
      <c r="U292" s="57" t="s">
        <v>343</v>
      </c>
      <c r="V292" s="39" t="str">
        <f t="shared" si="112"/>
        <v>FV Schlappe Lunge</v>
      </c>
      <c r="W292" s="172" t="str">
        <f t="shared" si="113"/>
        <v>Maibach 1822 eV</v>
      </c>
      <c r="X292" s="172">
        <f t="shared" si="118"/>
        <v>0</v>
      </c>
      <c r="Y292" s="34">
        <f t="shared" si="119"/>
        <v>0</v>
      </c>
      <c r="Z292" s="33" t="str">
        <f t="shared" si="120"/>
        <v/>
      </c>
      <c r="AA292" s="172">
        <f t="shared" si="116"/>
        <v>1</v>
      </c>
      <c r="AB292" s="172" t="str">
        <f t="shared" si="121"/>
        <v/>
      </c>
      <c r="AC292" s="3" t="str">
        <f t="shared" si="122"/>
        <v>FV Schlappe LungeMaibach 1822 eV</v>
      </c>
      <c r="AD292" s="64" t="str">
        <f t="shared" si="123"/>
        <v>0 : 0</v>
      </c>
      <c r="AE292" s="66">
        <f t="shared" si="114"/>
        <v>1</v>
      </c>
      <c r="AF292" s="64">
        <f t="shared" si="115"/>
        <v>1</v>
      </c>
      <c r="AG292" s="172">
        <f>IF($AH292="",0,COUNTIF($AH$64:$AH292,INDEX($AH$352:$AH$639,ROW($A229))))</f>
        <v>1</v>
      </c>
      <c r="AH292" s="167" t="str">
        <f t="shared" si="117"/>
        <v>FV Schlappe LungeMaibach 1822 eV</v>
      </c>
    </row>
    <row r="293" spans="7:34" ht="12" customHeight="1" x14ac:dyDescent="0.2">
      <c r="G293" s="1" t="s">
        <v>327</v>
      </c>
      <c r="H293" s="269" t="str">
        <f>Spielplan!$J218</f>
        <v>Team A7</v>
      </c>
      <c r="I293" s="170" t="str">
        <f>Spielplan!$L218</f>
        <v>Beinbruch SC</v>
      </c>
      <c r="J293" s="270">
        <f>IF(Spielplan!$M218="","",Spielplan!$M218)</f>
        <v>1</v>
      </c>
      <c r="K293" s="271">
        <f>IF(Spielplan!$O218="","",Spielplan!$O218)</f>
        <v>6</v>
      </c>
      <c r="U293" s="57" t="s">
        <v>344</v>
      </c>
      <c r="V293" s="39" t="str">
        <f t="shared" si="112"/>
        <v>Team B6</v>
      </c>
      <c r="W293" s="172" t="str">
        <f t="shared" si="113"/>
        <v>Team B4</v>
      </c>
      <c r="X293" s="172">
        <f t="shared" si="118"/>
        <v>1</v>
      </c>
      <c r="Y293" s="34">
        <f t="shared" si="119"/>
        <v>1</v>
      </c>
      <c r="Z293" s="33" t="str">
        <f t="shared" si="120"/>
        <v/>
      </c>
      <c r="AA293" s="172">
        <f t="shared" si="116"/>
        <v>1</v>
      </c>
      <c r="AB293" s="172" t="str">
        <f t="shared" si="121"/>
        <v/>
      </c>
      <c r="AC293" s="3" t="str">
        <f t="shared" si="122"/>
        <v>Team B6Team B4</v>
      </c>
      <c r="AD293" s="64" t="str">
        <f t="shared" si="123"/>
        <v>1 : 1</v>
      </c>
      <c r="AE293" s="66">
        <f t="shared" si="114"/>
        <v>1</v>
      </c>
      <c r="AF293" s="64">
        <f t="shared" si="115"/>
        <v>1</v>
      </c>
      <c r="AG293" s="172">
        <f>IF($AH293="",0,COUNTIF($AH$64:$AH293,INDEX($AH$352:$AH$639,ROW($A230))))</f>
        <v>1</v>
      </c>
      <c r="AH293" s="167" t="str">
        <f t="shared" si="117"/>
        <v>Team B6Team B4</v>
      </c>
    </row>
    <row r="294" spans="7:34" ht="12" customHeight="1" x14ac:dyDescent="0.2">
      <c r="G294" s="1" t="s">
        <v>328</v>
      </c>
      <c r="H294" s="269" t="str">
        <f>Spielplan!$J219</f>
        <v>Team B7</v>
      </c>
      <c r="I294" s="170" t="str">
        <f>Spielplan!$L219</f>
        <v>Team B5</v>
      </c>
      <c r="J294" s="270">
        <f>IF(Spielplan!$M219="","",Spielplan!$M219)</f>
        <v>2</v>
      </c>
      <c r="K294" s="271">
        <f>IF(Spielplan!$O219="","",Spielplan!$O219)</f>
        <v>5</v>
      </c>
      <c r="U294" s="57" t="s">
        <v>345</v>
      </c>
      <c r="V294" s="39" t="str">
        <f t="shared" si="112"/>
        <v>Team C6</v>
      </c>
      <c r="W294" s="172" t="str">
        <f t="shared" si="113"/>
        <v>Team C4</v>
      </c>
      <c r="X294" s="172">
        <f t="shared" si="118"/>
        <v>3</v>
      </c>
      <c r="Y294" s="34">
        <f t="shared" si="119"/>
        <v>3</v>
      </c>
      <c r="Z294" s="33" t="str">
        <f t="shared" si="120"/>
        <v/>
      </c>
      <c r="AA294" s="172">
        <f t="shared" si="116"/>
        <v>1</v>
      </c>
      <c r="AB294" s="172" t="str">
        <f t="shared" si="121"/>
        <v/>
      </c>
      <c r="AC294" s="3" t="str">
        <f t="shared" si="122"/>
        <v>Team C6Team C4</v>
      </c>
      <c r="AD294" s="64" t="str">
        <f t="shared" si="123"/>
        <v>3 : 3</v>
      </c>
      <c r="AE294" s="66">
        <f t="shared" si="114"/>
        <v>1</v>
      </c>
      <c r="AF294" s="64">
        <f t="shared" si="115"/>
        <v>1</v>
      </c>
      <c r="AG294" s="172">
        <f>IF($AH294="",0,COUNTIF($AH$64:$AH294,INDEX($AH$352:$AH$639,ROW($A231))))</f>
        <v>1</v>
      </c>
      <c r="AH294" s="167" t="str">
        <f t="shared" si="117"/>
        <v>Team C6Team C4</v>
      </c>
    </row>
    <row r="295" spans="7:34" ht="12" customHeight="1" x14ac:dyDescent="0.2">
      <c r="G295" s="1" t="s">
        <v>329</v>
      </c>
      <c r="H295" s="269" t="str">
        <f>Spielplan!$J220</f>
        <v>Team C7</v>
      </c>
      <c r="I295" s="170" t="str">
        <f>Spielplan!$L220</f>
        <v>Team C5</v>
      </c>
      <c r="J295" s="270">
        <f>IF(Spielplan!$M220="","",Spielplan!$M220)</f>
        <v>2</v>
      </c>
      <c r="K295" s="271">
        <f>IF(Spielplan!$O220="","",Spielplan!$O220)</f>
        <v>4</v>
      </c>
      <c r="U295" s="57" t="s">
        <v>346</v>
      </c>
      <c r="V295" s="39" t="str">
        <f t="shared" si="112"/>
        <v>Team D6</v>
      </c>
      <c r="W295" s="172" t="str">
        <f t="shared" si="113"/>
        <v>Team D4</v>
      </c>
      <c r="X295" s="172">
        <f t="shared" si="118"/>
        <v>1</v>
      </c>
      <c r="Y295" s="34">
        <f t="shared" si="119"/>
        <v>3</v>
      </c>
      <c r="Z295" s="33" t="str">
        <f t="shared" si="120"/>
        <v/>
      </c>
      <c r="AA295" s="172">
        <f t="shared" si="116"/>
        <v>1</v>
      </c>
      <c r="AB295" s="172" t="str">
        <f t="shared" si="121"/>
        <v/>
      </c>
      <c r="AC295" s="3" t="str">
        <f t="shared" si="122"/>
        <v>Team D6Team D4</v>
      </c>
      <c r="AD295" s="64" t="str">
        <f t="shared" si="123"/>
        <v>1 : 3</v>
      </c>
      <c r="AE295" s="66">
        <f t="shared" si="114"/>
        <v>0</v>
      </c>
      <c r="AF295" s="64">
        <f t="shared" si="115"/>
        <v>3</v>
      </c>
      <c r="AG295" s="172">
        <f>IF($AH295="",0,COUNTIF($AH$64:$AH295,INDEX($AH$352:$AH$639,ROW($A232))))</f>
        <v>1</v>
      </c>
      <c r="AH295" s="167" t="str">
        <f t="shared" si="117"/>
        <v>Team D6Team D4</v>
      </c>
    </row>
    <row r="296" spans="7:34" ht="12" customHeight="1" x14ac:dyDescent="0.2">
      <c r="G296" s="1" t="s">
        <v>330</v>
      </c>
      <c r="H296" s="269" t="str">
        <f>Spielplan!$J221</f>
        <v>Team D7</v>
      </c>
      <c r="I296" s="170" t="str">
        <f>Spielplan!$L221</f>
        <v>Team D5</v>
      </c>
      <c r="J296" s="270">
        <f>IF(Spielplan!$M221="","",Spielplan!$M221)</f>
        <v>0</v>
      </c>
      <c r="K296" s="271">
        <f>IF(Spielplan!$O221="","",Spielplan!$O221)</f>
        <v>3</v>
      </c>
      <c r="U296" s="57" t="s">
        <v>347</v>
      </c>
      <c r="V296" s="39" t="str">
        <f t="shared" si="112"/>
        <v>FC Barcelona</v>
      </c>
      <c r="W296" s="172" t="str">
        <f t="shared" si="113"/>
        <v>Team A7</v>
      </c>
      <c r="X296" s="172">
        <f t="shared" si="118"/>
        <v>3</v>
      </c>
      <c r="Y296" s="34">
        <f t="shared" si="119"/>
        <v>3</v>
      </c>
      <c r="Z296" s="33" t="str">
        <f t="shared" si="120"/>
        <v/>
      </c>
      <c r="AA296" s="172">
        <f t="shared" si="116"/>
        <v>1</v>
      </c>
      <c r="AB296" s="172" t="str">
        <f t="shared" si="121"/>
        <v/>
      </c>
      <c r="AC296" s="3" t="str">
        <f t="shared" si="122"/>
        <v>FC BarcelonaTeam A7</v>
      </c>
      <c r="AD296" s="64" t="str">
        <f t="shared" si="123"/>
        <v>3 : 3</v>
      </c>
      <c r="AE296" s="66">
        <f t="shared" si="114"/>
        <v>1</v>
      </c>
      <c r="AF296" s="64">
        <f t="shared" si="115"/>
        <v>1</v>
      </c>
      <c r="AG296" s="172">
        <f>IF($AH296="",0,COUNTIF($AH$64:$AH296,INDEX($AH$352:$AH$639,ROW($A233))))</f>
        <v>1</v>
      </c>
      <c r="AH296" s="167" t="str">
        <f t="shared" si="117"/>
        <v>FC BarcelonaTeam A7</v>
      </c>
    </row>
    <row r="297" spans="7:34" ht="12" customHeight="1" x14ac:dyDescent="0.2">
      <c r="G297" s="1" t="s">
        <v>331</v>
      </c>
      <c r="H297" s="269" t="str">
        <f>Spielplan!$J222</f>
        <v>Maibach 1822 eV</v>
      </c>
      <c r="I297" s="170" t="str">
        <f>Spielplan!$L222</f>
        <v>Team A8</v>
      </c>
      <c r="J297" s="270">
        <f>IF(Spielplan!$M222="","",Spielplan!$M222)</f>
        <v>1</v>
      </c>
      <c r="K297" s="271">
        <f>IF(Spielplan!$O222="","",Spielplan!$O222)</f>
        <v>5</v>
      </c>
      <c r="U297" s="57" t="s">
        <v>348</v>
      </c>
      <c r="V297" s="39" t="str">
        <f t="shared" si="112"/>
        <v>Team B3</v>
      </c>
      <c r="W297" s="172" t="str">
        <f t="shared" si="113"/>
        <v>Team B7</v>
      </c>
      <c r="X297" s="172">
        <f t="shared" si="118"/>
        <v>1</v>
      </c>
      <c r="Y297" s="34">
        <f t="shared" si="119"/>
        <v>5</v>
      </c>
      <c r="Z297" s="33" t="str">
        <f t="shared" si="120"/>
        <v/>
      </c>
      <c r="AA297" s="172">
        <f t="shared" si="116"/>
        <v>1</v>
      </c>
      <c r="AB297" s="172" t="str">
        <f t="shared" si="121"/>
        <v/>
      </c>
      <c r="AC297" s="3" t="str">
        <f t="shared" si="122"/>
        <v>Team B3Team B7</v>
      </c>
      <c r="AD297" s="64" t="str">
        <f t="shared" si="123"/>
        <v>1 : 5</v>
      </c>
      <c r="AE297" s="66">
        <f t="shared" si="114"/>
        <v>0</v>
      </c>
      <c r="AF297" s="64">
        <f t="shared" si="115"/>
        <v>3</v>
      </c>
      <c r="AG297" s="172">
        <f>IF($AH297="",0,COUNTIF($AH$64:$AH297,INDEX($AH$352:$AH$639,ROW($A234))))</f>
        <v>1</v>
      </c>
      <c r="AH297" s="167" t="str">
        <f t="shared" si="117"/>
        <v>Team B3Team B7</v>
      </c>
    </row>
    <row r="298" spans="7:34" ht="12" customHeight="1" x14ac:dyDescent="0.2">
      <c r="G298" s="1" t="s">
        <v>332</v>
      </c>
      <c r="H298" s="269" t="str">
        <f>Spielplan!$J223</f>
        <v>Team B4</v>
      </c>
      <c r="I298" s="170" t="str">
        <f>Spielplan!$L223</f>
        <v>Team B8</v>
      </c>
      <c r="J298" s="270">
        <f>IF(Spielplan!$M223="","",Spielplan!$M223)</f>
        <v>3</v>
      </c>
      <c r="K298" s="271">
        <f>IF(Spielplan!$O223="","",Spielplan!$O223)</f>
        <v>0</v>
      </c>
      <c r="U298" s="57" t="s">
        <v>349</v>
      </c>
      <c r="V298" s="39" t="str">
        <f t="shared" si="112"/>
        <v>Team C3</v>
      </c>
      <c r="W298" s="172" t="str">
        <f t="shared" si="113"/>
        <v>Team C7</v>
      </c>
      <c r="X298" s="172">
        <f t="shared" si="118"/>
        <v>1</v>
      </c>
      <c r="Y298" s="34">
        <f t="shared" si="119"/>
        <v>6</v>
      </c>
      <c r="Z298" s="33" t="str">
        <f t="shared" si="120"/>
        <v/>
      </c>
      <c r="AA298" s="172">
        <f t="shared" si="116"/>
        <v>1</v>
      </c>
      <c r="AB298" s="172" t="str">
        <f t="shared" si="121"/>
        <v/>
      </c>
      <c r="AC298" s="3" t="str">
        <f t="shared" si="122"/>
        <v>Team C3Team C7</v>
      </c>
      <c r="AD298" s="64" t="str">
        <f t="shared" si="123"/>
        <v>1 : 6</v>
      </c>
      <c r="AE298" s="66">
        <f t="shared" si="114"/>
        <v>0</v>
      </c>
      <c r="AF298" s="64">
        <f t="shared" si="115"/>
        <v>3</v>
      </c>
      <c r="AG298" s="172">
        <f>IF($AH298="",0,COUNTIF($AH$64:$AH298,INDEX($AH$352:$AH$639,ROW($A235))))</f>
        <v>1</v>
      </c>
      <c r="AH298" s="167" t="str">
        <f t="shared" si="117"/>
        <v>Team C3Team C7</v>
      </c>
    </row>
    <row r="299" spans="7:34" ht="12" customHeight="1" x14ac:dyDescent="0.2">
      <c r="G299" s="1" t="s">
        <v>333</v>
      </c>
      <c r="H299" s="269" t="str">
        <f>Spielplan!$J224</f>
        <v>Team C4</v>
      </c>
      <c r="I299" s="170" t="str">
        <f>Spielplan!$L224</f>
        <v>Team C8</v>
      </c>
      <c r="J299" s="270">
        <f>IF(Spielplan!$M224="","",Spielplan!$M224)</f>
        <v>2</v>
      </c>
      <c r="K299" s="271">
        <f>IF(Spielplan!$O224="","",Spielplan!$O224)</f>
        <v>1</v>
      </c>
      <c r="U299" s="57" t="s">
        <v>350</v>
      </c>
      <c r="V299" s="39" t="str">
        <f t="shared" si="112"/>
        <v>Team D3</v>
      </c>
      <c r="W299" s="172" t="str">
        <f t="shared" si="113"/>
        <v>Team D7</v>
      </c>
      <c r="X299" s="172">
        <f t="shared" si="118"/>
        <v>2</v>
      </c>
      <c r="Y299" s="34">
        <f t="shared" si="119"/>
        <v>5</v>
      </c>
      <c r="Z299" s="33" t="str">
        <f t="shared" si="120"/>
        <v/>
      </c>
      <c r="AA299" s="172">
        <f t="shared" si="116"/>
        <v>1</v>
      </c>
      <c r="AB299" s="172" t="str">
        <f t="shared" si="121"/>
        <v/>
      </c>
      <c r="AC299" s="3" t="str">
        <f t="shared" si="122"/>
        <v>Team D3Team D7</v>
      </c>
      <c r="AD299" s="64" t="str">
        <f t="shared" si="123"/>
        <v>2 : 5</v>
      </c>
      <c r="AE299" s="66">
        <f t="shared" si="114"/>
        <v>0</v>
      </c>
      <c r="AF299" s="64">
        <f t="shared" si="115"/>
        <v>3</v>
      </c>
      <c r="AG299" s="172">
        <f>IF($AH299="",0,COUNTIF($AH$64:$AH299,INDEX($AH$352:$AH$639,ROW($A236))))</f>
        <v>1</v>
      </c>
      <c r="AH299" s="167" t="str">
        <f t="shared" si="117"/>
        <v>Team D3Team D7</v>
      </c>
    </row>
    <row r="300" spans="7:34" ht="12" customHeight="1" x14ac:dyDescent="0.2">
      <c r="G300" s="1" t="s">
        <v>334</v>
      </c>
      <c r="H300" s="269" t="str">
        <f>Spielplan!$J225</f>
        <v>Team D4</v>
      </c>
      <c r="I300" s="170" t="str">
        <f>Spielplan!$L225</f>
        <v>Team D8</v>
      </c>
      <c r="J300" s="270">
        <f>IF(Spielplan!$M225="","",Spielplan!$M225)</f>
        <v>3</v>
      </c>
      <c r="K300" s="271">
        <f>IF(Spielplan!$O225="","",Spielplan!$O225)</f>
        <v>3</v>
      </c>
      <c r="U300" s="57" t="s">
        <v>351</v>
      </c>
      <c r="V300" s="39" t="str">
        <f t="shared" si="112"/>
        <v>Team A8</v>
      </c>
      <c r="W300" s="172" t="str">
        <f t="shared" si="113"/>
        <v>Eintracht Frankfurt</v>
      </c>
      <c r="X300" s="172">
        <f t="shared" si="118"/>
        <v>2</v>
      </c>
      <c r="Y300" s="34">
        <f t="shared" si="119"/>
        <v>4</v>
      </c>
      <c r="Z300" s="33" t="str">
        <f t="shared" si="120"/>
        <v/>
      </c>
      <c r="AA300" s="172">
        <f t="shared" si="116"/>
        <v>1</v>
      </c>
      <c r="AB300" s="172" t="str">
        <f t="shared" si="121"/>
        <v/>
      </c>
      <c r="AC300" s="3" t="str">
        <f t="shared" si="122"/>
        <v>Team A8Eintracht Frankfurt</v>
      </c>
      <c r="AD300" s="64" t="str">
        <f t="shared" si="123"/>
        <v>2 : 4</v>
      </c>
      <c r="AE300" s="66">
        <f t="shared" si="114"/>
        <v>0</v>
      </c>
      <c r="AF300" s="64">
        <f t="shared" si="115"/>
        <v>3</v>
      </c>
      <c r="AG300" s="172">
        <f>IF($AH300="",0,COUNTIF($AH$64:$AH300,INDEX($AH$352:$AH$639,ROW($A237))))</f>
        <v>1</v>
      </c>
      <c r="AH300" s="167" t="str">
        <f t="shared" si="117"/>
        <v>Team A8Eintracht Frankfurt</v>
      </c>
    </row>
    <row r="301" spans="7:34" ht="12" customHeight="1" x14ac:dyDescent="0.2">
      <c r="G301" s="1" t="s">
        <v>335</v>
      </c>
      <c r="H301" s="269" t="str">
        <f>Spielplan!$J226</f>
        <v>Team A9</v>
      </c>
      <c r="I301" s="170" t="str">
        <f>Spielplan!$L226</f>
        <v>FC Barcelona</v>
      </c>
      <c r="J301" s="270">
        <f>IF(Spielplan!$M226="","",Spielplan!$M226)</f>
        <v>3</v>
      </c>
      <c r="K301" s="271">
        <f>IF(Spielplan!$O226="","",Spielplan!$O226)</f>
        <v>3</v>
      </c>
      <c r="U301" s="57" t="s">
        <v>352</v>
      </c>
      <c r="V301" s="39" t="str">
        <f t="shared" si="112"/>
        <v>Team B8</v>
      </c>
      <c r="W301" s="172" t="str">
        <f t="shared" si="113"/>
        <v>Team B2</v>
      </c>
      <c r="X301" s="172">
        <f t="shared" si="118"/>
        <v>0</v>
      </c>
      <c r="Y301" s="34">
        <f t="shared" si="119"/>
        <v>3</v>
      </c>
      <c r="Z301" s="33" t="str">
        <f t="shared" si="120"/>
        <v/>
      </c>
      <c r="AA301" s="172">
        <f t="shared" si="116"/>
        <v>1</v>
      </c>
      <c r="AB301" s="172" t="str">
        <f t="shared" si="121"/>
        <v/>
      </c>
      <c r="AC301" s="3" t="str">
        <f t="shared" si="122"/>
        <v>Team B8Team B2</v>
      </c>
      <c r="AD301" s="64" t="str">
        <f t="shared" si="123"/>
        <v>0 : 3</v>
      </c>
      <c r="AE301" s="66">
        <f t="shared" si="114"/>
        <v>0</v>
      </c>
      <c r="AF301" s="64">
        <f t="shared" si="115"/>
        <v>3</v>
      </c>
      <c r="AG301" s="172">
        <f>IF($AH301="",0,COUNTIF($AH$64:$AH301,INDEX($AH$352:$AH$639,ROW($A238))))</f>
        <v>1</v>
      </c>
      <c r="AH301" s="167" t="str">
        <f t="shared" si="117"/>
        <v>Team B8Team B2</v>
      </c>
    </row>
    <row r="302" spans="7:34" ht="12" customHeight="1" x14ac:dyDescent="0.2">
      <c r="G302" s="1" t="s">
        <v>336</v>
      </c>
      <c r="H302" s="269" t="str">
        <f>Spielplan!$J227</f>
        <v>Team B9</v>
      </c>
      <c r="I302" s="170" t="str">
        <f>Spielplan!$L227</f>
        <v>Team B3</v>
      </c>
      <c r="J302" s="270">
        <f>IF(Spielplan!$M227="","",Spielplan!$M227)</f>
        <v>3</v>
      </c>
      <c r="K302" s="271">
        <f>IF(Spielplan!$O227="","",Spielplan!$O227)</f>
        <v>3</v>
      </c>
      <c r="U302" s="57" t="s">
        <v>353</v>
      </c>
      <c r="V302" s="39" t="str">
        <f t="shared" si="112"/>
        <v>Team C8</v>
      </c>
      <c r="W302" s="172" t="str">
        <f t="shared" si="113"/>
        <v>Team C2</v>
      </c>
      <c r="X302" s="172">
        <f t="shared" si="118"/>
        <v>1</v>
      </c>
      <c r="Y302" s="34">
        <f t="shared" si="119"/>
        <v>5</v>
      </c>
      <c r="Z302" s="33" t="str">
        <f t="shared" si="120"/>
        <v/>
      </c>
      <c r="AA302" s="172">
        <f t="shared" si="116"/>
        <v>1</v>
      </c>
      <c r="AB302" s="172" t="str">
        <f t="shared" si="121"/>
        <v/>
      </c>
      <c r="AC302" s="3" t="str">
        <f t="shared" si="122"/>
        <v>Team C8Team C2</v>
      </c>
      <c r="AD302" s="64" t="str">
        <f t="shared" si="123"/>
        <v>1 : 5</v>
      </c>
      <c r="AE302" s="66">
        <f t="shared" si="114"/>
        <v>0</v>
      </c>
      <c r="AF302" s="64">
        <f t="shared" si="115"/>
        <v>3</v>
      </c>
      <c r="AG302" s="172">
        <f>IF($AH302="",0,COUNTIF($AH$64:$AH302,INDEX($AH$352:$AH$639,ROW($A239))))</f>
        <v>1</v>
      </c>
      <c r="AH302" s="167" t="str">
        <f t="shared" si="117"/>
        <v>Team C8Team C2</v>
      </c>
    </row>
    <row r="303" spans="7:34" ht="12" customHeight="1" x14ac:dyDescent="0.2">
      <c r="G303" s="1" t="s">
        <v>337</v>
      </c>
      <c r="H303" s="269" t="str">
        <f>Spielplan!$J228</f>
        <v>Team C9</v>
      </c>
      <c r="I303" s="170" t="str">
        <f>Spielplan!$L228</f>
        <v>Team C3</v>
      </c>
      <c r="J303" s="270">
        <f>IF(Spielplan!$M228="","",Spielplan!$M228)</f>
        <v>5</v>
      </c>
      <c r="K303" s="271">
        <f>IF(Spielplan!$O228="","",Spielplan!$O228)</f>
        <v>5</v>
      </c>
      <c r="U303" s="57" t="s">
        <v>354</v>
      </c>
      <c r="V303" s="39" t="str">
        <f t="shared" si="112"/>
        <v>Team D8</v>
      </c>
      <c r="W303" s="172" t="str">
        <f t="shared" si="113"/>
        <v>Team D2</v>
      </c>
      <c r="X303" s="172">
        <f t="shared" si="118"/>
        <v>3</v>
      </c>
      <c r="Y303" s="34">
        <f t="shared" si="119"/>
        <v>0</v>
      </c>
      <c r="Z303" s="33" t="str">
        <f t="shared" si="120"/>
        <v/>
      </c>
      <c r="AA303" s="172">
        <f t="shared" si="116"/>
        <v>1</v>
      </c>
      <c r="AB303" s="172" t="str">
        <f t="shared" si="121"/>
        <v/>
      </c>
      <c r="AC303" s="3" t="str">
        <f t="shared" si="122"/>
        <v>Team D8Team D2</v>
      </c>
      <c r="AD303" s="64" t="str">
        <f t="shared" si="123"/>
        <v>3 : 0</v>
      </c>
      <c r="AE303" s="66">
        <f t="shared" si="114"/>
        <v>3</v>
      </c>
      <c r="AF303" s="64">
        <f t="shared" si="115"/>
        <v>0</v>
      </c>
      <c r="AG303" s="172">
        <f>IF($AH303="",0,COUNTIF($AH$64:$AH303,INDEX($AH$352:$AH$639,ROW($A240))))</f>
        <v>1</v>
      </c>
      <c r="AH303" s="167" t="str">
        <f t="shared" si="117"/>
        <v>Team D8Team D2</v>
      </c>
    </row>
    <row r="304" spans="7:34" ht="12" customHeight="1" x14ac:dyDescent="0.2">
      <c r="G304" s="1" t="s">
        <v>338</v>
      </c>
      <c r="H304" s="269" t="str">
        <f>Spielplan!$J229</f>
        <v>Team D9</v>
      </c>
      <c r="I304" s="170" t="str">
        <f>Spielplan!$L229</f>
        <v>Team D3</v>
      </c>
      <c r="J304" s="270">
        <f>IF(Spielplan!$M229="","",Spielplan!$M229)</f>
        <v>6</v>
      </c>
      <c r="K304" s="271">
        <f>IF(Spielplan!$O229="","",Spielplan!$O229)</f>
        <v>6</v>
      </c>
      <c r="U304" s="57" t="s">
        <v>355</v>
      </c>
      <c r="V304" s="39" t="str">
        <f t="shared" si="112"/>
        <v>Maibach 1822 eV</v>
      </c>
      <c r="W304" s="172" t="str">
        <f t="shared" si="113"/>
        <v>1. FC Riedwald</v>
      </c>
      <c r="X304" s="172">
        <f t="shared" si="118"/>
        <v>2</v>
      </c>
      <c r="Y304" s="34">
        <f t="shared" si="119"/>
        <v>1</v>
      </c>
      <c r="Z304" s="33" t="str">
        <f t="shared" si="120"/>
        <v/>
      </c>
      <c r="AA304" s="172">
        <f t="shared" si="116"/>
        <v>1</v>
      </c>
      <c r="AB304" s="172" t="str">
        <f t="shared" si="121"/>
        <v/>
      </c>
      <c r="AC304" s="3" t="str">
        <f t="shared" si="122"/>
        <v>Maibach 1822 eV1. FC Riedwald</v>
      </c>
      <c r="AD304" s="64" t="str">
        <f t="shared" si="123"/>
        <v>2 : 1</v>
      </c>
      <c r="AE304" s="66">
        <f t="shared" si="114"/>
        <v>3</v>
      </c>
      <c r="AF304" s="64">
        <f t="shared" si="115"/>
        <v>0</v>
      </c>
      <c r="AG304" s="172">
        <f>IF($AH304="",0,COUNTIF($AH$64:$AH304,INDEX($AH$352:$AH$639,ROW($A241))))</f>
        <v>1</v>
      </c>
      <c r="AH304" s="167" t="str">
        <f t="shared" si="117"/>
        <v>Maibach 1822 eV1. FC Riedwald</v>
      </c>
    </row>
    <row r="305" spans="7:34" ht="12" customHeight="1" x14ac:dyDescent="0.2">
      <c r="G305" s="1" t="s">
        <v>339</v>
      </c>
      <c r="H305" s="269" t="str">
        <f>Spielplan!$J230</f>
        <v>1. FC Riedwald</v>
      </c>
      <c r="I305" s="170" t="str">
        <f>Spielplan!$L230</f>
        <v>Beinbruch SC</v>
      </c>
      <c r="J305" s="270">
        <f>IF(Spielplan!$M230="","",Spielplan!$M230)</f>
        <v>5</v>
      </c>
      <c r="K305" s="271">
        <f>IF(Spielplan!$O230="","",Spielplan!$O230)</f>
        <v>5</v>
      </c>
      <c r="U305" s="57" t="s">
        <v>356</v>
      </c>
      <c r="V305" s="39" t="str">
        <f t="shared" si="112"/>
        <v>Team B4</v>
      </c>
      <c r="W305" s="172" t="str">
        <f t="shared" si="113"/>
        <v>Team B1</v>
      </c>
      <c r="X305" s="172">
        <f t="shared" si="118"/>
        <v>3</v>
      </c>
      <c r="Y305" s="34">
        <f t="shared" si="119"/>
        <v>3</v>
      </c>
      <c r="Z305" s="33" t="str">
        <f t="shared" si="120"/>
        <v/>
      </c>
      <c r="AA305" s="172">
        <f t="shared" si="116"/>
        <v>1</v>
      </c>
      <c r="AB305" s="172" t="str">
        <f t="shared" si="121"/>
        <v/>
      </c>
      <c r="AC305" s="3" t="str">
        <f t="shared" si="122"/>
        <v>Team B4Team B1</v>
      </c>
      <c r="AD305" s="64" t="str">
        <f t="shared" si="123"/>
        <v>3 : 3</v>
      </c>
      <c r="AE305" s="66">
        <f t="shared" si="114"/>
        <v>1</v>
      </c>
      <c r="AF305" s="64">
        <f t="shared" si="115"/>
        <v>1</v>
      </c>
      <c r="AG305" s="172">
        <f>IF($AH305="",0,COUNTIF($AH$64:$AH305,INDEX($AH$352:$AH$639,ROW($A242))))</f>
        <v>1</v>
      </c>
      <c r="AH305" s="167" t="str">
        <f t="shared" si="117"/>
        <v>Team B4Team B1</v>
      </c>
    </row>
    <row r="306" spans="7:34" ht="12" customHeight="1" x14ac:dyDescent="0.2">
      <c r="G306" s="1" t="s">
        <v>340</v>
      </c>
      <c r="H306" s="269" t="str">
        <f>Spielplan!$J231</f>
        <v>Team B1</v>
      </c>
      <c r="I306" s="170" t="str">
        <f>Spielplan!$L231</f>
        <v>Team B5</v>
      </c>
      <c r="J306" s="270">
        <f>IF(Spielplan!$M231="","",Spielplan!$M231)</f>
        <v>4</v>
      </c>
      <c r="K306" s="271">
        <f>IF(Spielplan!$O231="","",Spielplan!$O231)</f>
        <v>4</v>
      </c>
      <c r="U306" s="57" t="s">
        <v>357</v>
      </c>
      <c r="V306" s="39" t="str">
        <f t="shared" si="112"/>
        <v>Team C4</v>
      </c>
      <c r="W306" s="172" t="str">
        <f t="shared" si="113"/>
        <v>Team C1</v>
      </c>
      <c r="X306" s="172">
        <f t="shared" si="118"/>
        <v>3</v>
      </c>
      <c r="Y306" s="34">
        <f t="shared" si="119"/>
        <v>3</v>
      </c>
      <c r="Z306" s="33" t="str">
        <f t="shared" si="120"/>
        <v/>
      </c>
      <c r="AA306" s="172">
        <f t="shared" si="116"/>
        <v>1</v>
      </c>
      <c r="AB306" s="172" t="str">
        <f t="shared" si="121"/>
        <v/>
      </c>
      <c r="AC306" s="3" t="str">
        <f t="shared" si="122"/>
        <v>Team C4Team C1</v>
      </c>
      <c r="AD306" s="64" t="str">
        <f t="shared" si="123"/>
        <v>3 : 3</v>
      </c>
      <c r="AE306" s="66">
        <f t="shared" si="114"/>
        <v>1</v>
      </c>
      <c r="AF306" s="64">
        <f t="shared" si="115"/>
        <v>1</v>
      </c>
      <c r="AG306" s="172">
        <f>IF($AH306="",0,COUNTIF($AH$64:$AH306,INDEX($AH$352:$AH$639,ROW($A243))))</f>
        <v>1</v>
      </c>
      <c r="AH306" s="167" t="str">
        <f t="shared" si="117"/>
        <v>Team C4Team C1</v>
      </c>
    </row>
    <row r="307" spans="7:34" ht="12" customHeight="1" x14ac:dyDescent="0.2">
      <c r="G307" s="1" t="s">
        <v>341</v>
      </c>
      <c r="H307" s="269" t="str">
        <f>Spielplan!$J232</f>
        <v>Team C1</v>
      </c>
      <c r="I307" s="170" t="str">
        <f>Spielplan!$L232</f>
        <v>Team C5</v>
      </c>
      <c r="J307" s="270">
        <f>IF(Spielplan!$M232="","",Spielplan!$M232)</f>
        <v>3</v>
      </c>
      <c r="K307" s="271">
        <f>IF(Spielplan!$O232="","",Spielplan!$O232)</f>
        <v>3</v>
      </c>
      <c r="U307" s="57" t="s">
        <v>358</v>
      </c>
      <c r="V307" s="39" t="str">
        <f t="shared" si="112"/>
        <v>Team D4</v>
      </c>
      <c r="W307" s="172" t="str">
        <f t="shared" si="113"/>
        <v>Team D1</v>
      </c>
      <c r="X307" s="172">
        <f t="shared" si="118"/>
        <v>3</v>
      </c>
      <c r="Y307" s="34">
        <f t="shared" si="119"/>
        <v>3</v>
      </c>
      <c r="Z307" s="33" t="str">
        <f t="shared" si="120"/>
        <v/>
      </c>
      <c r="AA307" s="172">
        <f t="shared" si="116"/>
        <v>1</v>
      </c>
      <c r="AB307" s="172" t="str">
        <f t="shared" si="121"/>
        <v/>
      </c>
      <c r="AC307" s="3" t="str">
        <f t="shared" si="122"/>
        <v>Team D4Team D1</v>
      </c>
      <c r="AD307" s="64" t="str">
        <f t="shared" si="123"/>
        <v>3 : 3</v>
      </c>
      <c r="AE307" s="66">
        <f t="shared" si="114"/>
        <v>1</v>
      </c>
      <c r="AF307" s="64">
        <f t="shared" si="115"/>
        <v>1</v>
      </c>
      <c r="AG307" s="172">
        <f>IF($AH307="",0,COUNTIF($AH$64:$AH307,INDEX($AH$352:$AH$639,ROW($A244))))</f>
        <v>1</v>
      </c>
      <c r="AH307" s="167" t="str">
        <f t="shared" si="117"/>
        <v>Team D4Team D1</v>
      </c>
    </row>
    <row r="308" spans="7:34" ht="12" customHeight="1" x14ac:dyDescent="0.2">
      <c r="G308" s="1" t="s">
        <v>342</v>
      </c>
      <c r="H308" s="269" t="str">
        <f>Spielplan!$J233</f>
        <v>Team D1</v>
      </c>
      <c r="I308" s="170" t="str">
        <f>Spielplan!$L233</f>
        <v>Team D5</v>
      </c>
      <c r="J308" s="270">
        <f>IF(Spielplan!$M233="","",Spielplan!$M233)</f>
        <v>5</v>
      </c>
      <c r="K308" s="271">
        <f>IF(Spielplan!$O233="","",Spielplan!$O233)</f>
        <v>5</v>
      </c>
      <c r="U308" s="57" t="s">
        <v>359</v>
      </c>
      <c r="V308" s="39" t="str">
        <f t="shared" si="112"/>
        <v>Beinbruch SC</v>
      </c>
      <c r="W308" s="172" t="str">
        <f t="shared" si="113"/>
        <v>FC Barcelona</v>
      </c>
      <c r="X308" s="172">
        <f t="shared" si="118"/>
        <v>5</v>
      </c>
      <c r="Y308" s="34">
        <f t="shared" si="119"/>
        <v>5</v>
      </c>
      <c r="Z308" s="33" t="str">
        <f t="shared" si="120"/>
        <v/>
      </c>
      <c r="AA308" s="172">
        <f t="shared" si="116"/>
        <v>1</v>
      </c>
      <c r="AB308" s="172" t="str">
        <f t="shared" si="121"/>
        <v/>
      </c>
      <c r="AC308" s="3" t="str">
        <f t="shared" si="122"/>
        <v>Beinbruch SCFC Barcelona</v>
      </c>
      <c r="AD308" s="64" t="str">
        <f t="shared" si="123"/>
        <v>5 : 5</v>
      </c>
      <c r="AE308" s="66">
        <f t="shared" si="114"/>
        <v>1</v>
      </c>
      <c r="AF308" s="64">
        <f t="shared" si="115"/>
        <v>1</v>
      </c>
      <c r="AG308" s="172">
        <f>IF($AH308="",0,COUNTIF($AH$64:$AH308,INDEX($AH$352:$AH$639,ROW($A245))))</f>
        <v>1</v>
      </c>
      <c r="AH308" s="167" t="str">
        <f t="shared" si="117"/>
        <v>Beinbruch SCFC Barcelona</v>
      </c>
    </row>
    <row r="309" spans="7:34" ht="12" customHeight="1" x14ac:dyDescent="0.2">
      <c r="G309" s="1" t="s">
        <v>343</v>
      </c>
      <c r="H309" s="269" t="str">
        <f>Spielplan!$J234</f>
        <v>FV Schlappe Lunge</v>
      </c>
      <c r="I309" s="170" t="str">
        <f>Spielplan!$L234</f>
        <v>Maibach 1822 eV</v>
      </c>
      <c r="J309" s="270">
        <f>IF(Spielplan!$M234="","",Spielplan!$M234)</f>
        <v>0</v>
      </c>
      <c r="K309" s="271">
        <f>IF(Spielplan!$O234="","",Spielplan!$O234)</f>
        <v>0</v>
      </c>
      <c r="U309" s="57" t="s">
        <v>360</v>
      </c>
      <c r="V309" s="39" t="str">
        <f t="shared" si="112"/>
        <v>Team B5</v>
      </c>
      <c r="W309" s="172" t="str">
        <f t="shared" si="113"/>
        <v>Team B3</v>
      </c>
      <c r="X309" s="172">
        <f t="shared" si="118"/>
        <v>6</v>
      </c>
      <c r="Y309" s="34">
        <f t="shared" si="119"/>
        <v>6</v>
      </c>
      <c r="Z309" s="33" t="str">
        <f t="shared" si="120"/>
        <v/>
      </c>
      <c r="AA309" s="172">
        <f t="shared" si="116"/>
        <v>1</v>
      </c>
      <c r="AB309" s="172" t="str">
        <f t="shared" si="121"/>
        <v/>
      </c>
      <c r="AC309" s="3" t="str">
        <f t="shared" si="122"/>
        <v>Team B5Team B3</v>
      </c>
      <c r="AD309" s="64" t="str">
        <f t="shared" si="123"/>
        <v>6 : 6</v>
      </c>
      <c r="AE309" s="66">
        <f t="shared" si="114"/>
        <v>1</v>
      </c>
      <c r="AF309" s="64">
        <f t="shared" si="115"/>
        <v>1</v>
      </c>
      <c r="AG309" s="172">
        <f>IF($AH309="",0,COUNTIF($AH$64:$AH309,INDEX($AH$352:$AH$639,ROW($A246))))</f>
        <v>1</v>
      </c>
      <c r="AH309" s="167" t="str">
        <f t="shared" si="117"/>
        <v>Team B5Team B3</v>
      </c>
    </row>
    <row r="310" spans="7:34" x14ac:dyDescent="0.2">
      <c r="G310" s="1" t="s">
        <v>344</v>
      </c>
      <c r="H310" s="269" t="str">
        <f>Spielplan!$J235</f>
        <v>Team B6</v>
      </c>
      <c r="I310" s="170" t="str">
        <f>Spielplan!$L235</f>
        <v>Team B4</v>
      </c>
      <c r="J310" s="270">
        <f>IF(Spielplan!$M235="","",Spielplan!$M235)</f>
        <v>1</v>
      </c>
      <c r="K310" s="271">
        <f>IF(Spielplan!$O235="","",Spielplan!$O235)</f>
        <v>1</v>
      </c>
      <c r="U310" s="57" t="s">
        <v>361</v>
      </c>
      <c r="V310" s="39" t="str">
        <f t="shared" si="112"/>
        <v>Team C5</v>
      </c>
      <c r="W310" s="172" t="str">
        <f t="shared" si="113"/>
        <v>Team C3</v>
      </c>
      <c r="X310" s="172">
        <f t="shared" si="118"/>
        <v>5</v>
      </c>
      <c r="Y310" s="34">
        <f t="shared" si="119"/>
        <v>5</v>
      </c>
      <c r="Z310" s="33" t="str">
        <f t="shared" si="120"/>
        <v/>
      </c>
      <c r="AA310" s="172">
        <f t="shared" si="116"/>
        <v>1</v>
      </c>
      <c r="AB310" s="172" t="str">
        <f t="shared" si="121"/>
        <v/>
      </c>
      <c r="AC310" s="3" t="str">
        <f t="shared" si="122"/>
        <v>Team C5Team C3</v>
      </c>
      <c r="AD310" s="64" t="str">
        <f t="shared" si="123"/>
        <v>5 : 5</v>
      </c>
      <c r="AE310" s="66">
        <f t="shared" si="114"/>
        <v>1</v>
      </c>
      <c r="AF310" s="64">
        <f t="shared" si="115"/>
        <v>1</v>
      </c>
      <c r="AG310" s="172">
        <f>IF($AH310="",0,COUNTIF($AH$64:$AH310,INDEX($AH$352:$AH$639,ROW($A247))))</f>
        <v>1</v>
      </c>
      <c r="AH310" s="167" t="str">
        <f t="shared" si="117"/>
        <v>Team C5Team C3</v>
      </c>
    </row>
    <row r="311" spans="7:34" x14ac:dyDescent="0.2">
      <c r="G311" s="1" t="s">
        <v>345</v>
      </c>
      <c r="H311" s="269" t="str">
        <f>Spielplan!$J236</f>
        <v>Team C6</v>
      </c>
      <c r="I311" s="170" t="str">
        <f>Spielplan!$L236</f>
        <v>Team C4</v>
      </c>
      <c r="J311" s="270">
        <f>IF(Spielplan!$M236="","",Spielplan!$M236)</f>
        <v>3</v>
      </c>
      <c r="K311" s="271">
        <f>IF(Spielplan!$O236="","",Spielplan!$O236)</f>
        <v>3</v>
      </c>
      <c r="U311" s="57" t="s">
        <v>362</v>
      </c>
      <c r="V311" s="39" t="str">
        <f t="shared" si="112"/>
        <v>Team D5</v>
      </c>
      <c r="W311" s="172" t="str">
        <f t="shared" si="113"/>
        <v>Team D3</v>
      </c>
      <c r="X311" s="172">
        <f t="shared" si="118"/>
        <v>4</v>
      </c>
      <c r="Y311" s="34">
        <f t="shared" si="119"/>
        <v>4</v>
      </c>
      <c r="Z311" s="33" t="str">
        <f t="shared" si="120"/>
        <v/>
      </c>
      <c r="AA311" s="172">
        <f t="shared" si="116"/>
        <v>1</v>
      </c>
      <c r="AB311" s="172" t="str">
        <f t="shared" si="121"/>
        <v/>
      </c>
      <c r="AC311" s="3" t="str">
        <f t="shared" si="122"/>
        <v>Team D5Team D3</v>
      </c>
      <c r="AD311" s="64" t="str">
        <f t="shared" si="123"/>
        <v>4 : 4</v>
      </c>
      <c r="AE311" s="66">
        <f t="shared" si="114"/>
        <v>1</v>
      </c>
      <c r="AF311" s="64">
        <f t="shared" si="115"/>
        <v>1</v>
      </c>
      <c r="AG311" s="172">
        <f>IF($AH311="",0,COUNTIF($AH$64:$AH311,INDEX($AH$352:$AH$639,ROW($A248))))</f>
        <v>1</v>
      </c>
      <c r="AH311" s="167" t="str">
        <f t="shared" si="117"/>
        <v>Team D5Team D3</v>
      </c>
    </row>
    <row r="312" spans="7:34" x14ac:dyDescent="0.2">
      <c r="G312" s="1" t="s">
        <v>346</v>
      </c>
      <c r="H312" s="269" t="str">
        <f>Spielplan!$J237</f>
        <v>Team D6</v>
      </c>
      <c r="I312" s="170" t="str">
        <f>Spielplan!$L237</f>
        <v>Team D4</v>
      </c>
      <c r="J312" s="270">
        <f>IF(Spielplan!$M237="","",Spielplan!$M237)</f>
        <v>1</v>
      </c>
      <c r="K312" s="271">
        <f>IF(Spielplan!$O237="","",Spielplan!$O237)</f>
        <v>3</v>
      </c>
      <c r="U312" s="57" t="s">
        <v>363</v>
      </c>
      <c r="V312" s="39" t="str">
        <f t="shared" si="112"/>
        <v>Eintracht Frankfurt</v>
      </c>
      <c r="W312" s="172" t="str">
        <f t="shared" si="113"/>
        <v>FV Schlappe Lunge</v>
      </c>
      <c r="X312" s="172">
        <f t="shared" si="118"/>
        <v>3</v>
      </c>
      <c r="Y312" s="34">
        <f t="shared" si="119"/>
        <v>3</v>
      </c>
      <c r="Z312" s="33" t="str">
        <f t="shared" si="120"/>
        <v/>
      </c>
      <c r="AA312" s="172">
        <f t="shared" si="116"/>
        <v>1</v>
      </c>
      <c r="AB312" s="172" t="str">
        <f t="shared" si="121"/>
        <v/>
      </c>
      <c r="AC312" s="3" t="str">
        <f t="shared" si="122"/>
        <v>Eintracht FrankfurtFV Schlappe Lunge</v>
      </c>
      <c r="AD312" s="64" t="str">
        <f t="shared" si="123"/>
        <v>3 : 3</v>
      </c>
      <c r="AE312" s="66">
        <f t="shared" si="114"/>
        <v>1</v>
      </c>
      <c r="AF312" s="64">
        <f t="shared" si="115"/>
        <v>1</v>
      </c>
      <c r="AG312" s="172">
        <f>IF($AH312="",0,COUNTIF($AH$64:$AH312,INDEX($AH$352:$AH$639,ROW($A249))))</f>
        <v>1</v>
      </c>
      <c r="AH312" s="167" t="str">
        <f t="shared" si="117"/>
        <v>Eintracht FrankfurtFV Schlappe Lunge</v>
      </c>
    </row>
    <row r="313" spans="7:34" x14ac:dyDescent="0.2">
      <c r="G313" s="1" t="s">
        <v>347</v>
      </c>
      <c r="H313" s="269" t="str">
        <f>Spielplan!$J238</f>
        <v>FC Barcelona</v>
      </c>
      <c r="I313" s="170" t="str">
        <f>Spielplan!$L238</f>
        <v>Team A7</v>
      </c>
      <c r="J313" s="270">
        <f>IF(Spielplan!$M238="","",Spielplan!$M238)</f>
        <v>3</v>
      </c>
      <c r="K313" s="271">
        <f>IF(Spielplan!$O238="","",Spielplan!$O238)</f>
        <v>3</v>
      </c>
      <c r="U313" s="57" t="s">
        <v>364</v>
      </c>
      <c r="V313" s="39" t="str">
        <f t="shared" si="112"/>
        <v>Team B2</v>
      </c>
      <c r="W313" s="172" t="str">
        <f t="shared" si="113"/>
        <v>Team B6</v>
      </c>
      <c r="X313" s="172">
        <f t="shared" si="118"/>
        <v>5</v>
      </c>
      <c r="Y313" s="34">
        <f t="shared" si="119"/>
        <v>5</v>
      </c>
      <c r="Z313" s="33" t="str">
        <f t="shared" si="120"/>
        <v/>
      </c>
      <c r="AA313" s="172">
        <f t="shared" si="116"/>
        <v>1</v>
      </c>
      <c r="AB313" s="172" t="str">
        <f t="shared" si="121"/>
        <v/>
      </c>
      <c r="AC313" s="3" t="str">
        <f t="shared" si="122"/>
        <v>Team B2Team B6</v>
      </c>
      <c r="AD313" s="64" t="str">
        <f t="shared" si="123"/>
        <v>5 : 5</v>
      </c>
      <c r="AE313" s="66">
        <f t="shared" si="114"/>
        <v>1</v>
      </c>
      <c r="AF313" s="64">
        <f t="shared" si="115"/>
        <v>1</v>
      </c>
      <c r="AG313" s="172">
        <f>IF($AH313="",0,COUNTIF($AH$64:$AH313,INDEX($AH$352:$AH$639,ROW($A250))))</f>
        <v>1</v>
      </c>
      <c r="AH313" s="167" t="str">
        <f t="shared" si="117"/>
        <v>Team B2Team B6</v>
      </c>
    </row>
    <row r="314" spans="7:34" x14ac:dyDescent="0.2">
      <c r="G314" s="1" t="s">
        <v>348</v>
      </c>
      <c r="H314" s="269" t="str">
        <f>Spielplan!$J239</f>
        <v>Team B3</v>
      </c>
      <c r="I314" s="170" t="str">
        <f>Spielplan!$L239</f>
        <v>Team B7</v>
      </c>
      <c r="J314" s="270">
        <f>IF(Spielplan!$M239="","",Spielplan!$M239)</f>
        <v>1</v>
      </c>
      <c r="K314" s="271">
        <f>IF(Spielplan!$O239="","",Spielplan!$O239)</f>
        <v>5</v>
      </c>
      <c r="U314" s="57" t="s">
        <v>365</v>
      </c>
      <c r="V314" s="39" t="str">
        <f t="shared" si="112"/>
        <v>Team C2</v>
      </c>
      <c r="W314" s="172" t="str">
        <f t="shared" si="113"/>
        <v>Team C6</v>
      </c>
      <c r="X314" s="172">
        <f t="shared" si="118"/>
        <v>0</v>
      </c>
      <c r="Y314" s="34">
        <f t="shared" si="119"/>
        <v>0</v>
      </c>
      <c r="Z314" s="33" t="str">
        <f t="shared" si="120"/>
        <v/>
      </c>
      <c r="AA314" s="172">
        <f t="shared" si="116"/>
        <v>1</v>
      </c>
      <c r="AB314" s="172" t="str">
        <f t="shared" si="121"/>
        <v/>
      </c>
      <c r="AC314" s="3" t="str">
        <f t="shared" si="122"/>
        <v>Team C2Team C6</v>
      </c>
      <c r="AD314" s="64" t="str">
        <f t="shared" si="123"/>
        <v>0 : 0</v>
      </c>
      <c r="AE314" s="66">
        <f t="shared" si="114"/>
        <v>1</v>
      </c>
      <c r="AF314" s="64">
        <f t="shared" si="115"/>
        <v>1</v>
      </c>
      <c r="AG314" s="172">
        <f>IF($AH314="",0,COUNTIF($AH$64:$AH314,INDEX($AH$352:$AH$639,ROW($A251))))</f>
        <v>1</v>
      </c>
      <c r="AH314" s="167" t="str">
        <f t="shared" si="117"/>
        <v>Team C2Team C6</v>
      </c>
    </row>
    <row r="315" spans="7:34" x14ac:dyDescent="0.2">
      <c r="G315" s="1" t="s">
        <v>349</v>
      </c>
      <c r="H315" s="269" t="str">
        <f>Spielplan!$J240</f>
        <v>Team C3</v>
      </c>
      <c r="I315" s="170" t="str">
        <f>Spielplan!$L240</f>
        <v>Team C7</v>
      </c>
      <c r="J315" s="270">
        <f>IF(Spielplan!$M240="","",Spielplan!$M240)</f>
        <v>1</v>
      </c>
      <c r="K315" s="271">
        <f>IF(Spielplan!$O240="","",Spielplan!$O240)</f>
        <v>6</v>
      </c>
      <c r="U315" s="57" t="s">
        <v>366</v>
      </c>
      <c r="V315" s="39" t="str">
        <f t="shared" si="112"/>
        <v>Team D2</v>
      </c>
      <c r="W315" s="172" t="str">
        <f t="shared" si="113"/>
        <v>Team D6</v>
      </c>
      <c r="X315" s="172">
        <f t="shared" si="118"/>
        <v>1</v>
      </c>
      <c r="Y315" s="34">
        <f t="shared" si="119"/>
        <v>1</v>
      </c>
      <c r="Z315" s="33" t="str">
        <f t="shared" si="120"/>
        <v/>
      </c>
      <c r="AA315" s="172">
        <f t="shared" si="116"/>
        <v>1</v>
      </c>
      <c r="AB315" s="172" t="str">
        <f t="shared" si="121"/>
        <v/>
      </c>
      <c r="AC315" s="3" t="str">
        <f t="shared" si="122"/>
        <v>Team D2Team D6</v>
      </c>
      <c r="AD315" s="64" t="str">
        <f t="shared" si="123"/>
        <v>1 : 1</v>
      </c>
      <c r="AE315" s="66">
        <f t="shared" si="114"/>
        <v>1</v>
      </c>
      <c r="AF315" s="64">
        <f t="shared" si="115"/>
        <v>1</v>
      </c>
      <c r="AG315" s="172">
        <f>IF($AH315="",0,COUNTIF($AH$64:$AH315,INDEX($AH$352:$AH$639,ROW($A252))))</f>
        <v>1</v>
      </c>
      <c r="AH315" s="167" t="str">
        <f t="shared" si="117"/>
        <v>Team D2Team D6</v>
      </c>
    </row>
    <row r="316" spans="7:34" x14ac:dyDescent="0.2">
      <c r="G316" s="1" t="s">
        <v>350</v>
      </c>
      <c r="H316" s="269" t="str">
        <f>Spielplan!$J241</f>
        <v>Team D3</v>
      </c>
      <c r="I316" s="170" t="str">
        <f>Spielplan!$L241</f>
        <v>Team D7</v>
      </c>
      <c r="J316" s="270">
        <f>IF(Spielplan!$M241="","",Spielplan!$M241)</f>
        <v>2</v>
      </c>
      <c r="K316" s="271">
        <f>IF(Spielplan!$O241="","",Spielplan!$O241)</f>
        <v>5</v>
      </c>
      <c r="U316" s="57" t="s">
        <v>367</v>
      </c>
      <c r="V316" s="39" t="str">
        <f t="shared" si="112"/>
        <v>Team A9</v>
      </c>
      <c r="W316" s="172" t="str">
        <f t="shared" si="113"/>
        <v>Team A8</v>
      </c>
      <c r="X316" s="172">
        <f t="shared" si="118"/>
        <v>3</v>
      </c>
      <c r="Y316" s="34">
        <f t="shared" si="119"/>
        <v>3</v>
      </c>
      <c r="Z316" s="33" t="str">
        <f t="shared" si="120"/>
        <v/>
      </c>
      <c r="AA316" s="172">
        <f t="shared" si="116"/>
        <v>1</v>
      </c>
      <c r="AB316" s="172" t="str">
        <f t="shared" si="121"/>
        <v/>
      </c>
      <c r="AC316" s="3" t="str">
        <f t="shared" si="122"/>
        <v>Team A9Team A8</v>
      </c>
      <c r="AD316" s="64" t="str">
        <f t="shared" si="123"/>
        <v>3 : 3</v>
      </c>
      <c r="AE316" s="66">
        <f t="shared" si="114"/>
        <v>1</v>
      </c>
      <c r="AF316" s="64">
        <f t="shared" si="115"/>
        <v>1</v>
      </c>
      <c r="AG316" s="172">
        <f>IF($AH316="",0,COUNTIF($AH$64:$AH316,INDEX($AH$352:$AH$639,ROW($A253))))</f>
        <v>1</v>
      </c>
      <c r="AH316" s="167" t="str">
        <f t="shared" si="117"/>
        <v>Team A9Team A8</v>
      </c>
    </row>
    <row r="317" spans="7:34" x14ac:dyDescent="0.2">
      <c r="G317" s="1" t="s">
        <v>351</v>
      </c>
      <c r="H317" s="269" t="str">
        <f>Spielplan!$J242</f>
        <v>Team A8</v>
      </c>
      <c r="I317" s="170" t="str">
        <f>Spielplan!$L242</f>
        <v>Eintracht Frankfurt</v>
      </c>
      <c r="J317" s="270">
        <f>IF(Spielplan!$M242="","",Spielplan!$M242)</f>
        <v>2</v>
      </c>
      <c r="K317" s="271">
        <f>IF(Spielplan!$O242="","",Spielplan!$O242)</f>
        <v>4</v>
      </c>
      <c r="U317" s="57" t="s">
        <v>368</v>
      </c>
      <c r="V317" s="39" t="str">
        <f t="shared" si="112"/>
        <v>Team B9</v>
      </c>
      <c r="W317" s="172" t="str">
        <f t="shared" si="113"/>
        <v>Team B8</v>
      </c>
      <c r="X317" s="172">
        <f t="shared" si="118"/>
        <v>1</v>
      </c>
      <c r="Y317" s="34">
        <f t="shared" si="119"/>
        <v>3</v>
      </c>
      <c r="Z317" s="33" t="str">
        <f t="shared" si="120"/>
        <v/>
      </c>
      <c r="AA317" s="172">
        <f t="shared" si="116"/>
        <v>1</v>
      </c>
      <c r="AB317" s="172" t="str">
        <f t="shared" si="121"/>
        <v/>
      </c>
      <c r="AC317" s="3" t="str">
        <f t="shared" si="122"/>
        <v>Team B9Team B8</v>
      </c>
      <c r="AD317" s="64" t="str">
        <f t="shared" si="123"/>
        <v>1 : 3</v>
      </c>
      <c r="AE317" s="66">
        <f t="shared" si="114"/>
        <v>0</v>
      </c>
      <c r="AF317" s="64">
        <f t="shared" si="115"/>
        <v>3</v>
      </c>
      <c r="AG317" s="172">
        <f>IF($AH317="",0,COUNTIF($AH$64:$AH317,INDEX($AH$352:$AH$639,ROW($A254))))</f>
        <v>1</v>
      </c>
      <c r="AH317" s="167" t="str">
        <f t="shared" si="117"/>
        <v>Team B9Team B8</v>
      </c>
    </row>
    <row r="318" spans="7:34" x14ac:dyDescent="0.2">
      <c r="G318" s="1" t="s">
        <v>352</v>
      </c>
      <c r="H318" s="269" t="str">
        <f>Spielplan!$J243</f>
        <v>Team B8</v>
      </c>
      <c r="I318" s="170" t="str">
        <f>Spielplan!$L243</f>
        <v>Team B2</v>
      </c>
      <c r="J318" s="270">
        <f>IF(Spielplan!$M243="","",Spielplan!$M243)</f>
        <v>0</v>
      </c>
      <c r="K318" s="271">
        <f>IF(Spielplan!$O243="","",Spielplan!$O243)</f>
        <v>3</v>
      </c>
      <c r="U318" s="57" t="s">
        <v>369</v>
      </c>
      <c r="V318" s="39" t="str">
        <f t="shared" si="112"/>
        <v>Team C9</v>
      </c>
      <c r="W318" s="172" t="str">
        <f t="shared" si="113"/>
        <v>Team C8</v>
      </c>
      <c r="X318" s="172">
        <f t="shared" si="118"/>
        <v>3</v>
      </c>
      <c r="Y318" s="34">
        <f t="shared" si="119"/>
        <v>3</v>
      </c>
      <c r="Z318" s="33" t="str">
        <f t="shared" si="120"/>
        <v/>
      </c>
      <c r="AA318" s="172">
        <f t="shared" si="116"/>
        <v>1</v>
      </c>
      <c r="AB318" s="172" t="str">
        <f t="shared" si="121"/>
        <v/>
      </c>
      <c r="AC318" s="3" t="str">
        <f t="shared" si="122"/>
        <v>Team C9Team C8</v>
      </c>
      <c r="AD318" s="64" t="str">
        <f t="shared" si="123"/>
        <v>3 : 3</v>
      </c>
      <c r="AE318" s="66">
        <f t="shared" si="114"/>
        <v>1</v>
      </c>
      <c r="AF318" s="64">
        <f t="shared" si="115"/>
        <v>1</v>
      </c>
      <c r="AG318" s="172">
        <f>IF($AH318="",0,COUNTIF($AH$64:$AH318,INDEX($AH$352:$AH$639,ROW($A255))))</f>
        <v>1</v>
      </c>
      <c r="AH318" s="167" t="str">
        <f t="shared" si="117"/>
        <v>Team C9Team C8</v>
      </c>
    </row>
    <row r="319" spans="7:34" x14ac:dyDescent="0.2">
      <c r="G319" s="1" t="s">
        <v>353</v>
      </c>
      <c r="H319" s="269" t="str">
        <f>Spielplan!$J244</f>
        <v>Team C8</v>
      </c>
      <c r="I319" s="170" t="str">
        <f>Spielplan!$L244</f>
        <v>Team C2</v>
      </c>
      <c r="J319" s="270">
        <f>IF(Spielplan!$M244="","",Spielplan!$M244)</f>
        <v>1</v>
      </c>
      <c r="K319" s="271">
        <f>IF(Spielplan!$O244="","",Spielplan!$O244)</f>
        <v>5</v>
      </c>
      <c r="U319" s="57" t="s">
        <v>370</v>
      </c>
      <c r="V319" s="39" t="str">
        <f t="shared" si="112"/>
        <v>Team D9</v>
      </c>
      <c r="W319" s="172" t="str">
        <f t="shared" si="113"/>
        <v>Team D8</v>
      </c>
      <c r="X319" s="172">
        <f t="shared" si="118"/>
        <v>1</v>
      </c>
      <c r="Y319" s="34">
        <f t="shared" si="119"/>
        <v>5</v>
      </c>
      <c r="Z319" s="33" t="str">
        <f t="shared" si="120"/>
        <v/>
      </c>
      <c r="AA319" s="172">
        <f t="shared" si="116"/>
        <v>1</v>
      </c>
      <c r="AB319" s="172" t="str">
        <f t="shared" si="121"/>
        <v/>
      </c>
      <c r="AC319" s="3" t="str">
        <f t="shared" si="122"/>
        <v>Team D9Team D8</v>
      </c>
      <c r="AD319" s="64" t="str">
        <f t="shared" si="123"/>
        <v>1 : 5</v>
      </c>
      <c r="AE319" s="66">
        <f t="shared" si="114"/>
        <v>0</v>
      </c>
      <c r="AF319" s="64">
        <f t="shared" si="115"/>
        <v>3</v>
      </c>
      <c r="AG319" s="172">
        <f>IF($AH319="",0,COUNTIF($AH$64:$AH319,INDEX($AH$352:$AH$639,ROW($A256))))</f>
        <v>1</v>
      </c>
      <c r="AH319" s="167" t="str">
        <f t="shared" si="117"/>
        <v>Team D9Team D8</v>
      </c>
    </row>
    <row r="320" spans="7:34" x14ac:dyDescent="0.2">
      <c r="G320" s="1" t="s">
        <v>354</v>
      </c>
      <c r="H320" s="269" t="str">
        <f>Spielplan!$J245</f>
        <v>Team D8</v>
      </c>
      <c r="I320" s="170" t="str">
        <f>Spielplan!$L245</f>
        <v>Team D2</v>
      </c>
      <c r="J320" s="270">
        <f>IF(Spielplan!$M245="","",Spielplan!$M245)</f>
        <v>3</v>
      </c>
      <c r="K320" s="271">
        <f>IF(Spielplan!$O245="","",Spielplan!$O245)</f>
        <v>0</v>
      </c>
      <c r="U320" s="57" t="s">
        <v>371</v>
      </c>
      <c r="V320" s="39" t="str">
        <f t="shared" ref="V320:V351" si="124">IF($H337=0,"",$H337)</f>
        <v>1. FC Riedwald</v>
      </c>
      <c r="W320" s="172" t="str">
        <f t="shared" ref="W320:W351" si="125">IF($I337=0,"",$I337)</f>
        <v>FC Barcelona</v>
      </c>
      <c r="X320" s="172">
        <f t="shared" si="118"/>
        <v>1</v>
      </c>
      <c r="Y320" s="34">
        <f t="shared" si="119"/>
        <v>6</v>
      </c>
      <c r="Z320" s="33" t="str">
        <f t="shared" si="120"/>
        <v/>
      </c>
      <c r="AA320" s="172">
        <f t="shared" si="116"/>
        <v>1</v>
      </c>
      <c r="AB320" s="172" t="str">
        <f t="shared" si="121"/>
        <v/>
      </c>
      <c r="AC320" s="3" t="str">
        <f t="shared" si="122"/>
        <v>1. FC RiedwaldFC Barcelona</v>
      </c>
      <c r="AD320" s="64" t="str">
        <f t="shared" si="123"/>
        <v>1 : 6</v>
      </c>
      <c r="AE320" s="66">
        <f t="shared" ref="AE320:AE351" si="126">IF($AA320=0,"",IF($X320&gt;$Y320,$E$72,IF($X320=$Y320,1,0)))</f>
        <v>0</v>
      </c>
      <c r="AF320" s="64">
        <f t="shared" ref="AF320:AF351" si="127">IF($AA320=0,"",IF($X320&lt;$Y320,$E$72,IF($X320=$Y320,1,0)))</f>
        <v>3</v>
      </c>
      <c r="AG320" s="172">
        <f>IF($AH320="",0,COUNTIF($AH$64:$AH320,INDEX($AH$352:$AH$639,ROW($A257))))</f>
        <v>1</v>
      </c>
      <c r="AH320" s="167" t="str">
        <f t="shared" si="117"/>
        <v>1. FC RiedwaldFC Barcelona</v>
      </c>
    </row>
    <row r="321" spans="7:34" x14ac:dyDescent="0.2">
      <c r="G321" s="1" t="s">
        <v>355</v>
      </c>
      <c r="H321" s="269" t="str">
        <f>Spielplan!$J246</f>
        <v>Maibach 1822 eV</v>
      </c>
      <c r="I321" s="170" t="str">
        <f>Spielplan!$L246</f>
        <v>1. FC Riedwald</v>
      </c>
      <c r="J321" s="270">
        <f>IF(Spielplan!$M246="","",Spielplan!$M246)</f>
        <v>2</v>
      </c>
      <c r="K321" s="271">
        <f>IF(Spielplan!$O246="","",Spielplan!$O246)</f>
        <v>1</v>
      </c>
      <c r="U321" s="57" t="s">
        <v>372</v>
      </c>
      <c r="V321" s="39" t="str">
        <f t="shared" si="124"/>
        <v>Team B1</v>
      </c>
      <c r="W321" s="172" t="str">
        <f t="shared" si="125"/>
        <v>Team B3</v>
      </c>
      <c r="X321" s="172">
        <f t="shared" si="118"/>
        <v>2</v>
      </c>
      <c r="Y321" s="34">
        <f t="shared" si="119"/>
        <v>5</v>
      </c>
      <c r="Z321" s="33" t="str">
        <f t="shared" si="120"/>
        <v/>
      </c>
      <c r="AA321" s="172">
        <f t="shared" ref="AA321:AA351" si="128">IF(AND(V321&lt;&gt;"",W321&lt;&gt;"",V321&lt;&gt;W321,X321&lt;&gt;"",Y321&lt;&gt;""),1,0)</f>
        <v>1</v>
      </c>
      <c r="AB321" s="172" t="str">
        <f t="shared" si="121"/>
        <v/>
      </c>
      <c r="AC321" s="3" t="str">
        <f t="shared" si="122"/>
        <v>Team B1Team B3</v>
      </c>
      <c r="AD321" s="64" t="str">
        <f t="shared" si="123"/>
        <v>2 : 5</v>
      </c>
      <c r="AE321" s="66">
        <f t="shared" si="126"/>
        <v>0</v>
      </c>
      <c r="AF321" s="64">
        <f t="shared" si="127"/>
        <v>3</v>
      </c>
      <c r="AG321" s="172">
        <f>IF($AH321="",0,COUNTIF($AH$64:$AH321,INDEX($AH$352:$AH$639,ROW($A258))))</f>
        <v>1</v>
      </c>
      <c r="AH321" s="167" t="str">
        <f t="shared" ref="AH321:AH351" si="129">V321&amp;W321</f>
        <v>Team B1Team B3</v>
      </c>
    </row>
    <row r="322" spans="7:34" x14ac:dyDescent="0.2">
      <c r="G322" s="1" t="s">
        <v>356</v>
      </c>
      <c r="H322" s="269" t="str">
        <f>Spielplan!$J247</f>
        <v>Team B4</v>
      </c>
      <c r="I322" s="170" t="str">
        <f>Spielplan!$L247</f>
        <v>Team B1</v>
      </c>
      <c r="J322" s="270">
        <f>IF(Spielplan!$M247="","",Spielplan!$M247)</f>
        <v>3</v>
      </c>
      <c r="K322" s="271">
        <f>IF(Spielplan!$O247="","",Spielplan!$O247)</f>
        <v>3</v>
      </c>
      <c r="U322" s="57" t="s">
        <v>373</v>
      </c>
      <c r="V322" s="39" t="str">
        <f t="shared" si="124"/>
        <v>Team C1</v>
      </c>
      <c r="W322" s="172" t="str">
        <f t="shared" si="125"/>
        <v>Team C3</v>
      </c>
      <c r="X322" s="172">
        <f t="shared" ref="X322:X351" si="130">IF(OR($J339="",$K339="",$V322="",$W322=""),"",$J339)</f>
        <v>2</v>
      </c>
      <c r="Y322" s="34">
        <f t="shared" ref="Y322:Y351" si="131">IF(OR($J339="",$K339="",$V322="",$W322=""),"",$K339)</f>
        <v>4</v>
      </c>
      <c r="Z322" s="33" t="str">
        <f t="shared" ref="Z322:Z351" si="132">IF($AG322=0,V322&amp;W322,"")</f>
        <v/>
      </c>
      <c r="AA322" s="172">
        <f t="shared" si="128"/>
        <v>1</v>
      </c>
      <c r="AB322" s="172" t="str">
        <f t="shared" ref="AB322:AB351" si="133">IF(AND(AA322&gt;0,$AG322=0),X322&amp;$M$67&amp;Y322,"")</f>
        <v/>
      </c>
      <c r="AC322" s="3" t="str">
        <f t="shared" ref="AC322:AC351" si="134">IF($AG322=1,V322&amp;W322,"")</f>
        <v>Team C1Team C3</v>
      </c>
      <c r="AD322" s="64" t="str">
        <f t="shared" ref="AD322:AD351" si="135">IF(AND(AA322&gt;0,$AG322=1),$X322&amp;$M$67&amp;$Y322,"")</f>
        <v>2 : 4</v>
      </c>
      <c r="AE322" s="66">
        <f t="shared" si="126"/>
        <v>0</v>
      </c>
      <c r="AF322" s="64">
        <f t="shared" si="127"/>
        <v>3</v>
      </c>
      <c r="AG322" s="172">
        <f>IF($AH322="",0,COUNTIF($AH$64:$AH322,INDEX($AH$352:$AH$639,ROW($A259))))</f>
        <v>1</v>
      </c>
      <c r="AH322" s="167" t="str">
        <f t="shared" si="129"/>
        <v>Team C1Team C3</v>
      </c>
    </row>
    <row r="323" spans="7:34" x14ac:dyDescent="0.2">
      <c r="G323" s="1" t="s">
        <v>357</v>
      </c>
      <c r="H323" s="269" t="str">
        <f>Spielplan!$J248</f>
        <v>Team C4</v>
      </c>
      <c r="I323" s="170" t="str">
        <f>Spielplan!$L248</f>
        <v>Team C1</v>
      </c>
      <c r="J323" s="270">
        <f>IF(Spielplan!$M248="","",Spielplan!$M248)</f>
        <v>3</v>
      </c>
      <c r="K323" s="271">
        <f>IF(Spielplan!$O248="","",Spielplan!$O248)</f>
        <v>3</v>
      </c>
      <c r="U323" s="57" t="s">
        <v>374</v>
      </c>
      <c r="V323" s="39" t="str">
        <f t="shared" si="124"/>
        <v>Team D1</v>
      </c>
      <c r="W323" s="172" t="str">
        <f t="shared" si="125"/>
        <v>Team D3</v>
      </c>
      <c r="X323" s="172">
        <f t="shared" si="130"/>
        <v>0</v>
      </c>
      <c r="Y323" s="34">
        <f t="shared" si="131"/>
        <v>3</v>
      </c>
      <c r="Z323" s="33" t="str">
        <f t="shared" si="132"/>
        <v/>
      </c>
      <c r="AA323" s="172">
        <f t="shared" si="128"/>
        <v>1</v>
      </c>
      <c r="AB323" s="172" t="str">
        <f t="shared" si="133"/>
        <v/>
      </c>
      <c r="AC323" s="3" t="str">
        <f t="shared" si="134"/>
        <v>Team D1Team D3</v>
      </c>
      <c r="AD323" s="64" t="str">
        <f t="shared" si="135"/>
        <v>0 : 3</v>
      </c>
      <c r="AE323" s="66">
        <f t="shared" si="126"/>
        <v>0</v>
      </c>
      <c r="AF323" s="64">
        <f t="shared" si="127"/>
        <v>3</v>
      </c>
      <c r="AG323" s="172">
        <f>IF($AH323="",0,COUNTIF($AH$64:$AH323,INDEX($AH$352:$AH$639,ROW($A260))))</f>
        <v>1</v>
      </c>
      <c r="AH323" s="167" t="str">
        <f t="shared" si="129"/>
        <v>Team D1Team D3</v>
      </c>
    </row>
    <row r="324" spans="7:34" x14ac:dyDescent="0.2">
      <c r="G324" s="1" t="s">
        <v>358</v>
      </c>
      <c r="H324" s="269" t="str">
        <f>Spielplan!$J249</f>
        <v>Team D4</v>
      </c>
      <c r="I324" s="170" t="str">
        <f>Spielplan!$L249</f>
        <v>Team D1</v>
      </c>
      <c r="J324" s="270">
        <f>IF(Spielplan!$M249="","",Spielplan!$M249)</f>
        <v>3</v>
      </c>
      <c r="K324" s="271">
        <f>IF(Spielplan!$O249="","",Spielplan!$O249)</f>
        <v>3</v>
      </c>
      <c r="U324" s="57" t="s">
        <v>375</v>
      </c>
      <c r="V324" s="39" t="str">
        <f t="shared" si="124"/>
        <v>Maibach 1822 eV</v>
      </c>
      <c r="W324" s="172" t="str">
        <f t="shared" si="125"/>
        <v>Eintracht Frankfurt</v>
      </c>
      <c r="X324" s="172">
        <f t="shared" si="130"/>
        <v>1</v>
      </c>
      <c r="Y324" s="34">
        <f t="shared" si="131"/>
        <v>5</v>
      </c>
      <c r="Z324" s="33" t="str">
        <f t="shared" si="132"/>
        <v/>
      </c>
      <c r="AA324" s="172">
        <f t="shared" si="128"/>
        <v>1</v>
      </c>
      <c r="AB324" s="172" t="str">
        <f t="shared" si="133"/>
        <v/>
      </c>
      <c r="AC324" s="3" t="str">
        <f t="shared" si="134"/>
        <v>Maibach 1822 eVEintracht Frankfurt</v>
      </c>
      <c r="AD324" s="64" t="str">
        <f t="shared" si="135"/>
        <v>1 : 5</v>
      </c>
      <c r="AE324" s="66">
        <f t="shared" si="126"/>
        <v>0</v>
      </c>
      <c r="AF324" s="64">
        <f t="shared" si="127"/>
        <v>3</v>
      </c>
      <c r="AG324" s="172">
        <f>IF($AH324="",0,COUNTIF($AH$64:$AH324,INDEX($AH$352:$AH$639,ROW($A261))))</f>
        <v>1</v>
      </c>
      <c r="AH324" s="167" t="str">
        <f t="shared" si="129"/>
        <v>Maibach 1822 eVEintracht Frankfurt</v>
      </c>
    </row>
    <row r="325" spans="7:34" x14ac:dyDescent="0.2">
      <c r="G325" s="1" t="s">
        <v>359</v>
      </c>
      <c r="H325" s="269" t="str">
        <f>Spielplan!$J250</f>
        <v>Beinbruch SC</v>
      </c>
      <c r="I325" s="170" t="str">
        <f>Spielplan!$L250</f>
        <v>FC Barcelona</v>
      </c>
      <c r="J325" s="270">
        <f>IF(Spielplan!$M250="","",Spielplan!$M250)</f>
        <v>5</v>
      </c>
      <c r="K325" s="271">
        <f>IF(Spielplan!$O250="","",Spielplan!$O250)</f>
        <v>5</v>
      </c>
      <c r="U325" s="57" t="s">
        <v>376</v>
      </c>
      <c r="V325" s="39" t="str">
        <f t="shared" si="124"/>
        <v>Team B4</v>
      </c>
      <c r="W325" s="172" t="str">
        <f t="shared" si="125"/>
        <v>Team B2</v>
      </c>
      <c r="X325" s="172">
        <f t="shared" si="130"/>
        <v>3</v>
      </c>
      <c r="Y325" s="34">
        <f t="shared" si="131"/>
        <v>0</v>
      </c>
      <c r="Z325" s="33" t="str">
        <f t="shared" si="132"/>
        <v/>
      </c>
      <c r="AA325" s="172">
        <f t="shared" si="128"/>
        <v>1</v>
      </c>
      <c r="AB325" s="172" t="str">
        <f t="shared" si="133"/>
        <v/>
      </c>
      <c r="AC325" s="3" t="str">
        <f t="shared" si="134"/>
        <v>Team B4Team B2</v>
      </c>
      <c r="AD325" s="64" t="str">
        <f t="shared" si="135"/>
        <v>3 : 0</v>
      </c>
      <c r="AE325" s="66">
        <f t="shared" si="126"/>
        <v>3</v>
      </c>
      <c r="AF325" s="64">
        <f t="shared" si="127"/>
        <v>0</v>
      </c>
      <c r="AG325" s="172">
        <f>IF($AH325="",0,COUNTIF($AH$64:$AH325,INDEX($AH$352:$AH$639,ROW($A262))))</f>
        <v>1</v>
      </c>
      <c r="AH325" s="167" t="str">
        <f t="shared" si="129"/>
        <v>Team B4Team B2</v>
      </c>
    </row>
    <row r="326" spans="7:34" x14ac:dyDescent="0.2">
      <c r="G326" s="1" t="s">
        <v>360</v>
      </c>
      <c r="H326" s="269" t="str">
        <f>Spielplan!$J251</f>
        <v>Team B5</v>
      </c>
      <c r="I326" s="170" t="str">
        <f>Spielplan!$L251</f>
        <v>Team B3</v>
      </c>
      <c r="J326" s="270">
        <f>IF(Spielplan!$M251="","",Spielplan!$M251)</f>
        <v>6</v>
      </c>
      <c r="K326" s="271">
        <f>IF(Spielplan!$O251="","",Spielplan!$O251)</f>
        <v>6</v>
      </c>
      <c r="U326" s="57" t="s">
        <v>377</v>
      </c>
      <c r="V326" s="39" t="str">
        <f t="shared" si="124"/>
        <v>Team C4</v>
      </c>
      <c r="W326" s="172" t="str">
        <f t="shared" si="125"/>
        <v>Team C2</v>
      </c>
      <c r="X326" s="172">
        <f t="shared" si="130"/>
        <v>2</v>
      </c>
      <c r="Y326" s="34">
        <f t="shared" si="131"/>
        <v>1</v>
      </c>
      <c r="Z326" s="33" t="str">
        <f t="shared" si="132"/>
        <v/>
      </c>
      <c r="AA326" s="172">
        <f t="shared" si="128"/>
        <v>1</v>
      </c>
      <c r="AB326" s="172" t="str">
        <f t="shared" si="133"/>
        <v/>
      </c>
      <c r="AC326" s="3" t="str">
        <f t="shared" si="134"/>
        <v>Team C4Team C2</v>
      </c>
      <c r="AD326" s="64" t="str">
        <f t="shared" si="135"/>
        <v>2 : 1</v>
      </c>
      <c r="AE326" s="66">
        <f t="shared" si="126"/>
        <v>3</v>
      </c>
      <c r="AF326" s="64">
        <f t="shared" si="127"/>
        <v>0</v>
      </c>
      <c r="AG326" s="172">
        <f>IF($AH326="",0,COUNTIF($AH$64:$AH326,INDEX($AH$352:$AH$639,ROW($A263))))</f>
        <v>1</v>
      </c>
      <c r="AH326" s="167" t="str">
        <f t="shared" si="129"/>
        <v>Team C4Team C2</v>
      </c>
    </row>
    <row r="327" spans="7:34" x14ac:dyDescent="0.2">
      <c r="G327" s="1" t="s">
        <v>361</v>
      </c>
      <c r="H327" s="269" t="str">
        <f>Spielplan!$J252</f>
        <v>Team C5</v>
      </c>
      <c r="I327" s="170" t="str">
        <f>Spielplan!$L252</f>
        <v>Team C3</v>
      </c>
      <c r="J327" s="270">
        <f>IF(Spielplan!$M252="","",Spielplan!$M252)</f>
        <v>5</v>
      </c>
      <c r="K327" s="271">
        <f>IF(Spielplan!$O252="","",Spielplan!$O252)</f>
        <v>5</v>
      </c>
      <c r="U327" s="57" t="s">
        <v>378</v>
      </c>
      <c r="V327" s="39" t="str">
        <f t="shared" si="124"/>
        <v>Team D4</v>
      </c>
      <c r="W327" s="172" t="str">
        <f t="shared" si="125"/>
        <v>Team D2</v>
      </c>
      <c r="X327" s="172">
        <f t="shared" si="130"/>
        <v>3</v>
      </c>
      <c r="Y327" s="34">
        <f t="shared" si="131"/>
        <v>3</v>
      </c>
      <c r="Z327" s="33" t="str">
        <f t="shared" si="132"/>
        <v/>
      </c>
      <c r="AA327" s="172">
        <f t="shared" si="128"/>
        <v>1</v>
      </c>
      <c r="AB327" s="172" t="str">
        <f t="shared" si="133"/>
        <v/>
      </c>
      <c r="AC327" s="3" t="str">
        <f t="shared" si="134"/>
        <v>Team D4Team D2</v>
      </c>
      <c r="AD327" s="64" t="str">
        <f t="shared" si="135"/>
        <v>3 : 3</v>
      </c>
      <c r="AE327" s="66">
        <f t="shared" si="126"/>
        <v>1</v>
      </c>
      <c r="AF327" s="64">
        <f t="shared" si="127"/>
        <v>1</v>
      </c>
      <c r="AG327" s="172">
        <f>IF($AH327="",0,COUNTIF($AH$64:$AH327,INDEX($AH$352:$AH$639,ROW($A264))))</f>
        <v>1</v>
      </c>
      <c r="AH327" s="167" t="str">
        <f t="shared" si="129"/>
        <v>Team D4Team D2</v>
      </c>
    </row>
    <row r="328" spans="7:34" x14ac:dyDescent="0.2">
      <c r="G328" s="1" t="s">
        <v>362</v>
      </c>
      <c r="H328" s="269" t="str">
        <f>Spielplan!$J253</f>
        <v>Team D5</v>
      </c>
      <c r="I328" s="170" t="str">
        <f>Spielplan!$L253</f>
        <v>Team D3</v>
      </c>
      <c r="J328" s="270">
        <f>IF(Spielplan!$M253="","",Spielplan!$M253)</f>
        <v>4</v>
      </c>
      <c r="K328" s="271">
        <f>IF(Spielplan!$O253="","",Spielplan!$O253)</f>
        <v>4</v>
      </c>
      <c r="U328" s="57" t="s">
        <v>379</v>
      </c>
      <c r="V328" s="39" t="str">
        <f t="shared" si="124"/>
        <v>FV Schlappe Lunge</v>
      </c>
      <c r="W328" s="172" t="str">
        <f t="shared" si="125"/>
        <v>Team A9</v>
      </c>
      <c r="X328" s="172">
        <f t="shared" si="130"/>
        <v>3</v>
      </c>
      <c r="Y328" s="34">
        <f t="shared" si="131"/>
        <v>3</v>
      </c>
      <c r="Z328" s="33" t="str">
        <f t="shared" si="132"/>
        <v/>
      </c>
      <c r="AA328" s="172">
        <f t="shared" si="128"/>
        <v>1</v>
      </c>
      <c r="AB328" s="172" t="str">
        <f t="shared" si="133"/>
        <v/>
      </c>
      <c r="AC328" s="3" t="str">
        <f t="shared" si="134"/>
        <v>FV Schlappe LungeTeam A9</v>
      </c>
      <c r="AD328" s="64" t="str">
        <f t="shared" si="135"/>
        <v>3 : 3</v>
      </c>
      <c r="AE328" s="66">
        <f t="shared" si="126"/>
        <v>1</v>
      </c>
      <c r="AF328" s="64">
        <f t="shared" si="127"/>
        <v>1</v>
      </c>
      <c r="AG328" s="172">
        <f>IF($AH328="",0,COUNTIF($AH$64:$AH328,INDEX($AH$352:$AH$639,ROW($A265))))</f>
        <v>1</v>
      </c>
      <c r="AH328" s="167" t="str">
        <f t="shared" si="129"/>
        <v>FV Schlappe LungeTeam A9</v>
      </c>
    </row>
    <row r="329" spans="7:34" x14ac:dyDescent="0.2">
      <c r="G329" s="1" t="s">
        <v>363</v>
      </c>
      <c r="H329" s="269" t="str">
        <f>Spielplan!$J254</f>
        <v>Eintracht Frankfurt</v>
      </c>
      <c r="I329" s="170" t="str">
        <f>Spielplan!$L254</f>
        <v>FV Schlappe Lunge</v>
      </c>
      <c r="J329" s="270">
        <f>IF(Spielplan!$M254="","",Spielplan!$M254)</f>
        <v>3</v>
      </c>
      <c r="K329" s="271">
        <f>IF(Spielplan!$O254="","",Spielplan!$O254)</f>
        <v>3</v>
      </c>
      <c r="U329" s="57" t="s">
        <v>380</v>
      </c>
      <c r="V329" s="39" t="str">
        <f t="shared" si="124"/>
        <v>Team B6</v>
      </c>
      <c r="W329" s="172" t="str">
        <f t="shared" si="125"/>
        <v>Team B9</v>
      </c>
      <c r="X329" s="172">
        <f t="shared" si="130"/>
        <v>3</v>
      </c>
      <c r="Y329" s="34">
        <f t="shared" si="131"/>
        <v>3</v>
      </c>
      <c r="Z329" s="33" t="str">
        <f t="shared" si="132"/>
        <v/>
      </c>
      <c r="AA329" s="172">
        <f t="shared" si="128"/>
        <v>1</v>
      </c>
      <c r="AB329" s="172" t="str">
        <f t="shared" si="133"/>
        <v/>
      </c>
      <c r="AC329" s="3" t="str">
        <f t="shared" si="134"/>
        <v>Team B6Team B9</v>
      </c>
      <c r="AD329" s="64" t="str">
        <f t="shared" si="135"/>
        <v>3 : 3</v>
      </c>
      <c r="AE329" s="66">
        <f t="shared" si="126"/>
        <v>1</v>
      </c>
      <c r="AF329" s="64">
        <f t="shared" si="127"/>
        <v>1</v>
      </c>
      <c r="AG329" s="172">
        <f>IF($AH329="",0,COUNTIF($AH$64:$AH329,INDEX($AH$352:$AH$639,ROW($A266))))</f>
        <v>1</v>
      </c>
      <c r="AH329" s="167" t="str">
        <f t="shared" si="129"/>
        <v>Team B6Team B9</v>
      </c>
    </row>
    <row r="330" spans="7:34" x14ac:dyDescent="0.2">
      <c r="G330" s="1" t="s">
        <v>364</v>
      </c>
      <c r="H330" s="269" t="str">
        <f>Spielplan!$J255</f>
        <v>Team B2</v>
      </c>
      <c r="I330" s="170" t="str">
        <f>Spielplan!$L255</f>
        <v>Team B6</v>
      </c>
      <c r="J330" s="270">
        <f>IF(Spielplan!$M255="","",Spielplan!$M255)</f>
        <v>5</v>
      </c>
      <c r="K330" s="271">
        <f>IF(Spielplan!$O255="","",Spielplan!$O255)</f>
        <v>5</v>
      </c>
      <c r="U330" s="57" t="s">
        <v>381</v>
      </c>
      <c r="V330" s="39" t="str">
        <f t="shared" si="124"/>
        <v>Team C6</v>
      </c>
      <c r="W330" s="172" t="str">
        <f t="shared" si="125"/>
        <v>Team C9</v>
      </c>
      <c r="X330" s="172">
        <f t="shared" si="130"/>
        <v>5</v>
      </c>
      <c r="Y330" s="34">
        <f t="shared" si="131"/>
        <v>5</v>
      </c>
      <c r="Z330" s="33" t="str">
        <f t="shared" si="132"/>
        <v/>
      </c>
      <c r="AA330" s="172">
        <f t="shared" si="128"/>
        <v>1</v>
      </c>
      <c r="AB330" s="172" t="str">
        <f t="shared" si="133"/>
        <v/>
      </c>
      <c r="AC330" s="3" t="str">
        <f t="shared" si="134"/>
        <v>Team C6Team C9</v>
      </c>
      <c r="AD330" s="64" t="str">
        <f t="shared" si="135"/>
        <v>5 : 5</v>
      </c>
      <c r="AE330" s="66">
        <f t="shared" si="126"/>
        <v>1</v>
      </c>
      <c r="AF330" s="64">
        <f t="shared" si="127"/>
        <v>1</v>
      </c>
      <c r="AG330" s="172">
        <f>IF($AH330="",0,COUNTIF($AH$64:$AH330,INDEX($AH$352:$AH$639,ROW($A267))))</f>
        <v>1</v>
      </c>
      <c r="AH330" s="167" t="str">
        <f t="shared" si="129"/>
        <v>Team C6Team C9</v>
      </c>
    </row>
    <row r="331" spans="7:34" x14ac:dyDescent="0.2">
      <c r="G331" s="1" t="s">
        <v>365</v>
      </c>
      <c r="H331" s="269" t="str">
        <f>Spielplan!$J256</f>
        <v>Team C2</v>
      </c>
      <c r="I331" s="170" t="str">
        <f>Spielplan!$L256</f>
        <v>Team C6</v>
      </c>
      <c r="J331" s="270">
        <f>IF(Spielplan!$M256="","",Spielplan!$M256)</f>
        <v>0</v>
      </c>
      <c r="K331" s="271">
        <f>IF(Spielplan!$O256="","",Spielplan!$O256)</f>
        <v>0</v>
      </c>
      <c r="U331" s="57" t="s">
        <v>382</v>
      </c>
      <c r="V331" s="39" t="str">
        <f t="shared" si="124"/>
        <v>Team D6</v>
      </c>
      <c r="W331" s="172" t="str">
        <f t="shared" si="125"/>
        <v>Team D9</v>
      </c>
      <c r="X331" s="172">
        <f t="shared" si="130"/>
        <v>6</v>
      </c>
      <c r="Y331" s="34">
        <f t="shared" si="131"/>
        <v>6</v>
      </c>
      <c r="Z331" s="33" t="str">
        <f t="shared" si="132"/>
        <v/>
      </c>
      <c r="AA331" s="172">
        <f t="shared" si="128"/>
        <v>1</v>
      </c>
      <c r="AB331" s="172" t="str">
        <f t="shared" si="133"/>
        <v/>
      </c>
      <c r="AC331" s="3" t="str">
        <f t="shared" si="134"/>
        <v>Team D6Team D9</v>
      </c>
      <c r="AD331" s="64" t="str">
        <f t="shared" si="135"/>
        <v>6 : 6</v>
      </c>
      <c r="AE331" s="66">
        <f t="shared" si="126"/>
        <v>1</v>
      </c>
      <c r="AF331" s="64">
        <f t="shared" si="127"/>
        <v>1</v>
      </c>
      <c r="AG331" s="172">
        <f>IF($AH331="",0,COUNTIF($AH$64:$AH331,INDEX($AH$352:$AH$639,ROW($A268))))</f>
        <v>1</v>
      </c>
      <c r="AH331" s="167" t="str">
        <f t="shared" si="129"/>
        <v>Team D6Team D9</v>
      </c>
    </row>
    <row r="332" spans="7:34" x14ac:dyDescent="0.2">
      <c r="G332" s="1" t="s">
        <v>366</v>
      </c>
      <c r="H332" s="269" t="str">
        <f>Spielplan!$J257</f>
        <v>Team D2</v>
      </c>
      <c r="I332" s="170" t="str">
        <f>Spielplan!$L257</f>
        <v>Team D6</v>
      </c>
      <c r="J332" s="270">
        <f>IF(Spielplan!$M257="","",Spielplan!$M257)</f>
        <v>1</v>
      </c>
      <c r="K332" s="271">
        <f>IF(Spielplan!$O257="","",Spielplan!$O257)</f>
        <v>1</v>
      </c>
      <c r="U332" s="57" t="s">
        <v>383</v>
      </c>
      <c r="V332" s="39" t="str">
        <f t="shared" si="124"/>
        <v>Team A8</v>
      </c>
      <c r="W332" s="172" t="str">
        <f t="shared" si="125"/>
        <v>Team A7</v>
      </c>
      <c r="X332" s="172">
        <f t="shared" si="130"/>
        <v>5</v>
      </c>
      <c r="Y332" s="34">
        <f t="shared" si="131"/>
        <v>5</v>
      </c>
      <c r="Z332" s="33" t="str">
        <f t="shared" si="132"/>
        <v/>
      </c>
      <c r="AA332" s="172">
        <f t="shared" si="128"/>
        <v>1</v>
      </c>
      <c r="AB332" s="172" t="str">
        <f t="shared" si="133"/>
        <v/>
      </c>
      <c r="AC332" s="3" t="str">
        <f t="shared" si="134"/>
        <v>Team A8Team A7</v>
      </c>
      <c r="AD332" s="64" t="str">
        <f t="shared" si="135"/>
        <v>5 : 5</v>
      </c>
      <c r="AE332" s="66">
        <f t="shared" si="126"/>
        <v>1</v>
      </c>
      <c r="AF332" s="64">
        <f t="shared" si="127"/>
        <v>1</v>
      </c>
      <c r="AG332" s="172">
        <f>IF($AH332="",0,COUNTIF($AH$64:$AH332,INDEX($AH$352:$AH$639,ROW($A269))))</f>
        <v>1</v>
      </c>
      <c r="AH332" s="167" t="str">
        <f t="shared" si="129"/>
        <v>Team A8Team A7</v>
      </c>
    </row>
    <row r="333" spans="7:34" x14ac:dyDescent="0.2">
      <c r="G333" s="1" t="s">
        <v>367</v>
      </c>
      <c r="H333" s="269" t="str">
        <f>Spielplan!$J258</f>
        <v>Team A9</v>
      </c>
      <c r="I333" s="170" t="str">
        <f>Spielplan!$L258</f>
        <v>Team A8</v>
      </c>
      <c r="J333" s="270">
        <f>IF(Spielplan!$M258="","",Spielplan!$M258)</f>
        <v>3</v>
      </c>
      <c r="K333" s="271">
        <f>IF(Spielplan!$O258="","",Spielplan!$O258)</f>
        <v>3</v>
      </c>
      <c r="U333" s="57" t="s">
        <v>384</v>
      </c>
      <c r="V333" s="39" t="str">
        <f t="shared" si="124"/>
        <v>Team B8</v>
      </c>
      <c r="W333" s="172" t="str">
        <f t="shared" si="125"/>
        <v>Team B7</v>
      </c>
      <c r="X333" s="172">
        <f t="shared" si="130"/>
        <v>4</v>
      </c>
      <c r="Y333" s="34">
        <f t="shared" si="131"/>
        <v>4</v>
      </c>
      <c r="Z333" s="33" t="str">
        <f t="shared" si="132"/>
        <v/>
      </c>
      <c r="AA333" s="172">
        <f t="shared" si="128"/>
        <v>1</v>
      </c>
      <c r="AB333" s="172" t="str">
        <f t="shared" si="133"/>
        <v/>
      </c>
      <c r="AC333" s="3" t="str">
        <f t="shared" si="134"/>
        <v>Team B8Team B7</v>
      </c>
      <c r="AD333" s="64" t="str">
        <f t="shared" si="135"/>
        <v>4 : 4</v>
      </c>
      <c r="AE333" s="66">
        <f t="shared" si="126"/>
        <v>1</v>
      </c>
      <c r="AF333" s="64">
        <f t="shared" si="127"/>
        <v>1</v>
      </c>
      <c r="AG333" s="172">
        <f>IF($AH333="",0,COUNTIF($AH$64:$AH333,INDEX($AH$352:$AH$639,ROW($A270))))</f>
        <v>1</v>
      </c>
      <c r="AH333" s="167" t="str">
        <f t="shared" si="129"/>
        <v>Team B8Team B7</v>
      </c>
    </row>
    <row r="334" spans="7:34" x14ac:dyDescent="0.2">
      <c r="G334" s="1" t="s">
        <v>368</v>
      </c>
      <c r="H334" s="269" t="str">
        <f>Spielplan!$J259</f>
        <v>Team B9</v>
      </c>
      <c r="I334" s="170" t="str">
        <f>Spielplan!$L259</f>
        <v>Team B8</v>
      </c>
      <c r="J334" s="270">
        <f>IF(Spielplan!$M259="","",Spielplan!$M259)</f>
        <v>1</v>
      </c>
      <c r="K334" s="271">
        <f>IF(Spielplan!$O259="","",Spielplan!$O259)</f>
        <v>3</v>
      </c>
      <c r="U334" s="57" t="s">
        <v>385</v>
      </c>
      <c r="V334" s="39" t="str">
        <f t="shared" si="124"/>
        <v>Team C8</v>
      </c>
      <c r="W334" s="172" t="str">
        <f t="shared" si="125"/>
        <v>Team C7</v>
      </c>
      <c r="X334" s="172">
        <f t="shared" si="130"/>
        <v>3</v>
      </c>
      <c r="Y334" s="34">
        <f t="shared" si="131"/>
        <v>3</v>
      </c>
      <c r="Z334" s="33" t="str">
        <f t="shared" si="132"/>
        <v/>
      </c>
      <c r="AA334" s="172">
        <f t="shared" si="128"/>
        <v>1</v>
      </c>
      <c r="AB334" s="172" t="str">
        <f t="shared" si="133"/>
        <v/>
      </c>
      <c r="AC334" s="3" t="str">
        <f t="shared" si="134"/>
        <v>Team C8Team C7</v>
      </c>
      <c r="AD334" s="64" t="str">
        <f t="shared" si="135"/>
        <v>3 : 3</v>
      </c>
      <c r="AE334" s="66">
        <f t="shared" si="126"/>
        <v>1</v>
      </c>
      <c r="AF334" s="64">
        <f t="shared" si="127"/>
        <v>1</v>
      </c>
      <c r="AG334" s="172">
        <f>IF($AH334="",0,COUNTIF($AH$64:$AH334,INDEX($AH$352:$AH$639,ROW($A271))))</f>
        <v>1</v>
      </c>
      <c r="AH334" s="167" t="str">
        <f t="shared" si="129"/>
        <v>Team C8Team C7</v>
      </c>
    </row>
    <row r="335" spans="7:34" x14ac:dyDescent="0.2">
      <c r="G335" s="1" t="s">
        <v>369</v>
      </c>
      <c r="H335" s="269" t="str">
        <f>Spielplan!$J260</f>
        <v>Team C9</v>
      </c>
      <c r="I335" s="170" t="str">
        <f>Spielplan!$L260</f>
        <v>Team C8</v>
      </c>
      <c r="J335" s="270">
        <f>IF(Spielplan!$M260="","",Spielplan!$M260)</f>
        <v>3</v>
      </c>
      <c r="K335" s="271">
        <f>IF(Spielplan!$O260="","",Spielplan!$O260)</f>
        <v>3</v>
      </c>
      <c r="U335" s="57" t="s">
        <v>386</v>
      </c>
      <c r="V335" s="39" t="str">
        <f t="shared" si="124"/>
        <v>Team D8</v>
      </c>
      <c r="W335" s="172" t="str">
        <f t="shared" si="125"/>
        <v>Team D7</v>
      </c>
      <c r="X335" s="172">
        <f t="shared" si="130"/>
        <v>5</v>
      </c>
      <c r="Y335" s="34">
        <f t="shared" si="131"/>
        <v>5</v>
      </c>
      <c r="Z335" s="33" t="str">
        <f t="shared" si="132"/>
        <v/>
      </c>
      <c r="AA335" s="172">
        <f t="shared" si="128"/>
        <v>1</v>
      </c>
      <c r="AB335" s="172" t="str">
        <f t="shared" si="133"/>
        <v/>
      </c>
      <c r="AC335" s="3" t="str">
        <f t="shared" si="134"/>
        <v>Team D8Team D7</v>
      </c>
      <c r="AD335" s="64" t="str">
        <f t="shared" si="135"/>
        <v>5 : 5</v>
      </c>
      <c r="AE335" s="66">
        <f t="shared" si="126"/>
        <v>1</v>
      </c>
      <c r="AF335" s="64">
        <f t="shared" si="127"/>
        <v>1</v>
      </c>
      <c r="AG335" s="172">
        <f>IF($AH335="",0,COUNTIF($AH$64:$AH335,INDEX($AH$352:$AH$639,ROW($A272))))</f>
        <v>1</v>
      </c>
      <c r="AH335" s="167" t="str">
        <f t="shared" si="129"/>
        <v>Team D8Team D7</v>
      </c>
    </row>
    <row r="336" spans="7:34" x14ac:dyDescent="0.2">
      <c r="G336" s="1" t="s">
        <v>370</v>
      </c>
      <c r="H336" s="269" t="str">
        <f>Spielplan!$J261</f>
        <v>Team D9</v>
      </c>
      <c r="I336" s="170" t="str">
        <f>Spielplan!$L261</f>
        <v>Team D8</v>
      </c>
      <c r="J336" s="270">
        <f>IF(Spielplan!$M261="","",Spielplan!$M261)</f>
        <v>1</v>
      </c>
      <c r="K336" s="271">
        <f>IF(Spielplan!$O261="","",Spielplan!$O261)</f>
        <v>5</v>
      </c>
      <c r="U336" s="57" t="s">
        <v>387</v>
      </c>
      <c r="V336" s="39" t="str">
        <f t="shared" si="124"/>
        <v>Eintracht Frankfurt</v>
      </c>
      <c r="W336" s="172" t="str">
        <f t="shared" si="125"/>
        <v>1. FC Riedwald</v>
      </c>
      <c r="X336" s="172">
        <f t="shared" si="130"/>
        <v>0</v>
      </c>
      <c r="Y336" s="34">
        <f t="shared" si="131"/>
        <v>0</v>
      </c>
      <c r="Z336" s="33" t="str">
        <f t="shared" si="132"/>
        <v/>
      </c>
      <c r="AA336" s="172">
        <f t="shared" si="128"/>
        <v>1</v>
      </c>
      <c r="AB336" s="172" t="str">
        <f t="shared" si="133"/>
        <v/>
      </c>
      <c r="AC336" s="3" t="str">
        <f t="shared" si="134"/>
        <v>Eintracht Frankfurt1. FC Riedwald</v>
      </c>
      <c r="AD336" s="64" t="str">
        <f t="shared" si="135"/>
        <v>0 : 0</v>
      </c>
      <c r="AE336" s="66">
        <f t="shared" si="126"/>
        <v>1</v>
      </c>
      <c r="AF336" s="64">
        <f t="shared" si="127"/>
        <v>1</v>
      </c>
      <c r="AG336" s="172">
        <f>IF($AH336="",0,COUNTIF($AH$64:$AH336,INDEX($AH$352:$AH$639,ROW($A273))))</f>
        <v>1</v>
      </c>
      <c r="AH336" s="167" t="str">
        <f t="shared" si="129"/>
        <v>Eintracht Frankfurt1. FC Riedwald</v>
      </c>
    </row>
    <row r="337" spans="7:34" x14ac:dyDescent="0.2">
      <c r="G337" s="1" t="s">
        <v>371</v>
      </c>
      <c r="H337" s="269" t="str">
        <f>Spielplan!$J262</f>
        <v>1. FC Riedwald</v>
      </c>
      <c r="I337" s="170" t="str">
        <f>Spielplan!$L262</f>
        <v>FC Barcelona</v>
      </c>
      <c r="J337" s="270">
        <f>IF(Spielplan!$M262="","",Spielplan!$M262)</f>
        <v>1</v>
      </c>
      <c r="K337" s="271">
        <f>IF(Spielplan!$O262="","",Spielplan!$O262)</f>
        <v>6</v>
      </c>
      <c r="U337" s="57" t="s">
        <v>388</v>
      </c>
      <c r="V337" s="39" t="str">
        <f t="shared" si="124"/>
        <v>Team B2</v>
      </c>
      <c r="W337" s="172" t="str">
        <f t="shared" si="125"/>
        <v>Team B1</v>
      </c>
      <c r="X337" s="172">
        <f t="shared" si="130"/>
        <v>1</v>
      </c>
      <c r="Y337" s="34">
        <f t="shared" si="131"/>
        <v>1</v>
      </c>
      <c r="Z337" s="33" t="str">
        <f t="shared" si="132"/>
        <v/>
      </c>
      <c r="AA337" s="172">
        <f t="shared" si="128"/>
        <v>1</v>
      </c>
      <c r="AB337" s="172" t="str">
        <f t="shared" si="133"/>
        <v/>
      </c>
      <c r="AC337" s="3" t="str">
        <f t="shared" si="134"/>
        <v>Team B2Team B1</v>
      </c>
      <c r="AD337" s="64" t="str">
        <f t="shared" si="135"/>
        <v>1 : 1</v>
      </c>
      <c r="AE337" s="66">
        <f t="shared" si="126"/>
        <v>1</v>
      </c>
      <c r="AF337" s="64">
        <f t="shared" si="127"/>
        <v>1</v>
      </c>
      <c r="AG337" s="172">
        <f>IF($AH337="",0,COUNTIF($AH$64:$AH337,INDEX($AH$352:$AH$639,ROW($A274))))</f>
        <v>1</v>
      </c>
      <c r="AH337" s="167" t="str">
        <f t="shared" si="129"/>
        <v>Team B2Team B1</v>
      </c>
    </row>
    <row r="338" spans="7:34" x14ac:dyDescent="0.2">
      <c r="G338" s="1" t="s">
        <v>372</v>
      </c>
      <c r="H338" s="269" t="str">
        <f>Spielplan!$J263</f>
        <v>Team B1</v>
      </c>
      <c r="I338" s="170" t="str">
        <f>Spielplan!$L263</f>
        <v>Team B3</v>
      </c>
      <c r="J338" s="270">
        <f>IF(Spielplan!$M263="","",Spielplan!$M263)</f>
        <v>2</v>
      </c>
      <c r="K338" s="271">
        <f>IF(Spielplan!$O263="","",Spielplan!$O263)</f>
        <v>5</v>
      </c>
      <c r="U338" s="57" t="s">
        <v>389</v>
      </c>
      <c r="V338" s="39" t="str">
        <f t="shared" si="124"/>
        <v>Team C2</v>
      </c>
      <c r="W338" s="172" t="str">
        <f t="shared" si="125"/>
        <v>Team C1</v>
      </c>
      <c r="X338" s="172">
        <f t="shared" si="130"/>
        <v>2</v>
      </c>
      <c r="Y338" s="34">
        <f t="shared" si="131"/>
        <v>4</v>
      </c>
      <c r="Z338" s="33" t="str">
        <f t="shared" si="132"/>
        <v/>
      </c>
      <c r="AA338" s="172">
        <f t="shared" si="128"/>
        <v>1</v>
      </c>
      <c r="AB338" s="172" t="str">
        <f t="shared" si="133"/>
        <v/>
      </c>
      <c r="AC338" s="3" t="str">
        <f t="shared" si="134"/>
        <v>Team C2Team C1</v>
      </c>
      <c r="AD338" s="64" t="str">
        <f t="shared" si="135"/>
        <v>2 : 4</v>
      </c>
      <c r="AE338" s="66">
        <f t="shared" si="126"/>
        <v>0</v>
      </c>
      <c r="AF338" s="64">
        <f t="shared" si="127"/>
        <v>3</v>
      </c>
      <c r="AG338" s="172">
        <f>IF($AH338="",0,COUNTIF($AH$64:$AH338,INDEX($AH$352:$AH$639,ROW($A275))))</f>
        <v>1</v>
      </c>
      <c r="AH338" s="167" t="str">
        <f t="shared" si="129"/>
        <v>Team C2Team C1</v>
      </c>
    </row>
    <row r="339" spans="7:34" x14ac:dyDescent="0.2">
      <c r="G339" s="1" t="s">
        <v>373</v>
      </c>
      <c r="H339" s="269" t="str">
        <f>Spielplan!$J264</f>
        <v>Team C1</v>
      </c>
      <c r="I339" s="170" t="str">
        <f>Spielplan!$L264</f>
        <v>Team C3</v>
      </c>
      <c r="J339" s="270">
        <f>IF(Spielplan!$M264="","",Spielplan!$M264)</f>
        <v>2</v>
      </c>
      <c r="K339" s="271">
        <f>IF(Spielplan!$O264="","",Spielplan!$O264)</f>
        <v>4</v>
      </c>
      <c r="U339" s="57" t="s">
        <v>390</v>
      </c>
      <c r="V339" s="39" t="str">
        <f t="shared" si="124"/>
        <v>Team D2</v>
      </c>
      <c r="W339" s="172" t="str">
        <f t="shared" si="125"/>
        <v>Team D1</v>
      </c>
      <c r="X339" s="172">
        <f t="shared" si="130"/>
        <v>0</v>
      </c>
      <c r="Y339" s="34">
        <f t="shared" si="131"/>
        <v>3</v>
      </c>
      <c r="Z339" s="33" t="str">
        <f t="shared" si="132"/>
        <v/>
      </c>
      <c r="AA339" s="172">
        <f t="shared" si="128"/>
        <v>1</v>
      </c>
      <c r="AB339" s="172" t="str">
        <f t="shared" si="133"/>
        <v/>
      </c>
      <c r="AC339" s="3" t="str">
        <f t="shared" si="134"/>
        <v>Team D2Team D1</v>
      </c>
      <c r="AD339" s="64" t="str">
        <f t="shared" si="135"/>
        <v>0 : 3</v>
      </c>
      <c r="AE339" s="66">
        <f t="shared" si="126"/>
        <v>0</v>
      </c>
      <c r="AF339" s="64">
        <f t="shared" si="127"/>
        <v>3</v>
      </c>
      <c r="AG339" s="172">
        <f>IF($AH339="",0,COUNTIF($AH$64:$AH339,INDEX($AH$352:$AH$639,ROW($A276))))</f>
        <v>1</v>
      </c>
      <c r="AH339" s="167" t="str">
        <f t="shared" si="129"/>
        <v>Team D2Team D1</v>
      </c>
    </row>
    <row r="340" spans="7:34" x14ac:dyDescent="0.2">
      <c r="G340" s="1" t="s">
        <v>374</v>
      </c>
      <c r="H340" s="269" t="str">
        <f>Spielplan!$J265</f>
        <v>Team D1</v>
      </c>
      <c r="I340" s="170" t="str">
        <f>Spielplan!$L265</f>
        <v>Team D3</v>
      </c>
      <c r="J340" s="270">
        <f>IF(Spielplan!$M265="","",Spielplan!$M265)</f>
        <v>0</v>
      </c>
      <c r="K340" s="271">
        <f>IF(Spielplan!$O265="","",Spielplan!$O265)</f>
        <v>3</v>
      </c>
      <c r="U340" s="57" t="s">
        <v>391</v>
      </c>
      <c r="V340" s="39" t="str">
        <f t="shared" si="124"/>
        <v>Team A9</v>
      </c>
      <c r="W340" s="172" t="str">
        <f t="shared" si="125"/>
        <v>Maibach 1822 eV</v>
      </c>
      <c r="X340" s="172">
        <f t="shared" si="130"/>
        <v>1</v>
      </c>
      <c r="Y340" s="34">
        <f t="shared" si="131"/>
        <v>5</v>
      </c>
      <c r="Z340" s="33" t="str">
        <f t="shared" si="132"/>
        <v/>
      </c>
      <c r="AA340" s="172">
        <f t="shared" si="128"/>
        <v>1</v>
      </c>
      <c r="AB340" s="172" t="str">
        <f t="shared" si="133"/>
        <v/>
      </c>
      <c r="AC340" s="3" t="str">
        <f t="shared" si="134"/>
        <v>Team A9Maibach 1822 eV</v>
      </c>
      <c r="AD340" s="64" t="str">
        <f t="shared" si="135"/>
        <v>1 : 5</v>
      </c>
      <c r="AE340" s="66">
        <f t="shared" si="126"/>
        <v>0</v>
      </c>
      <c r="AF340" s="64">
        <f t="shared" si="127"/>
        <v>3</v>
      </c>
      <c r="AG340" s="172">
        <f>IF($AH340="",0,COUNTIF($AH$64:$AH340,INDEX($AH$352:$AH$639,ROW($A277))))</f>
        <v>1</v>
      </c>
      <c r="AH340" s="167" t="str">
        <f t="shared" si="129"/>
        <v>Team A9Maibach 1822 eV</v>
      </c>
    </row>
    <row r="341" spans="7:34" x14ac:dyDescent="0.2">
      <c r="G341" s="1" t="s">
        <v>375</v>
      </c>
      <c r="H341" s="269" t="str">
        <f>Spielplan!$J266</f>
        <v>Maibach 1822 eV</v>
      </c>
      <c r="I341" s="170" t="str">
        <f>Spielplan!$L266</f>
        <v>Eintracht Frankfurt</v>
      </c>
      <c r="J341" s="270">
        <f>IF(Spielplan!$M266="","",Spielplan!$M266)</f>
        <v>1</v>
      </c>
      <c r="K341" s="271">
        <f>IF(Spielplan!$O266="","",Spielplan!$O266)</f>
        <v>5</v>
      </c>
      <c r="U341" s="57" t="s">
        <v>392</v>
      </c>
      <c r="V341" s="39" t="str">
        <f t="shared" si="124"/>
        <v>Team B9</v>
      </c>
      <c r="W341" s="172" t="str">
        <f t="shared" si="125"/>
        <v>Team B4</v>
      </c>
      <c r="X341" s="172">
        <f t="shared" si="130"/>
        <v>3</v>
      </c>
      <c r="Y341" s="34">
        <f t="shared" si="131"/>
        <v>0</v>
      </c>
      <c r="Z341" s="33" t="str">
        <f t="shared" si="132"/>
        <v/>
      </c>
      <c r="AA341" s="172">
        <f t="shared" si="128"/>
        <v>1</v>
      </c>
      <c r="AB341" s="172" t="str">
        <f t="shared" si="133"/>
        <v/>
      </c>
      <c r="AC341" s="3" t="str">
        <f t="shared" si="134"/>
        <v>Team B9Team B4</v>
      </c>
      <c r="AD341" s="64" t="str">
        <f t="shared" si="135"/>
        <v>3 : 0</v>
      </c>
      <c r="AE341" s="66">
        <f t="shared" si="126"/>
        <v>3</v>
      </c>
      <c r="AF341" s="64">
        <f t="shared" si="127"/>
        <v>0</v>
      </c>
      <c r="AG341" s="172">
        <f>IF($AH341="",0,COUNTIF($AH$64:$AH341,INDEX($AH$352:$AH$639,ROW($A278))))</f>
        <v>1</v>
      </c>
      <c r="AH341" s="167" t="str">
        <f t="shared" si="129"/>
        <v>Team B9Team B4</v>
      </c>
    </row>
    <row r="342" spans="7:34" x14ac:dyDescent="0.2">
      <c r="G342" s="1" t="s">
        <v>376</v>
      </c>
      <c r="H342" s="269" t="str">
        <f>Spielplan!$J267</f>
        <v>Team B4</v>
      </c>
      <c r="I342" s="170" t="str">
        <f>Spielplan!$L267</f>
        <v>Team B2</v>
      </c>
      <c r="J342" s="270">
        <f>IF(Spielplan!$M267="","",Spielplan!$M267)</f>
        <v>3</v>
      </c>
      <c r="K342" s="271">
        <f>IF(Spielplan!$O267="","",Spielplan!$O267)</f>
        <v>0</v>
      </c>
      <c r="U342" s="57" t="s">
        <v>393</v>
      </c>
      <c r="V342" s="39" t="str">
        <f t="shared" si="124"/>
        <v>Team C9</v>
      </c>
      <c r="W342" s="172" t="str">
        <f t="shared" si="125"/>
        <v>Team C4</v>
      </c>
      <c r="X342" s="172">
        <f t="shared" si="130"/>
        <v>2</v>
      </c>
      <c r="Y342" s="34">
        <f t="shared" si="131"/>
        <v>1</v>
      </c>
      <c r="Z342" s="33" t="str">
        <f t="shared" si="132"/>
        <v/>
      </c>
      <c r="AA342" s="172">
        <f t="shared" si="128"/>
        <v>1</v>
      </c>
      <c r="AB342" s="172" t="str">
        <f t="shared" si="133"/>
        <v/>
      </c>
      <c r="AC342" s="3" t="str">
        <f t="shared" si="134"/>
        <v>Team C9Team C4</v>
      </c>
      <c r="AD342" s="64" t="str">
        <f t="shared" si="135"/>
        <v>2 : 1</v>
      </c>
      <c r="AE342" s="66">
        <f t="shared" si="126"/>
        <v>3</v>
      </c>
      <c r="AF342" s="64">
        <f t="shared" si="127"/>
        <v>0</v>
      </c>
      <c r="AG342" s="172">
        <f>IF($AH342="",0,COUNTIF($AH$64:$AH342,INDEX($AH$352:$AH$639,ROW($A279))))</f>
        <v>1</v>
      </c>
      <c r="AH342" s="167" t="str">
        <f t="shared" si="129"/>
        <v>Team C9Team C4</v>
      </c>
    </row>
    <row r="343" spans="7:34" x14ac:dyDescent="0.2">
      <c r="G343" s="1" t="s">
        <v>377</v>
      </c>
      <c r="H343" s="269" t="str">
        <f>Spielplan!$J268</f>
        <v>Team C4</v>
      </c>
      <c r="I343" s="170" t="str">
        <f>Spielplan!$L268</f>
        <v>Team C2</v>
      </c>
      <c r="J343" s="270">
        <f>IF(Spielplan!$M268="","",Spielplan!$M268)</f>
        <v>2</v>
      </c>
      <c r="K343" s="271">
        <f>IF(Spielplan!$O268="","",Spielplan!$O268)</f>
        <v>1</v>
      </c>
      <c r="U343" s="57" t="s">
        <v>394</v>
      </c>
      <c r="V343" s="39" t="str">
        <f t="shared" si="124"/>
        <v>Team D9</v>
      </c>
      <c r="W343" s="172" t="str">
        <f t="shared" si="125"/>
        <v>Team D4</v>
      </c>
      <c r="X343" s="172">
        <f t="shared" si="130"/>
        <v>3</v>
      </c>
      <c r="Y343" s="34">
        <f t="shared" si="131"/>
        <v>3</v>
      </c>
      <c r="Z343" s="33" t="str">
        <f t="shared" si="132"/>
        <v/>
      </c>
      <c r="AA343" s="172">
        <f t="shared" si="128"/>
        <v>1</v>
      </c>
      <c r="AB343" s="172" t="str">
        <f t="shared" si="133"/>
        <v/>
      </c>
      <c r="AC343" s="3" t="str">
        <f t="shared" si="134"/>
        <v>Team D9Team D4</v>
      </c>
      <c r="AD343" s="64" t="str">
        <f t="shared" si="135"/>
        <v>3 : 3</v>
      </c>
      <c r="AE343" s="66">
        <f t="shared" si="126"/>
        <v>1</v>
      </c>
      <c r="AF343" s="64">
        <f t="shared" si="127"/>
        <v>1</v>
      </c>
      <c r="AG343" s="172">
        <f>IF($AH343="",0,COUNTIF($AH$64:$AH343,INDEX($AH$352:$AH$639,ROW($A280))))</f>
        <v>1</v>
      </c>
      <c r="AH343" s="167" t="str">
        <f t="shared" si="129"/>
        <v>Team D9Team D4</v>
      </c>
    </row>
    <row r="344" spans="7:34" x14ac:dyDescent="0.2">
      <c r="G344" s="1" t="s">
        <v>378</v>
      </c>
      <c r="H344" s="269" t="str">
        <f>Spielplan!$J269</f>
        <v>Team D4</v>
      </c>
      <c r="I344" s="170" t="str">
        <f>Spielplan!$L269</f>
        <v>Team D2</v>
      </c>
      <c r="J344" s="270">
        <f>IF(Spielplan!$M269="","",Spielplan!$M269)</f>
        <v>3</v>
      </c>
      <c r="K344" s="271">
        <f>IF(Spielplan!$O269="","",Spielplan!$O269)</f>
        <v>3</v>
      </c>
      <c r="U344" s="57" t="s">
        <v>395</v>
      </c>
      <c r="V344" s="39" t="str">
        <f t="shared" si="124"/>
        <v>Beinbruch SC</v>
      </c>
      <c r="W344" s="172" t="str">
        <f t="shared" si="125"/>
        <v>Team A8</v>
      </c>
      <c r="X344" s="172">
        <f t="shared" si="130"/>
        <v>3</v>
      </c>
      <c r="Y344" s="34">
        <f t="shared" si="131"/>
        <v>3</v>
      </c>
      <c r="Z344" s="33" t="str">
        <f t="shared" si="132"/>
        <v/>
      </c>
      <c r="AA344" s="172">
        <f t="shared" si="128"/>
        <v>1</v>
      </c>
      <c r="AB344" s="172" t="str">
        <f t="shared" si="133"/>
        <v/>
      </c>
      <c r="AC344" s="3" t="str">
        <f t="shared" si="134"/>
        <v>Beinbruch SCTeam A8</v>
      </c>
      <c r="AD344" s="64" t="str">
        <f t="shared" si="135"/>
        <v>3 : 3</v>
      </c>
      <c r="AE344" s="66">
        <f t="shared" si="126"/>
        <v>1</v>
      </c>
      <c r="AF344" s="64">
        <f t="shared" si="127"/>
        <v>1</v>
      </c>
      <c r="AG344" s="172">
        <f>IF($AH344="",0,COUNTIF($AH$64:$AH344,INDEX($AH$352:$AH$639,ROW($A281))))</f>
        <v>1</v>
      </c>
      <c r="AH344" s="167" t="str">
        <f t="shared" si="129"/>
        <v>Beinbruch SCTeam A8</v>
      </c>
    </row>
    <row r="345" spans="7:34" x14ac:dyDescent="0.2">
      <c r="G345" s="1" t="s">
        <v>379</v>
      </c>
      <c r="H345" s="269" t="str">
        <f>Spielplan!$J270</f>
        <v>FV Schlappe Lunge</v>
      </c>
      <c r="I345" s="170" t="str">
        <f>Spielplan!$L270</f>
        <v>Team A9</v>
      </c>
      <c r="J345" s="270">
        <f>IF(Spielplan!$M270="","",Spielplan!$M270)</f>
        <v>3</v>
      </c>
      <c r="K345" s="271">
        <f>IF(Spielplan!$O270="","",Spielplan!$O270)</f>
        <v>3</v>
      </c>
      <c r="U345" s="57" t="s">
        <v>396</v>
      </c>
      <c r="V345" s="39" t="str">
        <f t="shared" si="124"/>
        <v>Team B5</v>
      </c>
      <c r="W345" s="172" t="str">
        <f t="shared" si="125"/>
        <v>Team B8</v>
      </c>
      <c r="X345" s="172">
        <f t="shared" si="130"/>
        <v>3</v>
      </c>
      <c r="Y345" s="34">
        <f t="shared" si="131"/>
        <v>3</v>
      </c>
      <c r="Z345" s="33" t="str">
        <f t="shared" si="132"/>
        <v/>
      </c>
      <c r="AA345" s="172">
        <f t="shared" si="128"/>
        <v>1</v>
      </c>
      <c r="AB345" s="172" t="str">
        <f t="shared" si="133"/>
        <v/>
      </c>
      <c r="AC345" s="3" t="str">
        <f t="shared" si="134"/>
        <v>Team B5Team B8</v>
      </c>
      <c r="AD345" s="64" t="str">
        <f t="shared" si="135"/>
        <v>3 : 3</v>
      </c>
      <c r="AE345" s="66">
        <f t="shared" si="126"/>
        <v>1</v>
      </c>
      <c r="AF345" s="64">
        <f t="shared" si="127"/>
        <v>1</v>
      </c>
      <c r="AG345" s="172">
        <f>IF($AH345="",0,COUNTIF($AH$64:$AH345,INDEX($AH$352:$AH$639,ROW($A282))))</f>
        <v>1</v>
      </c>
      <c r="AH345" s="167" t="str">
        <f t="shared" si="129"/>
        <v>Team B5Team B8</v>
      </c>
    </row>
    <row r="346" spans="7:34" x14ac:dyDescent="0.2">
      <c r="G346" s="1" t="s">
        <v>380</v>
      </c>
      <c r="H346" s="269" t="str">
        <f>Spielplan!$J271</f>
        <v>Team B6</v>
      </c>
      <c r="I346" s="170" t="str">
        <f>Spielplan!$L271</f>
        <v>Team B9</v>
      </c>
      <c r="J346" s="270">
        <f>IF(Spielplan!$M271="","",Spielplan!$M271)</f>
        <v>3</v>
      </c>
      <c r="K346" s="271">
        <f>IF(Spielplan!$O271="","",Spielplan!$O271)</f>
        <v>3</v>
      </c>
      <c r="U346" s="57" t="s">
        <v>397</v>
      </c>
      <c r="V346" s="39" t="str">
        <f t="shared" si="124"/>
        <v>Team C5</v>
      </c>
      <c r="W346" s="172" t="str">
        <f t="shared" si="125"/>
        <v>Team C8</v>
      </c>
      <c r="X346" s="172">
        <f t="shared" si="130"/>
        <v>5</v>
      </c>
      <c r="Y346" s="34">
        <f t="shared" si="131"/>
        <v>5</v>
      </c>
      <c r="Z346" s="33" t="str">
        <f t="shared" si="132"/>
        <v/>
      </c>
      <c r="AA346" s="172">
        <f t="shared" si="128"/>
        <v>1</v>
      </c>
      <c r="AB346" s="172" t="str">
        <f t="shared" si="133"/>
        <v/>
      </c>
      <c r="AC346" s="3" t="str">
        <f t="shared" si="134"/>
        <v>Team C5Team C8</v>
      </c>
      <c r="AD346" s="64" t="str">
        <f t="shared" si="135"/>
        <v>5 : 5</v>
      </c>
      <c r="AE346" s="66">
        <f t="shared" si="126"/>
        <v>1</v>
      </c>
      <c r="AF346" s="64">
        <f t="shared" si="127"/>
        <v>1</v>
      </c>
      <c r="AG346" s="172">
        <f>IF($AH346="",0,COUNTIF($AH$64:$AH346,INDEX($AH$352:$AH$639,ROW($A283))))</f>
        <v>1</v>
      </c>
      <c r="AH346" s="167" t="str">
        <f t="shared" si="129"/>
        <v>Team C5Team C8</v>
      </c>
    </row>
    <row r="347" spans="7:34" x14ac:dyDescent="0.2">
      <c r="G347" s="1" t="s">
        <v>381</v>
      </c>
      <c r="H347" s="269" t="str">
        <f>Spielplan!$J272</f>
        <v>Team C6</v>
      </c>
      <c r="I347" s="170" t="str">
        <f>Spielplan!$L272</f>
        <v>Team C9</v>
      </c>
      <c r="J347" s="270">
        <f>IF(Spielplan!$M272="","",Spielplan!$M272)</f>
        <v>5</v>
      </c>
      <c r="K347" s="271">
        <f>IF(Spielplan!$O272="","",Spielplan!$O272)</f>
        <v>5</v>
      </c>
      <c r="U347" s="57" t="s">
        <v>398</v>
      </c>
      <c r="V347" s="39" t="str">
        <f t="shared" si="124"/>
        <v>Team D5</v>
      </c>
      <c r="W347" s="172" t="str">
        <f t="shared" si="125"/>
        <v>Team D8</v>
      </c>
      <c r="X347" s="172">
        <f t="shared" si="130"/>
        <v>6</v>
      </c>
      <c r="Y347" s="34">
        <f t="shared" si="131"/>
        <v>6</v>
      </c>
      <c r="Z347" s="33" t="str">
        <f t="shared" si="132"/>
        <v/>
      </c>
      <c r="AA347" s="172">
        <f t="shared" si="128"/>
        <v>1</v>
      </c>
      <c r="AB347" s="172" t="str">
        <f t="shared" si="133"/>
        <v/>
      </c>
      <c r="AC347" s="3" t="str">
        <f t="shared" si="134"/>
        <v>Team D5Team D8</v>
      </c>
      <c r="AD347" s="64" t="str">
        <f t="shared" si="135"/>
        <v>6 : 6</v>
      </c>
      <c r="AE347" s="66">
        <f t="shared" si="126"/>
        <v>1</v>
      </c>
      <c r="AF347" s="64">
        <f t="shared" si="127"/>
        <v>1</v>
      </c>
      <c r="AG347" s="172">
        <f>IF($AH347="",0,COUNTIF($AH$64:$AH347,INDEX($AH$352:$AH$639,ROW($A284))))</f>
        <v>1</v>
      </c>
      <c r="AH347" s="167" t="str">
        <f t="shared" si="129"/>
        <v>Team D5Team D8</v>
      </c>
    </row>
    <row r="348" spans="7:34" x14ac:dyDescent="0.2">
      <c r="G348" s="1" t="s">
        <v>382</v>
      </c>
      <c r="H348" s="269" t="str">
        <f>Spielplan!$J273</f>
        <v>Team D6</v>
      </c>
      <c r="I348" s="170" t="str">
        <f>Spielplan!$L273</f>
        <v>Team D9</v>
      </c>
      <c r="J348" s="270">
        <f>IF(Spielplan!$M273="","",Spielplan!$M273)</f>
        <v>6</v>
      </c>
      <c r="K348" s="271">
        <f>IF(Spielplan!$O273="","",Spielplan!$O273)</f>
        <v>6</v>
      </c>
      <c r="U348" s="57" t="s">
        <v>399</v>
      </c>
      <c r="V348" s="39" t="str">
        <f t="shared" si="124"/>
        <v>Team A7</v>
      </c>
      <c r="W348" s="172" t="str">
        <f t="shared" si="125"/>
        <v>FV Schlappe Lunge</v>
      </c>
      <c r="X348" s="172">
        <f t="shared" si="130"/>
        <v>5</v>
      </c>
      <c r="Y348" s="34">
        <f t="shared" si="131"/>
        <v>5</v>
      </c>
      <c r="Z348" s="33" t="str">
        <f t="shared" si="132"/>
        <v/>
      </c>
      <c r="AA348" s="172">
        <f t="shared" si="128"/>
        <v>1</v>
      </c>
      <c r="AB348" s="172" t="str">
        <f t="shared" si="133"/>
        <v/>
      </c>
      <c r="AC348" s="3" t="str">
        <f t="shared" si="134"/>
        <v>Team A7FV Schlappe Lunge</v>
      </c>
      <c r="AD348" s="64" t="str">
        <f t="shared" si="135"/>
        <v>5 : 5</v>
      </c>
      <c r="AE348" s="66">
        <f t="shared" si="126"/>
        <v>1</v>
      </c>
      <c r="AF348" s="64">
        <f t="shared" si="127"/>
        <v>1</v>
      </c>
      <c r="AG348" s="172">
        <f>IF($AH348="",0,COUNTIF($AH$64:$AH348,INDEX($AH$352:$AH$639,ROW($A285))))</f>
        <v>1</v>
      </c>
      <c r="AH348" s="167" t="str">
        <f t="shared" si="129"/>
        <v>Team A7FV Schlappe Lunge</v>
      </c>
    </row>
    <row r="349" spans="7:34" x14ac:dyDescent="0.2">
      <c r="G349" s="1" t="s">
        <v>383</v>
      </c>
      <c r="H349" s="269" t="str">
        <f>Spielplan!$J274</f>
        <v>Team A8</v>
      </c>
      <c r="I349" s="170" t="str">
        <f>Spielplan!$L274</f>
        <v>Team A7</v>
      </c>
      <c r="J349" s="270">
        <f>IF(Spielplan!$M274="","",Spielplan!$M274)</f>
        <v>5</v>
      </c>
      <c r="K349" s="271">
        <f>IF(Spielplan!$O274="","",Spielplan!$O274)</f>
        <v>5</v>
      </c>
      <c r="U349" s="57" t="s">
        <v>400</v>
      </c>
      <c r="V349" s="39" t="str">
        <f t="shared" si="124"/>
        <v>Team B7</v>
      </c>
      <c r="W349" s="172" t="str">
        <f t="shared" si="125"/>
        <v>Team B6</v>
      </c>
      <c r="X349" s="172">
        <f t="shared" si="130"/>
        <v>4</v>
      </c>
      <c r="Y349" s="34">
        <f t="shared" si="131"/>
        <v>4</v>
      </c>
      <c r="Z349" s="33" t="str">
        <f t="shared" si="132"/>
        <v/>
      </c>
      <c r="AA349" s="172">
        <f t="shared" si="128"/>
        <v>1</v>
      </c>
      <c r="AB349" s="172" t="str">
        <f t="shared" si="133"/>
        <v/>
      </c>
      <c r="AC349" s="3" t="str">
        <f t="shared" si="134"/>
        <v>Team B7Team B6</v>
      </c>
      <c r="AD349" s="64" t="str">
        <f t="shared" si="135"/>
        <v>4 : 4</v>
      </c>
      <c r="AE349" s="66">
        <f t="shared" si="126"/>
        <v>1</v>
      </c>
      <c r="AF349" s="64">
        <f t="shared" si="127"/>
        <v>1</v>
      </c>
      <c r="AG349" s="172">
        <f>IF($AH349="",0,COUNTIF($AH$64:$AH349,INDEX($AH$352:$AH$639,ROW($A286))))</f>
        <v>1</v>
      </c>
      <c r="AH349" s="167" t="str">
        <f t="shared" si="129"/>
        <v>Team B7Team B6</v>
      </c>
    </row>
    <row r="350" spans="7:34" x14ac:dyDescent="0.2">
      <c r="G350" s="1" t="s">
        <v>384</v>
      </c>
      <c r="H350" s="269" t="str">
        <f>Spielplan!$J275</f>
        <v>Team B8</v>
      </c>
      <c r="I350" s="170" t="str">
        <f>Spielplan!$L275</f>
        <v>Team B7</v>
      </c>
      <c r="J350" s="270">
        <f>IF(Spielplan!$M275="","",Spielplan!$M275)</f>
        <v>4</v>
      </c>
      <c r="K350" s="271">
        <f>IF(Spielplan!$O275="","",Spielplan!$O275)</f>
        <v>4</v>
      </c>
      <c r="U350" s="57" t="s">
        <v>401</v>
      </c>
      <c r="V350" s="39" t="str">
        <f t="shared" si="124"/>
        <v>Team C7</v>
      </c>
      <c r="W350" s="172" t="str">
        <f t="shared" si="125"/>
        <v>Team C6</v>
      </c>
      <c r="X350" s="172">
        <f t="shared" si="130"/>
        <v>3</v>
      </c>
      <c r="Y350" s="34">
        <f t="shared" si="131"/>
        <v>3</v>
      </c>
      <c r="Z350" s="33" t="str">
        <f t="shared" si="132"/>
        <v/>
      </c>
      <c r="AA350" s="172">
        <f t="shared" si="128"/>
        <v>1</v>
      </c>
      <c r="AB350" s="172" t="str">
        <f t="shared" si="133"/>
        <v/>
      </c>
      <c r="AC350" s="3" t="str">
        <f t="shared" si="134"/>
        <v>Team C7Team C6</v>
      </c>
      <c r="AD350" s="64" t="str">
        <f t="shared" si="135"/>
        <v>3 : 3</v>
      </c>
      <c r="AE350" s="66">
        <f t="shared" si="126"/>
        <v>1</v>
      </c>
      <c r="AF350" s="64">
        <f t="shared" si="127"/>
        <v>1</v>
      </c>
      <c r="AG350" s="172">
        <f>IF($AH350="",0,COUNTIF($AH$64:$AH350,INDEX($AH$352:$AH$639,ROW($A287))))</f>
        <v>1</v>
      </c>
      <c r="AH350" s="167" t="str">
        <f t="shared" si="129"/>
        <v>Team C7Team C6</v>
      </c>
    </row>
    <row r="351" spans="7:34" ht="12.75" thickBot="1" x14ac:dyDescent="0.25">
      <c r="G351" s="1" t="s">
        <v>385</v>
      </c>
      <c r="H351" s="269" t="str">
        <f>Spielplan!$J276</f>
        <v>Team C8</v>
      </c>
      <c r="I351" s="170" t="str">
        <f>Spielplan!$L276</f>
        <v>Team C7</v>
      </c>
      <c r="J351" s="270">
        <f>IF(Spielplan!$M276="","",Spielplan!$M276)</f>
        <v>3</v>
      </c>
      <c r="K351" s="271">
        <f>IF(Spielplan!$O276="","",Spielplan!$O276)</f>
        <v>3</v>
      </c>
      <c r="U351" s="58" t="s">
        <v>402</v>
      </c>
      <c r="V351" s="40" t="str">
        <f t="shared" si="124"/>
        <v>Team D7</v>
      </c>
      <c r="W351" s="36" t="str">
        <f t="shared" si="125"/>
        <v>Team D6</v>
      </c>
      <c r="X351" s="36">
        <f t="shared" si="130"/>
        <v>5</v>
      </c>
      <c r="Y351" s="37">
        <f t="shared" si="131"/>
        <v>5</v>
      </c>
      <c r="Z351" s="33" t="str">
        <f t="shared" si="132"/>
        <v/>
      </c>
      <c r="AA351" s="172">
        <f t="shared" si="128"/>
        <v>1</v>
      </c>
      <c r="AB351" s="172" t="str">
        <f t="shared" si="133"/>
        <v/>
      </c>
      <c r="AC351" s="3" t="str">
        <f t="shared" si="134"/>
        <v>Team D7Team D6</v>
      </c>
      <c r="AD351" s="64" t="str">
        <f t="shared" si="135"/>
        <v>5 : 5</v>
      </c>
      <c r="AE351" s="92">
        <f t="shared" si="126"/>
        <v>1</v>
      </c>
      <c r="AF351" s="89">
        <f t="shared" si="127"/>
        <v>1</v>
      </c>
      <c r="AG351" s="171">
        <f>IF($AH351="",0,COUNTIF($AH$64:$AH351,INDEX($AH$352:$AH$639,ROW($A288))))</f>
        <v>1</v>
      </c>
      <c r="AH351" s="168" t="str">
        <f t="shared" si="129"/>
        <v>Team D7Team D6</v>
      </c>
    </row>
    <row r="352" spans="7:34" ht="12.75" thickTop="1" x14ac:dyDescent="0.2">
      <c r="G352" s="1" t="s">
        <v>386</v>
      </c>
      <c r="H352" s="269" t="str">
        <f>Spielplan!$J277</f>
        <v>Team D8</v>
      </c>
      <c r="I352" s="170" t="str">
        <f>Spielplan!$L277</f>
        <v>Team D7</v>
      </c>
      <c r="J352" s="270">
        <f>IF(Spielplan!$M277="","",Spielplan!$M277)</f>
        <v>5</v>
      </c>
      <c r="K352" s="271">
        <f>IF(Spielplan!$O277="","",Spielplan!$O277)</f>
        <v>5</v>
      </c>
      <c r="Y352" s="57" t="s">
        <v>2</v>
      </c>
      <c r="Z352" s="30" t="str">
        <f t="shared" ref="Z352:Z415" si="136">W64&amp;V64</f>
        <v>Eintracht FrankfurtTeam A9</v>
      </c>
      <c r="AA352" s="31">
        <f t="shared" ref="AA352:AA415" si="137">AA64</f>
        <v>1</v>
      </c>
      <c r="AB352" s="31" t="str">
        <f t="shared" ref="AB352:AB415" si="138">IF(AA352&gt;0,Y64&amp;$M$67&amp;X64,"")</f>
        <v>2 : 2</v>
      </c>
      <c r="AC352" s="94" t="str">
        <f t="shared" ref="AC352:AC415" si="139">IF($AG64=1,W64&amp;V64,"")</f>
        <v/>
      </c>
      <c r="AD352" s="95" t="str">
        <f t="shared" ref="AD352:AD415" si="140">IF(AND(AA64&gt;0,$AG64=1),$Y64&amp;$M$67&amp;$X64,"")</f>
        <v/>
      </c>
      <c r="AE352" s="316"/>
      <c r="AF352" s="3"/>
      <c r="AG352" s="3"/>
      <c r="AH352" s="167" t="str">
        <f>Z352</f>
        <v>Eintracht FrankfurtTeam A9</v>
      </c>
    </row>
    <row r="353" spans="7:34" x14ac:dyDescent="0.2">
      <c r="G353" s="1" t="s">
        <v>387</v>
      </c>
      <c r="H353" s="269" t="str">
        <f>Spielplan!$J278</f>
        <v>Eintracht Frankfurt</v>
      </c>
      <c r="I353" s="170" t="str">
        <f>Spielplan!$L278</f>
        <v>1. FC Riedwald</v>
      </c>
      <c r="J353" s="270">
        <f>IF(Spielplan!$M278="","",Spielplan!$M278)</f>
        <v>0</v>
      </c>
      <c r="K353" s="271">
        <f>IF(Spielplan!$O278="","",Spielplan!$O278)</f>
        <v>0</v>
      </c>
      <c r="Y353" s="57" t="s">
        <v>3</v>
      </c>
      <c r="Z353" s="33" t="str">
        <f t="shared" si="136"/>
        <v>Team B2Team B9</v>
      </c>
      <c r="AA353" s="172">
        <f t="shared" si="137"/>
        <v>1</v>
      </c>
      <c r="AB353" s="172" t="str">
        <f t="shared" si="138"/>
        <v>4 : 3</v>
      </c>
      <c r="AC353" s="3" t="str">
        <f t="shared" si="139"/>
        <v/>
      </c>
      <c r="AD353" s="64" t="str">
        <f t="shared" si="140"/>
        <v/>
      </c>
      <c r="AE353" s="317"/>
      <c r="AF353" s="170"/>
      <c r="AG353" s="170"/>
      <c r="AH353" s="167" t="str">
        <f>Z353</f>
        <v>Team B2Team B9</v>
      </c>
    </row>
    <row r="354" spans="7:34" x14ac:dyDescent="0.2">
      <c r="G354" s="1" t="s">
        <v>388</v>
      </c>
      <c r="H354" s="269" t="str">
        <f>Spielplan!$J279</f>
        <v>Team B2</v>
      </c>
      <c r="I354" s="170" t="str">
        <f>Spielplan!$L279</f>
        <v>Team B1</v>
      </c>
      <c r="J354" s="270">
        <f>IF(Spielplan!$M279="","",Spielplan!$M279)</f>
        <v>1</v>
      </c>
      <c r="K354" s="271">
        <f>IF(Spielplan!$O279="","",Spielplan!$O279)</f>
        <v>1</v>
      </c>
      <c r="Y354" s="57" t="s">
        <v>4</v>
      </c>
      <c r="Z354" s="33" t="str">
        <f t="shared" si="136"/>
        <v>Team C2Team C9</v>
      </c>
      <c r="AA354" s="172">
        <f t="shared" si="137"/>
        <v>1</v>
      </c>
      <c r="AB354" s="172" t="str">
        <f t="shared" si="138"/>
        <v>3 : 3</v>
      </c>
      <c r="AC354" s="3" t="str">
        <f t="shared" si="139"/>
        <v/>
      </c>
      <c r="AD354" s="64" t="str">
        <f t="shared" si="140"/>
        <v/>
      </c>
      <c r="AE354" s="317"/>
      <c r="AF354" s="170"/>
      <c r="AG354" s="170"/>
      <c r="AH354" s="167" t="str">
        <f t="shared" ref="AH354:AH417" si="141">Z354</f>
        <v>Team C2Team C9</v>
      </c>
    </row>
    <row r="355" spans="7:34" x14ac:dyDescent="0.2">
      <c r="G355" s="1" t="s">
        <v>389</v>
      </c>
      <c r="H355" s="269" t="str">
        <f>Spielplan!$J280</f>
        <v>Team C2</v>
      </c>
      <c r="I355" s="170" t="str">
        <f>Spielplan!$L280</f>
        <v>Team C1</v>
      </c>
      <c r="J355" s="270">
        <f>IF(Spielplan!$M280="","",Spielplan!$M280)</f>
        <v>2</v>
      </c>
      <c r="K355" s="271">
        <f>IF(Spielplan!$O280="","",Spielplan!$O280)</f>
        <v>4</v>
      </c>
      <c r="Y355" s="57" t="s">
        <v>5</v>
      </c>
      <c r="Z355" s="33" t="str">
        <f t="shared" si="136"/>
        <v>Team D2Team D9</v>
      </c>
      <c r="AA355" s="172">
        <f t="shared" si="137"/>
        <v>1</v>
      </c>
      <c r="AB355" s="172" t="str">
        <f t="shared" si="138"/>
        <v>1 : 3</v>
      </c>
      <c r="AC355" s="3" t="str">
        <f t="shared" si="139"/>
        <v/>
      </c>
      <c r="AD355" s="64" t="str">
        <f t="shared" si="140"/>
        <v/>
      </c>
      <c r="AE355" s="317"/>
      <c r="AF355" s="170"/>
      <c r="AG355" s="170"/>
      <c r="AH355" s="167" t="str">
        <f t="shared" si="141"/>
        <v>Team D2Team D9</v>
      </c>
    </row>
    <row r="356" spans="7:34" x14ac:dyDescent="0.2">
      <c r="G356" s="1" t="s">
        <v>390</v>
      </c>
      <c r="H356" s="269" t="str">
        <f>Spielplan!$J281</f>
        <v>Team D2</v>
      </c>
      <c r="I356" s="170" t="str">
        <f>Spielplan!$L281</f>
        <v>Team D1</v>
      </c>
      <c r="J356" s="270">
        <f>IF(Spielplan!$M281="","",Spielplan!$M281)</f>
        <v>0</v>
      </c>
      <c r="K356" s="271">
        <f>IF(Spielplan!$O281="","",Spielplan!$O281)</f>
        <v>3</v>
      </c>
      <c r="Y356" s="57" t="s">
        <v>6</v>
      </c>
      <c r="Z356" s="33" t="str">
        <f t="shared" si="136"/>
        <v>Team A8FC Barcelona</v>
      </c>
      <c r="AA356" s="172">
        <f t="shared" si="137"/>
        <v>1</v>
      </c>
      <c r="AB356" s="172" t="str">
        <f t="shared" si="138"/>
        <v>3 : 3</v>
      </c>
      <c r="AC356" s="3" t="str">
        <f t="shared" si="139"/>
        <v/>
      </c>
      <c r="AD356" s="64" t="str">
        <f t="shared" si="140"/>
        <v/>
      </c>
      <c r="AE356" s="317"/>
      <c r="AF356" s="170"/>
      <c r="AG356" s="170"/>
      <c r="AH356" s="167" t="str">
        <f t="shared" si="141"/>
        <v>Team A8FC Barcelona</v>
      </c>
    </row>
    <row r="357" spans="7:34" x14ac:dyDescent="0.2">
      <c r="G357" s="1" t="s">
        <v>391</v>
      </c>
      <c r="H357" s="269" t="str">
        <f>Spielplan!$J282</f>
        <v>Team A9</v>
      </c>
      <c r="I357" s="170" t="str">
        <f>Spielplan!$L282</f>
        <v>Maibach 1822 eV</v>
      </c>
      <c r="J357" s="270">
        <f>IF(Spielplan!$M282="","",Spielplan!$M282)</f>
        <v>1</v>
      </c>
      <c r="K357" s="271">
        <f>IF(Spielplan!$O282="","",Spielplan!$O282)</f>
        <v>5</v>
      </c>
      <c r="Y357" s="57" t="s">
        <v>7</v>
      </c>
      <c r="Z357" s="33" t="str">
        <f t="shared" si="136"/>
        <v>Team B8Team B3</v>
      </c>
      <c r="AA357" s="172">
        <f t="shared" si="137"/>
        <v>1</v>
      </c>
      <c r="AB357" s="172" t="str">
        <f t="shared" si="138"/>
        <v>1 : 5</v>
      </c>
      <c r="AC357" s="3" t="str">
        <f t="shared" si="139"/>
        <v/>
      </c>
      <c r="AD357" s="64" t="str">
        <f t="shared" si="140"/>
        <v/>
      </c>
      <c r="AE357" s="317"/>
      <c r="AF357" s="170"/>
      <c r="AG357" s="170"/>
      <c r="AH357" s="167" t="str">
        <f t="shared" si="141"/>
        <v>Team B8Team B3</v>
      </c>
    </row>
    <row r="358" spans="7:34" x14ac:dyDescent="0.2">
      <c r="G358" s="1" t="s">
        <v>392</v>
      </c>
      <c r="H358" s="269" t="str">
        <f>Spielplan!$J283</f>
        <v>Team B9</v>
      </c>
      <c r="I358" s="170" t="str">
        <f>Spielplan!$L283</f>
        <v>Team B4</v>
      </c>
      <c r="J358" s="270">
        <f>IF(Spielplan!$M283="","",Spielplan!$M283)</f>
        <v>3</v>
      </c>
      <c r="K358" s="271">
        <f>IF(Spielplan!$O283="","",Spielplan!$O283)</f>
        <v>0</v>
      </c>
      <c r="Y358" s="57" t="s">
        <v>10</v>
      </c>
      <c r="Z358" s="33" t="str">
        <f t="shared" si="136"/>
        <v>Team C8Team C3</v>
      </c>
      <c r="AA358" s="172">
        <f t="shared" si="137"/>
        <v>1</v>
      </c>
      <c r="AB358" s="172" t="str">
        <f t="shared" si="138"/>
        <v>1 : 6</v>
      </c>
      <c r="AC358" s="3" t="str">
        <f t="shared" si="139"/>
        <v/>
      </c>
      <c r="AD358" s="64" t="str">
        <f t="shared" si="140"/>
        <v/>
      </c>
      <c r="AE358" s="317"/>
      <c r="AF358" s="170"/>
      <c r="AG358" s="170"/>
      <c r="AH358" s="167" t="str">
        <f t="shared" si="141"/>
        <v>Team C8Team C3</v>
      </c>
    </row>
    <row r="359" spans="7:34" x14ac:dyDescent="0.2">
      <c r="G359" s="1" t="s">
        <v>393</v>
      </c>
      <c r="H359" s="269" t="str">
        <f>Spielplan!$J284</f>
        <v>Team C9</v>
      </c>
      <c r="I359" s="170" t="str">
        <f>Spielplan!$L284</f>
        <v>Team C4</v>
      </c>
      <c r="J359" s="270">
        <f>IF(Spielplan!$M284="","",Spielplan!$M284)</f>
        <v>2</v>
      </c>
      <c r="K359" s="271">
        <f>IF(Spielplan!$O284="","",Spielplan!$O284)</f>
        <v>1</v>
      </c>
      <c r="Y359" s="57" t="s">
        <v>11</v>
      </c>
      <c r="Z359" s="33" t="str">
        <f t="shared" si="136"/>
        <v>Team D8Team D3</v>
      </c>
      <c r="AA359" s="172">
        <f t="shared" si="137"/>
        <v>1</v>
      </c>
      <c r="AB359" s="172" t="str">
        <f t="shared" si="138"/>
        <v>2 : 5</v>
      </c>
      <c r="AC359" s="3" t="str">
        <f t="shared" si="139"/>
        <v/>
      </c>
      <c r="AD359" s="64" t="str">
        <f t="shared" si="140"/>
        <v/>
      </c>
      <c r="AE359" s="317"/>
      <c r="AF359" s="170"/>
      <c r="AG359" s="170"/>
      <c r="AH359" s="167" t="str">
        <f t="shared" si="141"/>
        <v>Team D8Team D3</v>
      </c>
    </row>
    <row r="360" spans="7:34" x14ac:dyDescent="0.2">
      <c r="G360" s="1" t="s">
        <v>394</v>
      </c>
      <c r="H360" s="269" t="str">
        <f>Spielplan!$J285</f>
        <v>Team D9</v>
      </c>
      <c r="I360" s="170" t="str">
        <f>Spielplan!$L285</f>
        <v>Team D4</v>
      </c>
      <c r="J360" s="270">
        <f>IF(Spielplan!$M285="","",Spielplan!$M285)</f>
        <v>3</v>
      </c>
      <c r="K360" s="271">
        <f>IF(Spielplan!$O285="","",Spielplan!$O285)</f>
        <v>3</v>
      </c>
      <c r="Y360" s="57" t="s">
        <v>12</v>
      </c>
      <c r="Z360" s="33" t="str">
        <f t="shared" si="136"/>
        <v>Maibach 1822 eVTeam A7</v>
      </c>
      <c r="AA360" s="172">
        <f t="shared" si="137"/>
        <v>1</v>
      </c>
      <c r="AB360" s="172" t="str">
        <f t="shared" si="138"/>
        <v>2 : 4</v>
      </c>
      <c r="AC360" s="3" t="str">
        <f t="shared" si="139"/>
        <v/>
      </c>
      <c r="AD360" s="64" t="str">
        <f t="shared" si="140"/>
        <v/>
      </c>
      <c r="AE360" s="317"/>
      <c r="AF360" s="170"/>
      <c r="AG360" s="170"/>
      <c r="AH360" s="167" t="str">
        <f t="shared" si="141"/>
        <v>Maibach 1822 eVTeam A7</v>
      </c>
    </row>
    <row r="361" spans="7:34" x14ac:dyDescent="0.2">
      <c r="G361" s="1" t="s">
        <v>395</v>
      </c>
      <c r="H361" s="269" t="str">
        <f>Spielplan!$J286</f>
        <v>Beinbruch SC</v>
      </c>
      <c r="I361" s="170" t="str">
        <f>Spielplan!$L286</f>
        <v>Team A8</v>
      </c>
      <c r="J361" s="270">
        <f>IF(Spielplan!$M286="","",Spielplan!$M286)</f>
        <v>3</v>
      </c>
      <c r="K361" s="271">
        <f>IF(Spielplan!$O286="","",Spielplan!$O286)</f>
        <v>3</v>
      </c>
      <c r="Y361" s="57" t="s">
        <v>13</v>
      </c>
      <c r="Z361" s="33" t="str">
        <f t="shared" si="136"/>
        <v>Team B4Team B7</v>
      </c>
      <c r="AA361" s="172">
        <f t="shared" si="137"/>
        <v>1</v>
      </c>
      <c r="AB361" s="172" t="str">
        <f t="shared" si="138"/>
        <v>0 : 3</v>
      </c>
      <c r="AC361" s="3" t="str">
        <f t="shared" si="139"/>
        <v/>
      </c>
      <c r="AD361" s="64" t="str">
        <f t="shared" si="140"/>
        <v/>
      </c>
      <c r="AE361" s="317"/>
      <c r="AF361" s="170"/>
      <c r="AG361" s="170"/>
      <c r="AH361" s="167" t="str">
        <f t="shared" si="141"/>
        <v>Team B4Team B7</v>
      </c>
    </row>
    <row r="362" spans="7:34" x14ac:dyDescent="0.2">
      <c r="G362" s="1" t="s">
        <v>396</v>
      </c>
      <c r="H362" s="269" t="str">
        <f>Spielplan!$J287</f>
        <v>Team B5</v>
      </c>
      <c r="I362" s="170" t="str">
        <f>Spielplan!$L287</f>
        <v>Team B8</v>
      </c>
      <c r="J362" s="270">
        <f>IF(Spielplan!$M287="","",Spielplan!$M287)</f>
        <v>3</v>
      </c>
      <c r="K362" s="271">
        <f>IF(Spielplan!$O287="","",Spielplan!$O287)</f>
        <v>3</v>
      </c>
      <c r="Y362" s="57" t="s">
        <v>14</v>
      </c>
      <c r="Z362" s="33" t="str">
        <f t="shared" si="136"/>
        <v>Team C4Team C7</v>
      </c>
      <c r="AA362" s="172">
        <f t="shared" si="137"/>
        <v>1</v>
      </c>
      <c r="AB362" s="172" t="str">
        <f t="shared" si="138"/>
        <v>1 : 5</v>
      </c>
      <c r="AC362" s="3" t="str">
        <f t="shared" si="139"/>
        <v/>
      </c>
      <c r="AD362" s="64" t="str">
        <f t="shared" si="140"/>
        <v/>
      </c>
      <c r="AE362" s="317"/>
      <c r="AF362" s="170"/>
      <c r="AG362" s="170"/>
      <c r="AH362" s="167" t="str">
        <f t="shared" si="141"/>
        <v>Team C4Team C7</v>
      </c>
    </row>
    <row r="363" spans="7:34" x14ac:dyDescent="0.2">
      <c r="G363" s="1" t="s">
        <v>397</v>
      </c>
      <c r="H363" s="269" t="str">
        <f>Spielplan!$J288</f>
        <v>Team C5</v>
      </c>
      <c r="I363" s="170" t="str">
        <f>Spielplan!$L288</f>
        <v>Team C8</v>
      </c>
      <c r="J363" s="270">
        <f>IF(Spielplan!$M288="","",Spielplan!$M288)</f>
        <v>5</v>
      </c>
      <c r="K363" s="271">
        <f>IF(Spielplan!$O288="","",Spielplan!$O288)</f>
        <v>5</v>
      </c>
      <c r="Y363" s="57" t="s">
        <v>15</v>
      </c>
      <c r="Z363" s="33" t="str">
        <f t="shared" si="136"/>
        <v>Team D4Team D7</v>
      </c>
      <c r="AA363" s="172">
        <f t="shared" si="137"/>
        <v>1</v>
      </c>
      <c r="AB363" s="172" t="str">
        <f t="shared" si="138"/>
        <v>3 : 0</v>
      </c>
      <c r="AC363" s="3" t="str">
        <f t="shared" si="139"/>
        <v/>
      </c>
      <c r="AD363" s="64" t="str">
        <f t="shared" si="140"/>
        <v/>
      </c>
      <c r="AE363" s="317"/>
      <c r="AF363" s="170"/>
      <c r="AG363" s="170"/>
      <c r="AH363" s="167" t="str">
        <f t="shared" si="141"/>
        <v>Team D4Team D7</v>
      </c>
    </row>
    <row r="364" spans="7:34" x14ac:dyDescent="0.2">
      <c r="G364" s="1" t="s">
        <v>398</v>
      </c>
      <c r="H364" s="269" t="str">
        <f>Spielplan!$J289</f>
        <v>Team D5</v>
      </c>
      <c r="I364" s="170" t="str">
        <f>Spielplan!$L289</f>
        <v>Team D8</v>
      </c>
      <c r="J364" s="270">
        <f>IF(Spielplan!$M289="","",Spielplan!$M289)</f>
        <v>6</v>
      </c>
      <c r="K364" s="271">
        <f>IF(Spielplan!$O289="","",Spielplan!$O289)</f>
        <v>6</v>
      </c>
      <c r="Y364" s="57" t="s">
        <v>16</v>
      </c>
      <c r="Z364" s="33" t="str">
        <f t="shared" si="136"/>
        <v>FV Schlappe LungeBeinbruch SC</v>
      </c>
      <c r="AA364" s="172">
        <f t="shared" si="137"/>
        <v>1</v>
      </c>
      <c r="AB364" s="172" t="str">
        <f t="shared" si="138"/>
        <v>2 : 1</v>
      </c>
      <c r="AC364" s="3" t="str">
        <f t="shared" si="139"/>
        <v/>
      </c>
      <c r="AD364" s="64" t="str">
        <f t="shared" si="140"/>
        <v/>
      </c>
      <c r="AE364" s="317"/>
      <c r="AF364" s="170"/>
      <c r="AG364" s="170"/>
      <c r="AH364" s="167" t="str">
        <f t="shared" si="141"/>
        <v>FV Schlappe LungeBeinbruch SC</v>
      </c>
    </row>
    <row r="365" spans="7:34" x14ac:dyDescent="0.2">
      <c r="G365" s="1" t="s">
        <v>399</v>
      </c>
      <c r="H365" s="269" t="str">
        <f>Spielplan!$J290</f>
        <v>Team A7</v>
      </c>
      <c r="I365" s="170" t="str">
        <f>Spielplan!$L290</f>
        <v>FV Schlappe Lunge</v>
      </c>
      <c r="J365" s="270">
        <f>IF(Spielplan!$M290="","",Spielplan!$M290)</f>
        <v>5</v>
      </c>
      <c r="K365" s="271">
        <f>IF(Spielplan!$O290="","",Spielplan!$O290)</f>
        <v>5</v>
      </c>
      <c r="Y365" s="57" t="s">
        <v>17</v>
      </c>
      <c r="Z365" s="33" t="str">
        <f t="shared" si="136"/>
        <v>Team B6Team B5</v>
      </c>
      <c r="AA365" s="172">
        <f t="shared" si="137"/>
        <v>1</v>
      </c>
      <c r="AB365" s="172" t="str">
        <f t="shared" si="138"/>
        <v>2 : 2</v>
      </c>
      <c r="AC365" s="3" t="str">
        <f t="shared" si="139"/>
        <v/>
      </c>
      <c r="AD365" s="64" t="str">
        <f t="shared" si="140"/>
        <v/>
      </c>
      <c r="AE365" s="317"/>
      <c r="AF365" s="170"/>
      <c r="AG365" s="170"/>
      <c r="AH365" s="167" t="str">
        <f t="shared" si="141"/>
        <v>Team B6Team B5</v>
      </c>
    </row>
    <row r="366" spans="7:34" x14ac:dyDescent="0.2">
      <c r="G366" s="1" t="s">
        <v>400</v>
      </c>
      <c r="H366" s="269" t="str">
        <f>Spielplan!$J291</f>
        <v>Team B7</v>
      </c>
      <c r="I366" s="170" t="str">
        <f>Spielplan!$L291</f>
        <v>Team B6</v>
      </c>
      <c r="J366" s="270">
        <f>IF(Spielplan!$M291="","",Spielplan!$M291)</f>
        <v>4</v>
      </c>
      <c r="K366" s="271">
        <f>IF(Spielplan!$O291="","",Spielplan!$O291)</f>
        <v>4</v>
      </c>
      <c r="Y366" s="57" t="s">
        <v>18</v>
      </c>
      <c r="Z366" s="33" t="str">
        <f t="shared" si="136"/>
        <v>Team C6Team C5</v>
      </c>
      <c r="AA366" s="172">
        <f t="shared" si="137"/>
        <v>1</v>
      </c>
      <c r="AB366" s="172" t="str">
        <f t="shared" si="138"/>
        <v>3 : 4</v>
      </c>
      <c r="AC366" s="3" t="str">
        <f t="shared" si="139"/>
        <v/>
      </c>
      <c r="AD366" s="64" t="str">
        <f t="shared" si="140"/>
        <v/>
      </c>
      <c r="AE366" s="317"/>
      <c r="AF366" s="170"/>
      <c r="AG366" s="170"/>
      <c r="AH366" s="167" t="str">
        <f t="shared" si="141"/>
        <v>Team C6Team C5</v>
      </c>
    </row>
    <row r="367" spans="7:34" x14ac:dyDescent="0.2">
      <c r="G367" s="1" t="s">
        <v>401</v>
      </c>
      <c r="H367" s="269" t="str">
        <f>Spielplan!$J292</f>
        <v>Team C7</v>
      </c>
      <c r="I367" s="170" t="str">
        <f>Spielplan!$L292</f>
        <v>Team C6</v>
      </c>
      <c r="J367" s="270">
        <f>IF(Spielplan!$M292="","",Spielplan!$M292)</f>
        <v>3</v>
      </c>
      <c r="K367" s="271">
        <f>IF(Spielplan!$O292="","",Spielplan!$O292)</f>
        <v>3</v>
      </c>
      <c r="Y367" s="57" t="s">
        <v>19</v>
      </c>
      <c r="Z367" s="33" t="str">
        <f t="shared" si="136"/>
        <v>Team D6Team D5</v>
      </c>
      <c r="AA367" s="172">
        <f t="shared" si="137"/>
        <v>1</v>
      </c>
      <c r="AB367" s="172" t="str">
        <f t="shared" si="138"/>
        <v>3 : 3</v>
      </c>
      <c r="AC367" s="3" t="str">
        <f t="shared" si="139"/>
        <v/>
      </c>
      <c r="AD367" s="64" t="str">
        <f t="shared" si="140"/>
        <v/>
      </c>
      <c r="AE367" s="317"/>
      <c r="AF367" s="170"/>
      <c r="AG367" s="170"/>
      <c r="AH367" s="167" t="str">
        <f t="shared" si="141"/>
        <v>Team D6Team D5</v>
      </c>
    </row>
    <row r="368" spans="7:34" ht="12.75" thickBot="1" x14ac:dyDescent="0.25">
      <c r="G368" s="1" t="s">
        <v>402</v>
      </c>
      <c r="H368" s="176" t="str">
        <f>Spielplan!$J293</f>
        <v>Team D7</v>
      </c>
      <c r="I368" s="164" t="str">
        <f>Spielplan!$L293</f>
        <v>Team D6</v>
      </c>
      <c r="J368" s="180">
        <f>IF(Spielplan!$M293="","",Spielplan!$M293)</f>
        <v>5</v>
      </c>
      <c r="K368" s="177">
        <f>IF(Spielplan!$O293="","",Spielplan!$O293)</f>
        <v>5</v>
      </c>
      <c r="Y368" s="57" t="s">
        <v>20</v>
      </c>
      <c r="Z368" s="33" t="str">
        <f t="shared" si="136"/>
        <v>1. FC RiedwaldTeam A9</v>
      </c>
      <c r="AA368" s="172">
        <f t="shared" si="137"/>
        <v>1</v>
      </c>
      <c r="AB368" s="172" t="str">
        <f t="shared" si="138"/>
        <v>3 : 1</v>
      </c>
      <c r="AC368" s="3" t="str">
        <f t="shared" si="139"/>
        <v/>
      </c>
      <c r="AD368" s="64" t="str">
        <f t="shared" si="140"/>
        <v/>
      </c>
      <c r="AE368" s="317"/>
      <c r="AF368" s="170"/>
      <c r="AG368" s="170"/>
      <c r="AH368" s="167" t="str">
        <f t="shared" si="141"/>
        <v>1. FC RiedwaldTeam A9</v>
      </c>
    </row>
    <row r="369" spans="2:34" ht="12.75" thickTop="1" x14ac:dyDescent="0.2">
      <c r="Y369" s="57" t="s">
        <v>21</v>
      </c>
      <c r="Z369" s="33" t="str">
        <f t="shared" si="136"/>
        <v>Team B1Team B9</v>
      </c>
      <c r="AA369" s="172">
        <f t="shared" si="137"/>
        <v>1</v>
      </c>
      <c r="AB369" s="172" t="str">
        <f t="shared" si="138"/>
        <v>3 : 3</v>
      </c>
      <c r="AC369" s="3" t="str">
        <f t="shared" si="139"/>
        <v/>
      </c>
      <c r="AD369" s="64" t="str">
        <f t="shared" si="140"/>
        <v/>
      </c>
      <c r="AE369" s="317"/>
      <c r="AF369" s="170"/>
      <c r="AG369" s="170"/>
      <c r="AH369" s="167" t="str">
        <f t="shared" si="141"/>
        <v>Team B1Team B9</v>
      </c>
    </row>
    <row r="370" spans="2:34" x14ac:dyDescent="0.2">
      <c r="B370" s="338" t="s">
        <v>155</v>
      </c>
      <c r="C370" s="338"/>
      <c r="D370" s="338"/>
      <c r="E370" s="338"/>
      <c r="F370" s="338"/>
      <c r="G370" s="338"/>
      <c r="H370" s="338"/>
      <c r="I370" s="338"/>
      <c r="J370" s="338"/>
      <c r="K370" s="338"/>
      <c r="Y370" s="57" t="s">
        <v>22</v>
      </c>
      <c r="Z370" s="33" t="str">
        <f t="shared" si="136"/>
        <v>Team C1Team C9</v>
      </c>
      <c r="AA370" s="172">
        <f t="shared" si="137"/>
        <v>1</v>
      </c>
      <c r="AB370" s="172" t="str">
        <f t="shared" si="138"/>
        <v>5 : 1</v>
      </c>
      <c r="AC370" s="3" t="str">
        <f t="shared" si="139"/>
        <v/>
      </c>
      <c r="AD370" s="64" t="str">
        <f t="shared" si="140"/>
        <v/>
      </c>
      <c r="AE370" s="317"/>
      <c r="AF370" s="170"/>
      <c r="AG370" s="170"/>
      <c r="AH370" s="167" t="str">
        <f t="shared" si="141"/>
        <v>Team C1Team C9</v>
      </c>
    </row>
    <row r="371" spans="2:34" x14ac:dyDescent="0.2">
      <c r="B371" s="338"/>
      <c r="C371" s="338"/>
      <c r="D371" s="338"/>
      <c r="E371" s="338"/>
      <c r="F371" s="338"/>
      <c r="G371" s="338"/>
      <c r="H371" s="338"/>
      <c r="I371" s="338"/>
      <c r="J371" s="338"/>
      <c r="K371" s="338"/>
      <c r="Y371" s="57" t="s">
        <v>23</v>
      </c>
      <c r="Z371" s="33" t="str">
        <f t="shared" si="136"/>
        <v>Team D1Team D9</v>
      </c>
      <c r="AA371" s="172">
        <f t="shared" si="137"/>
        <v>1</v>
      </c>
      <c r="AB371" s="172" t="str">
        <f t="shared" si="138"/>
        <v>6 : 1</v>
      </c>
      <c r="AC371" s="3" t="str">
        <f t="shared" si="139"/>
        <v/>
      </c>
      <c r="AD371" s="64" t="str">
        <f t="shared" si="140"/>
        <v/>
      </c>
      <c r="AE371" s="317"/>
      <c r="AF371" s="170"/>
      <c r="AG371" s="170"/>
      <c r="AH371" s="167" t="str">
        <f t="shared" si="141"/>
        <v>Team D1Team D9</v>
      </c>
    </row>
    <row r="372" spans="2:34" x14ac:dyDescent="0.2">
      <c r="Y372" s="57" t="s">
        <v>24</v>
      </c>
      <c r="Z372" s="33" t="str">
        <f t="shared" si="136"/>
        <v>Team A7Eintracht Frankfurt</v>
      </c>
      <c r="AA372" s="172">
        <f t="shared" si="137"/>
        <v>1</v>
      </c>
      <c r="AB372" s="172" t="str">
        <f t="shared" si="138"/>
        <v>5 : 2</v>
      </c>
      <c r="AC372" s="3" t="str">
        <f t="shared" si="139"/>
        <v/>
      </c>
      <c r="AD372" s="64" t="str">
        <f t="shared" si="140"/>
        <v/>
      </c>
      <c r="AE372" s="317"/>
      <c r="AF372" s="170"/>
      <c r="AG372" s="170"/>
      <c r="AH372" s="167" t="str">
        <f t="shared" si="141"/>
        <v>Team A7Eintracht Frankfurt</v>
      </c>
    </row>
    <row r="373" spans="2:34" ht="12.75" thickBot="1" x14ac:dyDescent="0.25">
      <c r="Y373" s="57" t="s">
        <v>25</v>
      </c>
      <c r="Z373" s="33" t="str">
        <f t="shared" si="136"/>
        <v>Team B7Team B2</v>
      </c>
      <c r="AA373" s="172">
        <f t="shared" si="137"/>
        <v>1</v>
      </c>
      <c r="AB373" s="172" t="str">
        <f t="shared" si="138"/>
        <v>4 : 2</v>
      </c>
      <c r="AC373" s="3" t="str">
        <f t="shared" si="139"/>
        <v/>
      </c>
      <c r="AD373" s="64" t="str">
        <f t="shared" si="140"/>
        <v/>
      </c>
      <c r="AE373" s="317"/>
      <c r="AF373" s="170"/>
      <c r="AG373" s="170"/>
      <c r="AH373" s="167" t="str">
        <f t="shared" si="141"/>
        <v>Team B7Team B2</v>
      </c>
    </row>
    <row r="374" spans="2:34" ht="12.75" thickTop="1" x14ac:dyDescent="0.2">
      <c r="B374" s="150" t="s">
        <v>114</v>
      </c>
      <c r="C374" s="151" t="s">
        <v>79</v>
      </c>
      <c r="D374" s="152" t="s">
        <v>112</v>
      </c>
      <c r="E374" s="152" t="s">
        <v>94</v>
      </c>
      <c r="F374" s="152" t="s">
        <v>95</v>
      </c>
      <c r="G374" s="152" t="s">
        <v>96</v>
      </c>
      <c r="H374" s="152" t="s">
        <v>124</v>
      </c>
      <c r="I374" s="152" t="s">
        <v>116</v>
      </c>
      <c r="J374" s="152" t="s">
        <v>113</v>
      </c>
      <c r="K374" s="153" t="s">
        <v>97</v>
      </c>
      <c r="Y374" s="57" t="s">
        <v>26</v>
      </c>
      <c r="Z374" s="33" t="str">
        <f t="shared" si="136"/>
        <v>Team C7Team C2</v>
      </c>
      <c r="AA374" s="172">
        <f t="shared" si="137"/>
        <v>1</v>
      </c>
      <c r="AB374" s="172" t="str">
        <f t="shared" si="138"/>
        <v>3 : 0</v>
      </c>
      <c r="AC374" s="3" t="str">
        <f t="shared" si="139"/>
        <v/>
      </c>
      <c r="AD374" s="64" t="str">
        <f t="shared" si="140"/>
        <v/>
      </c>
      <c r="AE374" s="317"/>
      <c r="AF374" s="170"/>
      <c r="AG374" s="170"/>
      <c r="AH374" s="167" t="str">
        <f t="shared" si="141"/>
        <v>Team C7Team C2</v>
      </c>
    </row>
    <row r="375" spans="2:34" x14ac:dyDescent="0.2">
      <c r="B375" s="154">
        <f>IF($C375="","",IF($K$13=0,"",1))</f>
        <v>1</v>
      </c>
      <c r="C375" s="3" t="str">
        <f t="shared" ref="C375:C383" si="142">IF($F$13&lt;3,"",IF($K$13=0,$R64,VLOOKUP(B4,$C$4:$N$12,4,0)))</f>
        <v>Team D4</v>
      </c>
      <c r="D375" s="172">
        <f t="shared" ref="D375:D383" si="143">IF(OR($K$13=0,$C375=""),"",VLOOKUP(B375,$C$4:$N$12,9,0))</f>
        <v>16</v>
      </c>
      <c r="E375" s="172">
        <f t="shared" ref="E375:E383" si="144">IF(OR($K$13=0,$C375=""),"",VLOOKUP(B375,$C$4:$N$12,10,0))</f>
        <v>9</v>
      </c>
      <c r="F375" s="172">
        <f t="shared" ref="F375:F383" si="145">IF(OR($K$13=0,$C375=""),"",VLOOKUP(B375,$C$4:$N$12,11,0))</f>
        <v>5</v>
      </c>
      <c r="G375" s="172">
        <f t="shared" ref="G375:G383" si="146">IF(OR($K$13=0,$C375=""),"",VLOOKUP(B375,$C$4:$N$12,12,0))</f>
        <v>2</v>
      </c>
      <c r="H375" s="172">
        <f t="shared" ref="H375:H383" si="147">IF(OR($K$13=0,$C375=""),"",VLOOKUP(B375,$C$4:$N$12,5,0))</f>
        <v>53</v>
      </c>
      <c r="I375" s="172">
        <f t="shared" ref="I375:I383" si="148">IF(OR($K$13=0,$C375=""),"",VLOOKUP(B375,$C$4:$N$12,6,0))</f>
        <v>34</v>
      </c>
      <c r="J375" s="172">
        <f t="shared" ref="J375:J383" si="149">IF(OR($K$13=0,$C375=""),"",H375-I375)</f>
        <v>19</v>
      </c>
      <c r="K375" s="155">
        <f t="shared" ref="K375:K383" si="150">IF(OR($K$13=0,$C375=""),"",VLOOKUP(B375,$C$4:$N$12,8,0))</f>
        <v>32</v>
      </c>
      <c r="Y375" s="57" t="s">
        <v>27</v>
      </c>
      <c r="Z375" s="33" t="str">
        <f t="shared" si="136"/>
        <v>Team D7Team D2</v>
      </c>
      <c r="AA375" s="172">
        <f t="shared" si="137"/>
        <v>1</v>
      </c>
      <c r="AB375" s="172" t="str">
        <f t="shared" si="138"/>
        <v>5 : 1</v>
      </c>
      <c r="AC375" s="3" t="str">
        <f t="shared" si="139"/>
        <v/>
      </c>
      <c r="AD375" s="64" t="str">
        <f t="shared" si="140"/>
        <v/>
      </c>
      <c r="AE375" s="317"/>
      <c r="AF375" s="170"/>
      <c r="AG375" s="170"/>
      <c r="AH375" s="167" t="str">
        <f t="shared" si="141"/>
        <v>Team D7Team D2</v>
      </c>
    </row>
    <row r="376" spans="2:34" x14ac:dyDescent="0.2">
      <c r="B376" s="154">
        <f>IF($C376="","",IF($K$13=0,"",IF(VLOOKUP($B5,$C$4:$E$12,3,0)=MAX($B$375:$B375),VLOOKUP($B5,$C$4:$E$12,3,0),$B5)))</f>
        <v>2</v>
      </c>
      <c r="C376" s="3" t="str">
        <f t="shared" si="142"/>
        <v>Team D8</v>
      </c>
      <c r="D376" s="172">
        <f t="shared" si="143"/>
        <v>16</v>
      </c>
      <c r="E376" s="172">
        <f t="shared" si="144"/>
        <v>6</v>
      </c>
      <c r="F376" s="172">
        <f t="shared" si="145"/>
        <v>5</v>
      </c>
      <c r="G376" s="172">
        <f t="shared" si="146"/>
        <v>5</v>
      </c>
      <c r="H376" s="172">
        <f t="shared" si="147"/>
        <v>49</v>
      </c>
      <c r="I376" s="172">
        <f t="shared" si="148"/>
        <v>42</v>
      </c>
      <c r="J376" s="172">
        <f t="shared" si="149"/>
        <v>7</v>
      </c>
      <c r="K376" s="155">
        <f t="shared" si="150"/>
        <v>23</v>
      </c>
      <c r="Y376" s="57" t="s">
        <v>28</v>
      </c>
      <c r="Z376" s="33" t="str">
        <f t="shared" si="136"/>
        <v>FC BarcelonaFV Schlappe Lunge</v>
      </c>
      <c r="AA376" s="172">
        <f t="shared" si="137"/>
        <v>1</v>
      </c>
      <c r="AB376" s="172" t="str">
        <f t="shared" si="138"/>
        <v>0 : 3</v>
      </c>
      <c r="AC376" s="3" t="str">
        <f t="shared" si="139"/>
        <v/>
      </c>
      <c r="AD376" s="64" t="str">
        <f t="shared" si="140"/>
        <v/>
      </c>
      <c r="AE376" s="317"/>
      <c r="AF376" s="170"/>
      <c r="AG376" s="170"/>
      <c r="AH376" s="167" t="str">
        <f t="shared" si="141"/>
        <v>FC BarcelonaFV Schlappe Lunge</v>
      </c>
    </row>
    <row r="377" spans="2:34" x14ac:dyDescent="0.2">
      <c r="B377" s="154">
        <f>IF($C377="","",IF($K$13=0,"",IF(VLOOKUP($B6,$C$4:$E$12,3,0)=MAX($B$375:$B376),VLOOKUP($B6,$C$4:$E$12,3,0),$B6)))</f>
        <v>3</v>
      </c>
      <c r="C377" s="3" t="str">
        <f t="shared" si="142"/>
        <v>Team D5</v>
      </c>
      <c r="D377" s="172">
        <f t="shared" si="143"/>
        <v>16</v>
      </c>
      <c r="E377" s="172">
        <f t="shared" si="144"/>
        <v>6</v>
      </c>
      <c r="F377" s="172">
        <f t="shared" si="145"/>
        <v>5</v>
      </c>
      <c r="G377" s="172">
        <f t="shared" si="146"/>
        <v>5</v>
      </c>
      <c r="H377" s="172">
        <f t="shared" si="147"/>
        <v>53</v>
      </c>
      <c r="I377" s="172">
        <f t="shared" si="148"/>
        <v>49</v>
      </c>
      <c r="J377" s="172">
        <f t="shared" si="149"/>
        <v>4</v>
      </c>
      <c r="K377" s="155">
        <f t="shared" si="150"/>
        <v>23</v>
      </c>
      <c r="Y377" s="57" t="s">
        <v>29</v>
      </c>
      <c r="Z377" s="33" t="str">
        <f t="shared" si="136"/>
        <v>Team B3Team B6</v>
      </c>
      <c r="AA377" s="172">
        <f t="shared" si="137"/>
        <v>1</v>
      </c>
      <c r="AB377" s="172" t="str">
        <f t="shared" si="138"/>
        <v>1 : 2</v>
      </c>
      <c r="AC377" s="3" t="str">
        <f t="shared" si="139"/>
        <v/>
      </c>
      <c r="AD377" s="64" t="str">
        <f t="shared" si="140"/>
        <v/>
      </c>
      <c r="AE377" s="317"/>
      <c r="AF377" s="170"/>
      <c r="AG377" s="170"/>
      <c r="AH377" s="167" t="str">
        <f t="shared" si="141"/>
        <v>Team B3Team B6</v>
      </c>
    </row>
    <row r="378" spans="2:34" x14ac:dyDescent="0.2">
      <c r="B378" s="154">
        <f>IF($C378="","",IF($K$13=0,"",IF(VLOOKUP($B7,$C$4:$E$12,3,0)=MAX($B$375:$B377),VLOOKUP($B7,$C$4:$E$12,3,0),$B7)))</f>
        <v>4</v>
      </c>
      <c r="C378" s="3" t="str">
        <f t="shared" si="142"/>
        <v>Team D3</v>
      </c>
      <c r="D378" s="172">
        <f t="shared" si="143"/>
        <v>16</v>
      </c>
      <c r="E378" s="172">
        <f t="shared" si="144"/>
        <v>6</v>
      </c>
      <c r="F378" s="172">
        <f t="shared" si="145"/>
        <v>5</v>
      </c>
      <c r="G378" s="172">
        <f t="shared" si="146"/>
        <v>5</v>
      </c>
      <c r="H378" s="172">
        <f t="shared" si="147"/>
        <v>46</v>
      </c>
      <c r="I378" s="172">
        <f t="shared" si="148"/>
        <v>47</v>
      </c>
      <c r="J378" s="172">
        <f t="shared" si="149"/>
        <v>-1</v>
      </c>
      <c r="K378" s="155">
        <f t="shared" si="150"/>
        <v>23</v>
      </c>
      <c r="Y378" s="57" t="s">
        <v>30</v>
      </c>
      <c r="Z378" s="33" t="str">
        <f t="shared" si="136"/>
        <v>Team C3Team C6</v>
      </c>
      <c r="AA378" s="172">
        <f t="shared" si="137"/>
        <v>1</v>
      </c>
      <c r="AB378" s="172" t="str">
        <f t="shared" si="138"/>
        <v>2 : 2</v>
      </c>
      <c r="AC378" s="3" t="str">
        <f t="shared" si="139"/>
        <v/>
      </c>
      <c r="AD378" s="64" t="str">
        <f t="shared" si="140"/>
        <v/>
      </c>
      <c r="AE378" s="317"/>
      <c r="AF378" s="170"/>
      <c r="AG378" s="170"/>
      <c r="AH378" s="167" t="str">
        <f t="shared" si="141"/>
        <v>Team C3Team C6</v>
      </c>
    </row>
    <row r="379" spans="2:34" x14ac:dyDescent="0.2">
      <c r="B379" s="154">
        <f>IF($C379="","",IF($K$13=0,"",IF(VLOOKUP($B8,$C$4:$E$12,3,0)=MAX($B$375:$B378),VLOOKUP($B8,$C$4:$E$12,3,0),$B8)))</f>
        <v>5</v>
      </c>
      <c r="C379" s="3" t="str">
        <f t="shared" si="142"/>
        <v>Team D9</v>
      </c>
      <c r="D379" s="172">
        <f t="shared" si="143"/>
        <v>16</v>
      </c>
      <c r="E379" s="172">
        <f t="shared" si="144"/>
        <v>6</v>
      </c>
      <c r="F379" s="172">
        <f t="shared" si="145"/>
        <v>5</v>
      </c>
      <c r="G379" s="172">
        <f t="shared" si="146"/>
        <v>5</v>
      </c>
      <c r="H379" s="172">
        <f t="shared" si="147"/>
        <v>49</v>
      </c>
      <c r="I379" s="172">
        <f t="shared" si="148"/>
        <v>55</v>
      </c>
      <c r="J379" s="172">
        <f t="shared" si="149"/>
        <v>-6</v>
      </c>
      <c r="K379" s="155">
        <f t="shared" si="150"/>
        <v>23</v>
      </c>
      <c r="Y379" s="57" t="s">
        <v>31</v>
      </c>
      <c r="Z379" s="33" t="str">
        <f t="shared" si="136"/>
        <v>Team D3Team D6</v>
      </c>
      <c r="AA379" s="172">
        <f t="shared" si="137"/>
        <v>1</v>
      </c>
      <c r="AB379" s="172" t="str">
        <f t="shared" si="138"/>
        <v>4 : 3</v>
      </c>
      <c r="AC379" s="3" t="str">
        <f t="shared" si="139"/>
        <v/>
      </c>
      <c r="AD379" s="64" t="str">
        <f t="shared" si="140"/>
        <v/>
      </c>
      <c r="AE379" s="317"/>
      <c r="AF379" s="170"/>
      <c r="AG379" s="170"/>
      <c r="AH379" s="167" t="str">
        <f t="shared" si="141"/>
        <v>Team D3Team D6</v>
      </c>
    </row>
    <row r="380" spans="2:34" x14ac:dyDescent="0.2">
      <c r="B380" s="154">
        <f>IF($C380="","",IF($K$13=0,"",IF(VLOOKUP($B9,$C$4:$E$12,3,0)=MAX($B$375:$B379),VLOOKUP($B9,$C$4:$E$12,3,0),$B9)))</f>
        <v>6</v>
      </c>
      <c r="C380" s="3" t="str">
        <f t="shared" si="142"/>
        <v>Team D7</v>
      </c>
      <c r="D380" s="172">
        <f t="shared" si="143"/>
        <v>16</v>
      </c>
      <c r="E380" s="172">
        <f t="shared" si="144"/>
        <v>5</v>
      </c>
      <c r="F380" s="172">
        <f t="shared" si="145"/>
        <v>7</v>
      </c>
      <c r="G380" s="172">
        <f t="shared" si="146"/>
        <v>4</v>
      </c>
      <c r="H380" s="172">
        <f t="shared" si="147"/>
        <v>47</v>
      </c>
      <c r="I380" s="172">
        <f t="shared" si="148"/>
        <v>40</v>
      </c>
      <c r="J380" s="172">
        <f t="shared" si="149"/>
        <v>7</v>
      </c>
      <c r="K380" s="155">
        <f t="shared" si="150"/>
        <v>22</v>
      </c>
      <c r="Y380" s="57" t="s">
        <v>32</v>
      </c>
      <c r="Z380" s="33" t="str">
        <f t="shared" si="136"/>
        <v>Beinbruch SCMaibach 1822 eV</v>
      </c>
      <c r="AA380" s="172">
        <f t="shared" si="137"/>
        <v>1</v>
      </c>
      <c r="AB380" s="172" t="str">
        <f t="shared" si="138"/>
        <v>3 : 3</v>
      </c>
      <c r="AC380" s="3" t="str">
        <f t="shared" si="139"/>
        <v/>
      </c>
      <c r="AD380" s="64" t="str">
        <f t="shared" si="140"/>
        <v/>
      </c>
      <c r="AE380" s="317"/>
      <c r="AF380" s="170"/>
      <c r="AG380" s="170"/>
      <c r="AH380" s="167" t="str">
        <f t="shared" si="141"/>
        <v>Beinbruch SCMaibach 1822 eV</v>
      </c>
    </row>
    <row r="381" spans="2:34" x14ac:dyDescent="0.2">
      <c r="B381" s="154">
        <f>IF($C381="","",IF($K$13=0,"",IF(VLOOKUP($B10,$C$4:$E$12,3,0)=MAX($B$375:$B380),VLOOKUP($B10,$C$4:$E$12,3,0),$B10)))</f>
        <v>7</v>
      </c>
      <c r="C381" s="3" t="str">
        <f t="shared" si="142"/>
        <v>Team D1</v>
      </c>
      <c r="D381" s="172">
        <f t="shared" si="143"/>
        <v>16</v>
      </c>
      <c r="E381" s="172">
        <f t="shared" si="144"/>
        <v>5</v>
      </c>
      <c r="F381" s="172">
        <f t="shared" si="145"/>
        <v>5</v>
      </c>
      <c r="G381" s="172">
        <f t="shared" si="146"/>
        <v>6</v>
      </c>
      <c r="H381" s="172">
        <f t="shared" si="147"/>
        <v>40</v>
      </c>
      <c r="I381" s="172">
        <f t="shared" si="148"/>
        <v>39</v>
      </c>
      <c r="J381" s="172">
        <f t="shared" si="149"/>
        <v>1</v>
      </c>
      <c r="K381" s="155">
        <f t="shared" si="150"/>
        <v>20</v>
      </c>
      <c r="Y381" s="57" t="s">
        <v>33</v>
      </c>
      <c r="Z381" s="33" t="str">
        <f t="shared" si="136"/>
        <v>Team B5Team B4</v>
      </c>
      <c r="AA381" s="172">
        <f t="shared" si="137"/>
        <v>1</v>
      </c>
      <c r="AB381" s="172" t="str">
        <f t="shared" si="138"/>
        <v>1 : 3</v>
      </c>
      <c r="AC381" s="3" t="str">
        <f t="shared" si="139"/>
        <v/>
      </c>
      <c r="AD381" s="64" t="str">
        <f t="shared" si="140"/>
        <v/>
      </c>
      <c r="AE381" s="317"/>
      <c r="AF381" s="170"/>
      <c r="AG381" s="170"/>
      <c r="AH381" s="167" t="str">
        <f t="shared" si="141"/>
        <v>Team B5Team B4</v>
      </c>
    </row>
    <row r="382" spans="2:34" x14ac:dyDescent="0.2">
      <c r="B382" s="154">
        <f>IF($C382="","",IF($K$13=0,"",IF(VLOOKUP($B11,$C$4:$E$12,3,0)=MAX($B$375:$B381),VLOOKUP($B11,$C$4:$E$12,3,0),$B11)))</f>
        <v>8</v>
      </c>
      <c r="C382" s="3" t="str">
        <f t="shared" si="142"/>
        <v>Team D2</v>
      </c>
      <c r="D382" s="172">
        <f t="shared" si="143"/>
        <v>16</v>
      </c>
      <c r="E382" s="172">
        <f t="shared" si="144"/>
        <v>2</v>
      </c>
      <c r="F382" s="172">
        <f t="shared" si="145"/>
        <v>7</v>
      </c>
      <c r="G382" s="172">
        <f t="shared" si="146"/>
        <v>7</v>
      </c>
      <c r="H382" s="172">
        <f t="shared" si="147"/>
        <v>36</v>
      </c>
      <c r="I382" s="172">
        <f t="shared" si="148"/>
        <v>48</v>
      </c>
      <c r="J382" s="172">
        <f t="shared" si="149"/>
        <v>-12</v>
      </c>
      <c r="K382" s="155">
        <f t="shared" si="150"/>
        <v>13</v>
      </c>
      <c r="Y382" s="57" t="s">
        <v>34</v>
      </c>
      <c r="Z382" s="33" t="str">
        <f t="shared" si="136"/>
        <v>Team C5Team C4</v>
      </c>
      <c r="AA382" s="172">
        <f t="shared" si="137"/>
        <v>1</v>
      </c>
      <c r="AB382" s="172" t="str">
        <f t="shared" si="138"/>
        <v>3 : 3</v>
      </c>
      <c r="AC382" s="3" t="str">
        <f t="shared" si="139"/>
        <v/>
      </c>
      <c r="AD382" s="64" t="str">
        <f t="shared" si="140"/>
        <v/>
      </c>
      <c r="AE382" s="317"/>
      <c r="AF382" s="170"/>
      <c r="AG382" s="170"/>
      <c r="AH382" s="167" t="str">
        <f t="shared" si="141"/>
        <v>Team C5Team C4</v>
      </c>
    </row>
    <row r="383" spans="2:34" ht="12.75" thickBot="1" x14ac:dyDescent="0.25">
      <c r="B383" s="156">
        <f>IF($C383="","",IF($K$13=0,"",IF(VLOOKUP($B12,$C$4:$E$12,3,0)=MAX($B$375:$B382),VLOOKUP($B12,$C$4:$E$12,3,0),$B12)))</f>
        <v>9</v>
      </c>
      <c r="C383" s="157" t="str">
        <f t="shared" si="142"/>
        <v>Team D6</v>
      </c>
      <c r="D383" s="158">
        <f t="shared" si="143"/>
        <v>16</v>
      </c>
      <c r="E383" s="158">
        <f t="shared" si="144"/>
        <v>1</v>
      </c>
      <c r="F383" s="158">
        <f t="shared" si="145"/>
        <v>8</v>
      </c>
      <c r="G383" s="158">
        <f t="shared" si="146"/>
        <v>7</v>
      </c>
      <c r="H383" s="158">
        <f t="shared" si="147"/>
        <v>41</v>
      </c>
      <c r="I383" s="158">
        <f t="shared" si="148"/>
        <v>60</v>
      </c>
      <c r="J383" s="158">
        <f t="shared" si="149"/>
        <v>-19</v>
      </c>
      <c r="K383" s="159">
        <f t="shared" si="150"/>
        <v>11</v>
      </c>
      <c r="Y383" s="57" t="s">
        <v>35</v>
      </c>
      <c r="Z383" s="33" t="str">
        <f t="shared" si="136"/>
        <v>Team D5Team D4</v>
      </c>
      <c r="AA383" s="172">
        <f t="shared" si="137"/>
        <v>1</v>
      </c>
      <c r="AB383" s="172" t="str">
        <f t="shared" si="138"/>
        <v>1 : 5</v>
      </c>
      <c r="AC383" s="3" t="str">
        <f t="shared" si="139"/>
        <v/>
      </c>
      <c r="AD383" s="64" t="str">
        <f t="shared" si="140"/>
        <v/>
      </c>
      <c r="AE383" s="317"/>
      <c r="AF383" s="170"/>
      <c r="AG383" s="170"/>
      <c r="AH383" s="167" t="str">
        <f t="shared" si="141"/>
        <v>Team D5Team D4</v>
      </c>
    </row>
    <row r="384" spans="2:34" ht="12.75" thickTop="1" x14ac:dyDescent="0.2">
      <c r="Y384" s="57" t="s">
        <v>36</v>
      </c>
      <c r="Z384" s="33" t="str">
        <f t="shared" si="136"/>
        <v>Team A81. FC Riedwald</v>
      </c>
      <c r="AA384" s="172">
        <f t="shared" si="137"/>
        <v>1</v>
      </c>
      <c r="AB384" s="172" t="str">
        <f t="shared" si="138"/>
        <v>1 : 6</v>
      </c>
      <c r="AC384" s="3" t="str">
        <f t="shared" si="139"/>
        <v/>
      </c>
      <c r="AD384" s="64" t="str">
        <f t="shared" si="140"/>
        <v/>
      </c>
      <c r="AE384" s="317"/>
      <c r="AF384" s="170"/>
      <c r="AG384" s="170"/>
      <c r="AH384" s="167" t="str">
        <f t="shared" si="141"/>
        <v>Team A81. FC Riedwald</v>
      </c>
    </row>
    <row r="385" spans="2:34" ht="12" customHeight="1" x14ac:dyDescent="0.2">
      <c r="B385" s="91"/>
      <c r="C385" s="313"/>
      <c r="D385" s="315"/>
      <c r="E385" s="313"/>
      <c r="F385" s="91"/>
      <c r="G385" s="91"/>
      <c r="H385" s="91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Y385" s="57" t="s">
        <v>37</v>
      </c>
      <c r="Z385" s="33" t="str">
        <f t="shared" si="136"/>
        <v>Team B8Team B1</v>
      </c>
      <c r="AA385" s="172">
        <f t="shared" si="137"/>
        <v>1</v>
      </c>
      <c r="AB385" s="172" t="str">
        <f t="shared" si="138"/>
        <v>2 : 5</v>
      </c>
      <c r="AC385" s="3" t="str">
        <f t="shared" si="139"/>
        <v/>
      </c>
      <c r="AD385" s="64" t="str">
        <f t="shared" si="140"/>
        <v/>
      </c>
      <c r="AE385" s="317"/>
      <c r="AF385" s="170"/>
      <c r="AG385" s="170"/>
      <c r="AH385" s="167" t="str">
        <f t="shared" si="141"/>
        <v>Team B8Team B1</v>
      </c>
    </row>
    <row r="386" spans="2:34" ht="12" customHeight="1" thickBot="1" x14ac:dyDescent="0.25">
      <c r="B386" s="334" t="s">
        <v>135</v>
      </c>
      <c r="C386" s="334"/>
      <c r="D386" s="90"/>
      <c r="E386" s="90"/>
      <c r="F386" s="90"/>
      <c r="G386" s="90"/>
      <c r="H386" s="90"/>
      <c r="I386" s="90"/>
      <c r="J386" s="90"/>
      <c r="K386" s="334" t="s">
        <v>136</v>
      </c>
      <c r="L386" s="334"/>
      <c r="M386" s="90"/>
      <c r="N386" s="90"/>
      <c r="O386" s="90"/>
      <c r="P386" s="90"/>
      <c r="Q386" s="90"/>
      <c r="R386" s="90"/>
      <c r="S386" s="90"/>
      <c r="Y386" s="57" t="s">
        <v>38</v>
      </c>
      <c r="Z386" s="33" t="str">
        <f t="shared" si="136"/>
        <v>Team C8Team C1</v>
      </c>
      <c r="AA386" s="172">
        <f t="shared" si="137"/>
        <v>1</v>
      </c>
      <c r="AB386" s="172" t="str">
        <f t="shared" si="138"/>
        <v>2 : 4</v>
      </c>
      <c r="AC386" s="3" t="str">
        <f t="shared" si="139"/>
        <v/>
      </c>
      <c r="AD386" s="64" t="str">
        <f t="shared" si="140"/>
        <v/>
      </c>
      <c r="AE386" s="317"/>
      <c r="AF386" s="170"/>
      <c r="AG386" s="170"/>
      <c r="AH386" s="167" t="str">
        <f t="shared" si="141"/>
        <v>Team C8Team C1</v>
      </c>
    </row>
    <row r="387" spans="2:34" ht="12.75" thickTop="1" x14ac:dyDescent="0.2">
      <c r="B387" s="234" t="str">
        <f>LEFT($C$375,$J$74)</f>
        <v>Team D</v>
      </c>
      <c r="C387" s="152" t="str">
        <f>LEFT($C$376,$J$74)</f>
        <v>Team D</v>
      </c>
      <c r="D387" s="152" t="str">
        <f>LEFT($C$377,$J$74)</f>
        <v>Team D</v>
      </c>
      <c r="E387" s="152" t="str">
        <f>LEFT($C$378,$J$74)</f>
        <v>Team D</v>
      </c>
      <c r="F387" s="152" t="str">
        <f>LEFT($C$379,$J$74)</f>
        <v>Team D</v>
      </c>
      <c r="G387" s="152" t="str">
        <f>LEFT($C$380,$J$74)</f>
        <v>Team D</v>
      </c>
      <c r="H387" s="152" t="str">
        <f>LEFT($C$381,$J$74)</f>
        <v>Team D</v>
      </c>
      <c r="I387" s="152" t="str">
        <f>LEFT($C$382,$J$74)</f>
        <v>Team D</v>
      </c>
      <c r="J387" s="189" t="str">
        <f>LEFT($C$383,$J$74)</f>
        <v>Team D</v>
      </c>
      <c r="K387" s="234" t="str">
        <f>LEFT($C$375,$J$74)</f>
        <v>Team D</v>
      </c>
      <c r="L387" s="152" t="str">
        <f>LEFT($C$376,$J$74)</f>
        <v>Team D</v>
      </c>
      <c r="M387" s="152" t="str">
        <f>LEFT($C$377,$J$74)</f>
        <v>Team D</v>
      </c>
      <c r="N387" s="152" t="str">
        <f>LEFT($C$378,$J$74)</f>
        <v>Team D</v>
      </c>
      <c r="O387" s="152" t="str">
        <f>LEFT($C$379,$J$74)</f>
        <v>Team D</v>
      </c>
      <c r="P387" s="152" t="str">
        <f>LEFT($C$380,$J$74)</f>
        <v>Team D</v>
      </c>
      <c r="Q387" s="152" t="str">
        <f>LEFT($C$381,$J$74)</f>
        <v>Team D</v>
      </c>
      <c r="R387" s="152" t="str">
        <f>LEFT($C$382,$J$74)</f>
        <v>Team D</v>
      </c>
      <c r="S387" s="153" t="str">
        <f>LEFT($C$383,$J$74)</f>
        <v>Team D</v>
      </c>
      <c r="Y387" s="57" t="s">
        <v>39</v>
      </c>
      <c r="Z387" s="33" t="str">
        <f t="shared" si="136"/>
        <v>Team D8Team D1</v>
      </c>
      <c r="AA387" s="172">
        <f t="shared" si="137"/>
        <v>1</v>
      </c>
      <c r="AB387" s="172" t="str">
        <f t="shared" si="138"/>
        <v>0 : 3</v>
      </c>
      <c r="AC387" s="3" t="str">
        <f t="shared" si="139"/>
        <v/>
      </c>
      <c r="AD387" s="64" t="str">
        <f t="shared" si="140"/>
        <v/>
      </c>
      <c r="AE387" s="317"/>
      <c r="AF387" s="170"/>
      <c r="AG387" s="170"/>
      <c r="AH387" s="167" t="str">
        <f t="shared" si="141"/>
        <v>Team D8Team D1</v>
      </c>
    </row>
    <row r="388" spans="2:34" x14ac:dyDescent="0.2">
      <c r="B388" s="235" t="str">
        <f>""</f>
        <v/>
      </c>
      <c r="C388" s="172" t="str">
        <f>IFERROR(VLOOKUP($C375&amp;$C$376,$Z$64:$AB$639,3,0),"")</f>
        <v>5 : 1</v>
      </c>
      <c r="D388" s="172" t="str">
        <f>IFERROR(VLOOKUP($C375&amp;$C$377,$Z$64:$AB$639,3,0),"")</f>
        <v>5 : 1</v>
      </c>
      <c r="E388" s="172" t="str">
        <f>IFERROR(VLOOKUP($C375&amp;$C$378,$Z$64:$AB$639,3,0),"")</f>
        <v>4 : 2</v>
      </c>
      <c r="F388" s="172" t="str">
        <f>IFERROR(VLOOKUP($C375&amp;$C$379,$Z$64:$AB$639,3,0),"")</f>
        <v>2 : 5</v>
      </c>
      <c r="G388" s="172" t="str">
        <f>IFERROR(VLOOKUP($C375&amp;$C$380,$Z$64:$AB$639,3,0),"")</f>
        <v>3 : 0</v>
      </c>
      <c r="H388" s="172" t="str">
        <f t="shared" ref="H388:H393" si="151">IFERROR(VLOOKUP($C375&amp;$C$381,$Z$64:$AB$639,3,0),"")</f>
        <v>4 : 2</v>
      </c>
      <c r="I388" s="172" t="str">
        <f t="shared" ref="I388:I394" si="152">IFERROR(VLOOKUP($C375&amp;$C$382,$Z$64:$AB$639,3,0),"")</f>
        <v>3 : 3</v>
      </c>
      <c r="J388" s="64" t="str">
        <f t="shared" ref="J388:J395" si="153">IFERROR(VLOOKUP($C375&amp;$C$383,$Z$64:$AB$639,3,0),"")</f>
        <v>3 : 0</v>
      </c>
      <c r="K388" s="235" t="str">
        <f>""</f>
        <v/>
      </c>
      <c r="L388" s="172" t="str">
        <f>IFERROR(VLOOKUP($C375&amp;$C$376,$AC$64:$AD$639,2,0),"")</f>
        <v>3 : 3</v>
      </c>
      <c r="M388" s="172" t="str">
        <f>IFERROR(VLOOKUP($C375&amp;$C$377,$AC$64:$AD$639,2,0),"")</f>
        <v>2 : 4</v>
      </c>
      <c r="N388" s="172" t="str">
        <f>IFERROR(VLOOKUP($C375&amp;$C$378,$AC$64:$AD$639,2,0),"")</f>
        <v>3 : 0</v>
      </c>
      <c r="O388" s="172" t="str">
        <f>IFERROR(VLOOKUP($C375&amp;$C$379,$AC$64:$AD$639,2,0),"")</f>
        <v>3 : 3</v>
      </c>
      <c r="P388" s="172" t="str">
        <f>IFERROR(VLOOKUP($C375&amp;$C$380,$AC$64:$AD$639,2,0),"")</f>
        <v>4 : 3</v>
      </c>
      <c r="Q388" s="172" t="str">
        <f t="shared" ref="Q388:Q393" si="154">IFERROR(VLOOKUP($C375&amp;$C$381,$AC$64:$AD$639,2,0),"")</f>
        <v>3 : 3</v>
      </c>
      <c r="R388" s="172" t="str">
        <f t="shared" ref="R388:R394" si="155">IFERROR(VLOOKUP($C375&amp;$C$382,$AC$64:$AD$639,2,0),"")</f>
        <v>3 : 3</v>
      </c>
      <c r="S388" s="190" t="str">
        <f t="shared" ref="S388:S395" si="156">IFERROR(VLOOKUP($C375&amp;$C$383,$AC$64:$AD$639,2,0),"")</f>
        <v>3 : 1</v>
      </c>
      <c r="Y388" s="57" t="s">
        <v>40</v>
      </c>
      <c r="Z388" s="33" t="str">
        <f t="shared" si="136"/>
        <v>Team A9Team A7</v>
      </c>
      <c r="AA388" s="172">
        <f t="shared" si="137"/>
        <v>1</v>
      </c>
      <c r="AB388" s="172" t="str">
        <f t="shared" si="138"/>
        <v>1 : 5</v>
      </c>
      <c r="AC388" s="3" t="str">
        <f t="shared" si="139"/>
        <v/>
      </c>
      <c r="AD388" s="64" t="str">
        <f t="shared" si="140"/>
        <v/>
      </c>
      <c r="AE388" s="317"/>
      <c r="AF388" s="170"/>
      <c r="AG388" s="170"/>
      <c r="AH388" s="167" t="str">
        <f t="shared" si="141"/>
        <v>Team A9Team A7</v>
      </c>
    </row>
    <row r="389" spans="2:34" x14ac:dyDescent="0.2">
      <c r="B389" s="154" t="str">
        <f t="shared" ref="B389:B396" si="157">IFERROR(VLOOKUP($C376&amp;$C$375,$Z$64:$AB$639,3,0),"")</f>
        <v>1 : 5</v>
      </c>
      <c r="C389" s="236" t="str">
        <f>""</f>
        <v/>
      </c>
      <c r="D389" s="172" t="str">
        <f>IFERROR(VLOOKUP($C376&amp;$C$377,$Z$64:$AB$639,3,0),"")</f>
        <v>3 : 0</v>
      </c>
      <c r="E389" s="172" t="str">
        <f>IFERROR(VLOOKUP($C376&amp;$C$378,$Z$64:$AB$639,3,0),"")</f>
        <v>2 : 5</v>
      </c>
      <c r="F389" s="172" t="str">
        <f>IFERROR(VLOOKUP($C376&amp;$C$379,$Z$64:$AB$639,3,0),"")</f>
        <v>3 : 3</v>
      </c>
      <c r="G389" s="172" t="str">
        <f>IFERROR(VLOOKUP($C376&amp;$C$380,$Z$64:$AB$639,3,0),"")</f>
        <v>2 : 1</v>
      </c>
      <c r="H389" s="172" t="str">
        <f t="shared" si="151"/>
        <v>0 : 3</v>
      </c>
      <c r="I389" s="172" t="str">
        <f t="shared" si="152"/>
        <v>3 : 3</v>
      </c>
      <c r="J389" s="64" t="str">
        <f t="shared" si="153"/>
        <v>1 : 3</v>
      </c>
      <c r="K389" s="154" t="str">
        <f t="shared" ref="K389:K396" si="158">IFERROR(VLOOKUP($C376&amp;$C$375,$AC$64:$AD$639,2,0),"")</f>
        <v>3 : 3</v>
      </c>
      <c r="L389" s="236" t="str">
        <f>""</f>
        <v/>
      </c>
      <c r="M389" s="172" t="str">
        <f>IFERROR(VLOOKUP($C376&amp;$C$377,$AC$64:$AD$639,2,0),"")</f>
        <v>6 : 6</v>
      </c>
      <c r="N389" s="172" t="str">
        <f>IFERROR(VLOOKUP($C376&amp;$C$378,$AC$64:$AD$639,2,0),"")</f>
        <v>5 : 1</v>
      </c>
      <c r="O389" s="172" t="str">
        <f>IFERROR(VLOOKUP($C376&amp;$C$379,$AC$64:$AD$639,2,0),"")</f>
        <v>5 : 1</v>
      </c>
      <c r="P389" s="172" t="str">
        <f>IFERROR(VLOOKUP($C376&amp;$C$380,$AC$64:$AD$639,2,0),"")</f>
        <v>5 : 5</v>
      </c>
      <c r="Q389" s="172" t="str">
        <f t="shared" si="154"/>
        <v>1 : 2</v>
      </c>
      <c r="R389" s="172" t="str">
        <f t="shared" si="155"/>
        <v>3 : 0</v>
      </c>
      <c r="S389" s="190" t="str">
        <f t="shared" si="156"/>
        <v>6 : 1</v>
      </c>
      <c r="Y389" s="57" t="s">
        <v>41</v>
      </c>
      <c r="Z389" s="33" t="str">
        <f t="shared" si="136"/>
        <v>Team B9Team B7</v>
      </c>
      <c r="AA389" s="172">
        <f t="shared" si="137"/>
        <v>1</v>
      </c>
      <c r="AB389" s="172" t="str">
        <f t="shared" si="138"/>
        <v>3 : 0</v>
      </c>
      <c r="AC389" s="3" t="str">
        <f t="shared" si="139"/>
        <v/>
      </c>
      <c r="AD389" s="64" t="str">
        <f t="shared" si="140"/>
        <v/>
      </c>
      <c r="AE389" s="317"/>
      <c r="AF389" s="170"/>
      <c r="AG389" s="170"/>
      <c r="AH389" s="167" t="str">
        <f t="shared" si="141"/>
        <v>Team B9Team B7</v>
      </c>
    </row>
    <row r="390" spans="2:34" x14ac:dyDescent="0.2">
      <c r="B390" s="154" t="str">
        <f t="shared" si="157"/>
        <v>1 : 5</v>
      </c>
      <c r="C390" s="172" t="str">
        <f t="shared" ref="C390:C396" si="159">IFERROR(VLOOKUP($C377&amp;$C$376,$Z$64:$AB$639,3,0),"")</f>
        <v>0 : 3</v>
      </c>
      <c r="D390" s="236" t="str">
        <f>""</f>
        <v/>
      </c>
      <c r="E390" s="172" t="str">
        <f>IFERROR(VLOOKUP($C377&amp;$C$378,$Z$64:$AB$639,3,0),"")</f>
        <v>1 : 2</v>
      </c>
      <c r="F390" s="172" t="str">
        <f>IFERROR(VLOOKUP($C377&amp;$C$379,$Z$64:$AB$639,3,0),"")</f>
        <v>2 : 5</v>
      </c>
      <c r="G390" s="172" t="str">
        <f>IFERROR(VLOOKUP($C377&amp;$C$380,$Z$64:$AB$639,3,0),"")</f>
        <v>1 : 6</v>
      </c>
      <c r="H390" s="172" t="str">
        <f t="shared" si="151"/>
        <v>5 : 1</v>
      </c>
      <c r="I390" s="172" t="str">
        <f t="shared" si="152"/>
        <v>3 : 3</v>
      </c>
      <c r="J390" s="64" t="str">
        <f t="shared" si="153"/>
        <v>3 : 3</v>
      </c>
      <c r="K390" s="154" t="str">
        <f t="shared" si="158"/>
        <v>4 : 2</v>
      </c>
      <c r="L390" s="172" t="str">
        <f t="shared" ref="L390:L396" si="160">IFERROR(VLOOKUP($C377&amp;$C$376,$AC$64:$AD$639,2,0),"")</f>
        <v>6 : 6</v>
      </c>
      <c r="M390" s="236" t="str">
        <f>""</f>
        <v/>
      </c>
      <c r="N390" s="172" t="str">
        <f>IFERROR(VLOOKUP($C377&amp;$C$378,$AC$64:$AD$639,2,0),"")</f>
        <v>4 : 4</v>
      </c>
      <c r="O390" s="172" t="str">
        <f>IFERROR(VLOOKUP($C377&amp;$C$379,$AC$64:$AD$639,2,0),"")</f>
        <v>5 : 1</v>
      </c>
      <c r="P390" s="172" t="str">
        <f>IFERROR(VLOOKUP($C377&amp;$C$380,$AC$64:$AD$639,2,0),"")</f>
        <v>3 : 0</v>
      </c>
      <c r="Q390" s="172" t="str">
        <f t="shared" si="154"/>
        <v>5 : 5</v>
      </c>
      <c r="R390" s="172" t="str">
        <f t="shared" si="155"/>
        <v>5 : 2</v>
      </c>
      <c r="S390" s="190" t="str">
        <f t="shared" si="156"/>
        <v>5 : 1</v>
      </c>
      <c r="Y390" s="57" t="s">
        <v>42</v>
      </c>
      <c r="Z390" s="33" t="str">
        <f t="shared" si="136"/>
        <v>Team C9Team C7</v>
      </c>
      <c r="AA390" s="172">
        <f t="shared" si="137"/>
        <v>1</v>
      </c>
      <c r="AB390" s="172" t="str">
        <f t="shared" si="138"/>
        <v>2 : 1</v>
      </c>
      <c r="AC390" s="3" t="str">
        <f t="shared" si="139"/>
        <v/>
      </c>
      <c r="AD390" s="64" t="str">
        <f t="shared" si="140"/>
        <v/>
      </c>
      <c r="AE390" s="317"/>
      <c r="AF390" s="170"/>
      <c r="AG390" s="170"/>
      <c r="AH390" s="167" t="str">
        <f t="shared" si="141"/>
        <v>Team C9Team C7</v>
      </c>
    </row>
    <row r="391" spans="2:34" x14ac:dyDescent="0.2">
      <c r="B391" s="154" t="str">
        <f t="shared" si="157"/>
        <v>2 : 4</v>
      </c>
      <c r="C391" s="172" t="str">
        <f t="shared" si="159"/>
        <v>5 : 2</v>
      </c>
      <c r="D391" s="314" t="str">
        <f t="shared" ref="D391:D396" si="161">IFERROR(VLOOKUP($C378&amp;$C$377,$Z$64:$AB$639,3,0),"")</f>
        <v>2 : 1</v>
      </c>
      <c r="E391" s="236" t="str">
        <f>""</f>
        <v/>
      </c>
      <c r="F391" s="172" t="str">
        <f>IFERROR(VLOOKUP($C378&amp;$C$379,$Z$64:$AB$639,3,0),"")</f>
        <v>3 : 4</v>
      </c>
      <c r="G391" s="172" t="str">
        <f>IFERROR(VLOOKUP($C378&amp;$C$380,$Z$64:$AB$639,3,0),"")</f>
        <v>2 : 2</v>
      </c>
      <c r="H391" s="172" t="str">
        <f t="shared" si="151"/>
        <v>2 : 2</v>
      </c>
      <c r="I391" s="172" t="str">
        <f t="shared" si="152"/>
        <v>3 : 0</v>
      </c>
      <c r="J391" s="64" t="str">
        <f t="shared" si="153"/>
        <v>4 : 3</v>
      </c>
      <c r="K391" s="154" t="str">
        <f t="shared" si="158"/>
        <v>0 : 3</v>
      </c>
      <c r="L391" s="172" t="str">
        <f t="shared" si="160"/>
        <v>1 : 5</v>
      </c>
      <c r="M391" s="172" t="str">
        <f t="shared" ref="M391:M396" si="162">IFERROR(VLOOKUP($C378&amp;$C$377,$AC$64:$AD$639,2,0),"")</f>
        <v>4 : 4</v>
      </c>
      <c r="N391" s="236" t="str">
        <f>""</f>
        <v/>
      </c>
      <c r="O391" s="172" t="str">
        <f>IFERROR(VLOOKUP($C378&amp;$C$379,$AC$64:$AD$639,2,0),"")</f>
        <v>6 : 6</v>
      </c>
      <c r="P391" s="172" t="str">
        <f>IFERROR(VLOOKUP($C378&amp;$C$380,$AC$64:$AD$639,2,0),"")</f>
        <v>2 : 5</v>
      </c>
      <c r="Q391" s="172" t="str">
        <f t="shared" si="154"/>
        <v>3 : 0</v>
      </c>
      <c r="R391" s="172" t="str">
        <f t="shared" si="155"/>
        <v>4 : 3</v>
      </c>
      <c r="S391" s="190" t="str">
        <f t="shared" si="156"/>
        <v>3 : 3</v>
      </c>
      <c r="Y391" s="57" t="s">
        <v>43</v>
      </c>
      <c r="Z391" s="33" t="str">
        <f t="shared" si="136"/>
        <v>Team D9Team D7</v>
      </c>
      <c r="AA391" s="172">
        <f t="shared" si="137"/>
        <v>1</v>
      </c>
      <c r="AB391" s="172" t="str">
        <f t="shared" si="138"/>
        <v>2 : 2</v>
      </c>
      <c r="AC391" s="3" t="str">
        <f t="shared" si="139"/>
        <v/>
      </c>
      <c r="AD391" s="64" t="str">
        <f t="shared" si="140"/>
        <v/>
      </c>
      <c r="AE391" s="317"/>
      <c r="AF391" s="170"/>
      <c r="AG391" s="170"/>
      <c r="AH391" s="167" t="str">
        <f t="shared" si="141"/>
        <v>Team D9Team D7</v>
      </c>
    </row>
    <row r="392" spans="2:34" x14ac:dyDescent="0.2">
      <c r="B392" s="154" t="str">
        <f t="shared" si="157"/>
        <v>5 : 2</v>
      </c>
      <c r="C392" s="172" t="str">
        <f t="shared" si="159"/>
        <v>3 : 3</v>
      </c>
      <c r="D392" s="172" t="str">
        <f t="shared" si="161"/>
        <v>5 : 2</v>
      </c>
      <c r="E392" s="172" t="str">
        <f>IFERROR(VLOOKUP($C379&amp;$C$378,$Z$64:$AB$639,3,0),"")</f>
        <v>4 : 3</v>
      </c>
      <c r="F392" s="236" t="str">
        <f>""</f>
        <v/>
      </c>
      <c r="G392" s="172" t="str">
        <f>IFERROR(VLOOKUP($C379&amp;$C$380,$Z$64:$AB$639,3,0),"")</f>
        <v>2 : 2</v>
      </c>
      <c r="H392" s="172" t="str">
        <f t="shared" si="151"/>
        <v>1 : 6</v>
      </c>
      <c r="I392" s="172" t="str">
        <f t="shared" si="152"/>
        <v>3 : 1</v>
      </c>
      <c r="J392" s="64" t="str">
        <f t="shared" si="153"/>
        <v>4 : 2</v>
      </c>
      <c r="K392" s="154" t="str">
        <f t="shared" si="158"/>
        <v>3 : 3</v>
      </c>
      <c r="L392" s="172" t="str">
        <f t="shared" si="160"/>
        <v>1 : 5</v>
      </c>
      <c r="M392" s="172" t="str">
        <f t="shared" si="162"/>
        <v>1 : 5</v>
      </c>
      <c r="N392" s="172" t="str">
        <f>IFERROR(VLOOKUP($C379&amp;$C$378,$AC$64:$AD$639,2,0),"")</f>
        <v>6 : 6</v>
      </c>
      <c r="O392" s="236" t="str">
        <f>""</f>
        <v/>
      </c>
      <c r="P392" s="172" t="str">
        <f>IFERROR(VLOOKUP($C379&amp;$C$380,$AC$64:$AD$639,2,0),"")</f>
        <v>1 : 3</v>
      </c>
      <c r="Q392" s="172" t="str">
        <f t="shared" si="154"/>
        <v>3 : 0</v>
      </c>
      <c r="R392" s="172" t="str">
        <f t="shared" si="155"/>
        <v>1 : 6</v>
      </c>
      <c r="S392" s="190" t="str">
        <f t="shared" si="156"/>
        <v>6 : 6</v>
      </c>
      <c r="Y392" s="57" t="s">
        <v>44</v>
      </c>
      <c r="Z392" s="33" t="str">
        <f t="shared" si="136"/>
        <v>Eintracht FrankfurtBeinbruch SC</v>
      </c>
      <c r="AA392" s="172">
        <f t="shared" si="137"/>
        <v>1</v>
      </c>
      <c r="AB392" s="172" t="str">
        <f t="shared" si="138"/>
        <v>3 : 4</v>
      </c>
      <c r="AC392" s="3" t="str">
        <f t="shared" si="139"/>
        <v/>
      </c>
      <c r="AD392" s="64" t="str">
        <f t="shared" si="140"/>
        <v/>
      </c>
      <c r="AE392" s="317"/>
      <c r="AF392" s="170"/>
      <c r="AG392" s="170"/>
      <c r="AH392" s="167" t="str">
        <f t="shared" si="141"/>
        <v>Eintracht FrankfurtBeinbruch SC</v>
      </c>
    </row>
    <row r="393" spans="2:34" x14ac:dyDescent="0.2">
      <c r="B393" s="154" t="str">
        <f t="shared" si="157"/>
        <v>0 : 3</v>
      </c>
      <c r="C393" s="172" t="str">
        <f t="shared" si="159"/>
        <v>1 : 2</v>
      </c>
      <c r="D393" s="172" t="str">
        <f t="shared" si="161"/>
        <v>6 : 1</v>
      </c>
      <c r="E393" s="172" t="str">
        <f>IFERROR(VLOOKUP($C380&amp;$C$378,$Z$64:$AB$639,3,0),"")</f>
        <v>2 : 2</v>
      </c>
      <c r="F393" s="172" t="str">
        <f>IFERROR(VLOOKUP($C380&amp;$C$379,$Z$64:$AB$639,3,0),"")</f>
        <v>2 : 2</v>
      </c>
      <c r="G393" s="236" t="str">
        <f>""</f>
        <v/>
      </c>
      <c r="H393" s="172" t="str">
        <f t="shared" si="151"/>
        <v>2 : 1</v>
      </c>
      <c r="I393" s="172" t="str">
        <f t="shared" si="152"/>
        <v>5 : 1</v>
      </c>
      <c r="J393" s="64" t="str">
        <f t="shared" si="153"/>
        <v>3 : 3</v>
      </c>
      <c r="K393" s="154" t="str">
        <f t="shared" si="158"/>
        <v>3 : 4</v>
      </c>
      <c r="L393" s="172" t="str">
        <f t="shared" si="160"/>
        <v>5 : 5</v>
      </c>
      <c r="M393" s="172" t="str">
        <f t="shared" si="162"/>
        <v>0 : 3</v>
      </c>
      <c r="N393" s="172" t="str">
        <f>IFERROR(VLOOKUP($C380&amp;$C$378,$AC$64:$AD$639,2,0),"")</f>
        <v>5 : 2</v>
      </c>
      <c r="O393" s="172" t="str">
        <f>IFERROR(VLOOKUP($C380&amp;$C$379,$AC$64:$AD$639,2,0),"")</f>
        <v>3 : 1</v>
      </c>
      <c r="P393" s="236" t="str">
        <f>""</f>
        <v/>
      </c>
      <c r="Q393" s="172" t="str">
        <f t="shared" si="154"/>
        <v>3 : 3</v>
      </c>
      <c r="R393" s="172" t="str">
        <f t="shared" si="155"/>
        <v>2 : 2</v>
      </c>
      <c r="S393" s="190" t="str">
        <f t="shared" si="156"/>
        <v>5 : 5</v>
      </c>
      <c r="Y393" s="57" t="s">
        <v>45</v>
      </c>
      <c r="Z393" s="33" t="str">
        <f t="shared" si="136"/>
        <v>Team B2Team B5</v>
      </c>
      <c r="AA393" s="172">
        <f t="shared" si="137"/>
        <v>1</v>
      </c>
      <c r="AB393" s="172" t="str">
        <f t="shared" si="138"/>
        <v>3 : 3</v>
      </c>
      <c r="AC393" s="3" t="str">
        <f t="shared" si="139"/>
        <v/>
      </c>
      <c r="AD393" s="64" t="str">
        <f t="shared" si="140"/>
        <v/>
      </c>
      <c r="AE393" s="317"/>
      <c r="AF393" s="170"/>
      <c r="AG393" s="170"/>
      <c r="AH393" s="167" t="str">
        <f t="shared" si="141"/>
        <v>Team B2Team B5</v>
      </c>
    </row>
    <row r="394" spans="2:34" x14ac:dyDescent="0.2">
      <c r="B394" s="154" t="str">
        <f t="shared" si="157"/>
        <v>2 : 4</v>
      </c>
      <c r="C394" s="172" t="str">
        <f t="shared" si="159"/>
        <v>3 : 0</v>
      </c>
      <c r="D394" s="172" t="str">
        <f t="shared" si="161"/>
        <v>1 : 5</v>
      </c>
      <c r="E394" s="172" t="str">
        <f>IFERROR(VLOOKUP($C381&amp;$C$378,$Z$64:$AB$639,3,0),"")</f>
        <v>2 : 2</v>
      </c>
      <c r="F394" s="172" t="str">
        <f>IFERROR(VLOOKUP($C381&amp;$C$379,$Z$64:$AB$639,3,0),"")</f>
        <v>6 : 1</v>
      </c>
      <c r="G394" s="172" t="str">
        <f>IFERROR(VLOOKUP($C381&amp;$C$380,$Z$64:$AB$639,3,0),"")</f>
        <v>1 : 2</v>
      </c>
      <c r="H394" s="236" t="str">
        <f>""</f>
        <v/>
      </c>
      <c r="I394" s="172" t="str">
        <f t="shared" si="152"/>
        <v>1 : 3</v>
      </c>
      <c r="J394" s="64" t="str">
        <f t="shared" si="153"/>
        <v>3 : 3</v>
      </c>
      <c r="K394" s="154" t="str">
        <f t="shared" si="158"/>
        <v>3 : 3</v>
      </c>
      <c r="L394" s="172" t="str">
        <f t="shared" si="160"/>
        <v>2 : 1</v>
      </c>
      <c r="M394" s="172" t="str">
        <f t="shared" si="162"/>
        <v>5 : 5</v>
      </c>
      <c r="N394" s="172" t="str">
        <f>IFERROR(VLOOKUP($C381&amp;$C$378,$AC$64:$AD$639,2,0),"")</f>
        <v>0 : 3</v>
      </c>
      <c r="O394" s="172" t="str">
        <f>IFERROR(VLOOKUP($C381&amp;$C$379,$AC$64:$AD$639,2,0),"")</f>
        <v>0 : 3</v>
      </c>
      <c r="P394" s="172" t="str">
        <f>IFERROR(VLOOKUP($C381&amp;$C$380,$AC$64:$AD$639,2,0),"")</f>
        <v>3 : 3</v>
      </c>
      <c r="Q394" s="236" t="str">
        <f>""</f>
        <v/>
      </c>
      <c r="R394" s="172" t="str">
        <f t="shared" si="155"/>
        <v>3 : 0</v>
      </c>
      <c r="S394" s="190" t="str">
        <f t="shared" si="156"/>
        <v>5 : 1</v>
      </c>
      <c r="Y394" s="57" t="s">
        <v>46</v>
      </c>
      <c r="Z394" s="33" t="str">
        <f t="shared" si="136"/>
        <v>Team C2Team C5</v>
      </c>
      <c r="AA394" s="172">
        <f t="shared" si="137"/>
        <v>1</v>
      </c>
      <c r="AB394" s="172" t="str">
        <f t="shared" si="138"/>
        <v>3 : 1</v>
      </c>
      <c r="AC394" s="3" t="str">
        <f t="shared" si="139"/>
        <v/>
      </c>
      <c r="AD394" s="64" t="str">
        <f t="shared" si="140"/>
        <v/>
      </c>
      <c r="AE394" s="317"/>
      <c r="AF394" s="170"/>
      <c r="AG394" s="170"/>
      <c r="AH394" s="167" t="str">
        <f t="shared" si="141"/>
        <v>Team C2Team C5</v>
      </c>
    </row>
    <row r="395" spans="2:34" x14ac:dyDescent="0.2">
      <c r="B395" s="154" t="str">
        <f t="shared" si="157"/>
        <v>3 : 3</v>
      </c>
      <c r="C395" s="172" t="str">
        <f t="shared" si="159"/>
        <v>3 : 3</v>
      </c>
      <c r="D395" s="172" t="str">
        <f t="shared" si="161"/>
        <v>3 : 3</v>
      </c>
      <c r="E395" s="172" t="str">
        <f>IFERROR(VLOOKUP($C382&amp;$C$378,$Z$64:$AB$639,3,0),"")</f>
        <v>0 : 3</v>
      </c>
      <c r="F395" s="172" t="str">
        <f>IFERROR(VLOOKUP($C382&amp;$C$379,$Z$64:$AB$639,3,0),"")</f>
        <v>1 : 3</v>
      </c>
      <c r="G395" s="172" t="str">
        <f>IFERROR(VLOOKUP($C382&amp;$C$380,$Z$64:$AB$639,3,0),"")</f>
        <v>1 : 5</v>
      </c>
      <c r="H395" s="172" t="str">
        <f>IFERROR(VLOOKUP($C382&amp;$C$381,$Z$64:$AB$639,3,0),"")</f>
        <v>3 : 1</v>
      </c>
      <c r="I395" s="236" t="str">
        <f>""</f>
        <v/>
      </c>
      <c r="J395" s="64" t="str">
        <f t="shared" si="153"/>
        <v>5 : 5</v>
      </c>
      <c r="K395" s="154" t="str">
        <f t="shared" si="158"/>
        <v>3 : 3</v>
      </c>
      <c r="L395" s="172" t="str">
        <f t="shared" si="160"/>
        <v>0 : 3</v>
      </c>
      <c r="M395" s="172" t="str">
        <f t="shared" si="162"/>
        <v>2 : 5</v>
      </c>
      <c r="N395" s="172" t="str">
        <f>IFERROR(VLOOKUP($C382&amp;$C$378,$AC$64:$AD$639,2,0),"")</f>
        <v>3 : 4</v>
      </c>
      <c r="O395" s="172" t="str">
        <f>IFERROR(VLOOKUP($C382&amp;$C$379,$AC$64:$AD$639,2,0),"")</f>
        <v>6 : 1</v>
      </c>
      <c r="P395" s="172" t="str">
        <f>IFERROR(VLOOKUP($C382&amp;$C$380,$AC$64:$AD$639,2,0),"")</f>
        <v>2 : 2</v>
      </c>
      <c r="Q395" s="172" t="str">
        <f>IFERROR(VLOOKUP($C382&amp;$C$381,$AC$64:$AD$639,2,0),"")</f>
        <v>0 : 3</v>
      </c>
      <c r="R395" s="236" t="str">
        <f>""</f>
        <v/>
      </c>
      <c r="S395" s="190" t="str">
        <f t="shared" si="156"/>
        <v>1 : 1</v>
      </c>
      <c r="Y395" s="57" t="s">
        <v>47</v>
      </c>
      <c r="Z395" s="33" t="str">
        <f t="shared" si="136"/>
        <v>Team D2Team D5</v>
      </c>
      <c r="AA395" s="172">
        <f t="shared" si="137"/>
        <v>1</v>
      </c>
      <c r="AB395" s="172" t="str">
        <f t="shared" si="138"/>
        <v>3 : 3</v>
      </c>
      <c r="AC395" s="3" t="str">
        <f t="shared" si="139"/>
        <v/>
      </c>
      <c r="AD395" s="64" t="str">
        <f t="shared" si="140"/>
        <v/>
      </c>
      <c r="AE395" s="317"/>
      <c r="AF395" s="170"/>
      <c r="AG395" s="170"/>
      <c r="AH395" s="167" t="str">
        <f t="shared" si="141"/>
        <v>Team D2Team D5</v>
      </c>
    </row>
    <row r="396" spans="2:34" ht="12.75" thickBot="1" x14ac:dyDescent="0.25">
      <c r="B396" s="156" t="str">
        <f t="shared" si="157"/>
        <v>0 : 3</v>
      </c>
      <c r="C396" s="158" t="str">
        <f t="shared" si="159"/>
        <v>3 : 1</v>
      </c>
      <c r="D396" s="158" t="str">
        <f t="shared" si="161"/>
        <v>3 : 3</v>
      </c>
      <c r="E396" s="158" t="str">
        <f>IFERROR(VLOOKUP($C383&amp;$C$378,$Z$64:$AB$639,3,0),"")</f>
        <v>3 : 4</v>
      </c>
      <c r="F396" s="158" t="str">
        <f>IFERROR(VLOOKUP($C383&amp;$C$379,$Z$64:$AB$639,3,0),"")</f>
        <v>2 : 4</v>
      </c>
      <c r="G396" s="158" t="str">
        <f>IFERROR(VLOOKUP($C383&amp;$C$380,$Z$64:$AB$639,3,0),"")</f>
        <v>3 : 3</v>
      </c>
      <c r="H396" s="158" t="str">
        <f>IFERROR(VLOOKUP($C383&amp;$C$381,$Z$64:$AB$639,3,0),"")</f>
        <v>3 : 3</v>
      </c>
      <c r="I396" s="158" t="str">
        <f>IFERROR(VLOOKUP($C383&amp;$C$382,$Z$64:$AB$639,3,0),"")</f>
        <v>5 : 5</v>
      </c>
      <c r="J396" s="237" t="str">
        <f>""</f>
        <v/>
      </c>
      <c r="K396" s="156" t="str">
        <f t="shared" si="158"/>
        <v>1 : 3</v>
      </c>
      <c r="L396" s="158" t="str">
        <f t="shared" si="160"/>
        <v>1 : 6</v>
      </c>
      <c r="M396" s="158" t="str">
        <f t="shared" si="162"/>
        <v>1 : 5</v>
      </c>
      <c r="N396" s="158" t="str">
        <f>IFERROR(VLOOKUP($C383&amp;$C$378,$AC$64:$AD$639,2,0),"")</f>
        <v>3 : 3</v>
      </c>
      <c r="O396" s="158" t="str">
        <f>IFERROR(VLOOKUP($C383&amp;$C$379,$AC$64:$AD$639,2,0),"")</f>
        <v>6 : 6</v>
      </c>
      <c r="P396" s="158" t="str">
        <f>IFERROR(VLOOKUP($C383&amp;$C$380,$AC$64:$AD$639,2,0),"")</f>
        <v>5 : 5</v>
      </c>
      <c r="Q396" s="158" t="str">
        <f>IFERROR(VLOOKUP($C383&amp;$C$381,$AC$64:$AD$639,2,0),"")</f>
        <v>1 : 5</v>
      </c>
      <c r="R396" s="158" t="str">
        <f>IFERROR(VLOOKUP($C383&amp;$C$382,$AC$64:$AD$639,2,0),"")</f>
        <v>1 : 1</v>
      </c>
      <c r="S396" s="238" t="str">
        <f>""</f>
        <v/>
      </c>
      <c r="Y396" s="57" t="s">
        <v>48</v>
      </c>
      <c r="Z396" s="33" t="str">
        <f t="shared" si="136"/>
        <v>Maibach 1822 eVFC Barcelona</v>
      </c>
      <c r="AA396" s="172">
        <f t="shared" si="137"/>
        <v>1</v>
      </c>
      <c r="AB396" s="172" t="str">
        <f t="shared" si="138"/>
        <v>5 : 1</v>
      </c>
      <c r="AC396" s="3" t="str">
        <f t="shared" si="139"/>
        <v/>
      </c>
      <c r="AD396" s="64" t="str">
        <f t="shared" si="140"/>
        <v/>
      </c>
      <c r="AE396" s="317"/>
      <c r="AF396" s="170"/>
      <c r="AG396" s="170"/>
      <c r="AH396" s="167" t="str">
        <f t="shared" si="141"/>
        <v>Maibach 1822 eVFC Barcelona</v>
      </c>
    </row>
    <row r="397" spans="2:34" ht="12.75" thickTop="1" x14ac:dyDescent="0.2">
      <c r="Y397" s="57" t="s">
        <v>49</v>
      </c>
      <c r="Z397" s="33" t="str">
        <f t="shared" si="136"/>
        <v>Team B4Team B3</v>
      </c>
      <c r="AA397" s="172">
        <f t="shared" si="137"/>
        <v>1</v>
      </c>
      <c r="AB397" s="172" t="str">
        <f t="shared" si="138"/>
        <v>6 : 1</v>
      </c>
      <c r="AC397" s="3" t="str">
        <f t="shared" si="139"/>
        <v/>
      </c>
      <c r="AD397" s="64" t="str">
        <f t="shared" si="140"/>
        <v/>
      </c>
      <c r="AE397" s="317"/>
      <c r="AF397" s="170"/>
      <c r="AG397" s="170"/>
      <c r="AH397" s="167" t="str">
        <f t="shared" si="141"/>
        <v>Team B4Team B3</v>
      </c>
    </row>
    <row r="398" spans="2:34" x14ac:dyDescent="0.2">
      <c r="Y398" s="57" t="s">
        <v>50</v>
      </c>
      <c r="Z398" s="33" t="str">
        <f t="shared" si="136"/>
        <v>Team C4Team C3</v>
      </c>
      <c r="AA398" s="172">
        <f t="shared" si="137"/>
        <v>1</v>
      </c>
      <c r="AB398" s="172" t="str">
        <f t="shared" si="138"/>
        <v>5 : 2</v>
      </c>
      <c r="AC398" s="3" t="str">
        <f t="shared" si="139"/>
        <v/>
      </c>
      <c r="AD398" s="64" t="str">
        <f t="shared" si="140"/>
        <v/>
      </c>
      <c r="AE398" s="317"/>
      <c r="AF398" s="170"/>
      <c r="AG398" s="170"/>
      <c r="AH398" s="167" t="str">
        <f t="shared" si="141"/>
        <v>Team C4Team C3</v>
      </c>
    </row>
    <row r="399" spans="2:34" ht="12.75" thickBot="1" x14ac:dyDescent="0.25">
      <c r="Y399" s="57" t="s">
        <v>51</v>
      </c>
      <c r="Z399" s="33" t="str">
        <f t="shared" si="136"/>
        <v>Team D4Team D3</v>
      </c>
      <c r="AA399" s="172">
        <f t="shared" si="137"/>
        <v>1</v>
      </c>
      <c r="AB399" s="172" t="str">
        <f t="shared" si="138"/>
        <v>4 : 2</v>
      </c>
      <c r="AC399" s="3" t="str">
        <f t="shared" si="139"/>
        <v/>
      </c>
      <c r="AD399" s="64" t="str">
        <f t="shared" si="140"/>
        <v/>
      </c>
      <c r="AE399" s="317"/>
      <c r="AF399" s="170"/>
      <c r="AG399" s="170"/>
      <c r="AH399" s="167" t="str">
        <f t="shared" si="141"/>
        <v>Team D4Team D3</v>
      </c>
    </row>
    <row r="400" spans="2:34" ht="12" customHeight="1" thickBot="1" x14ac:dyDescent="0.25">
      <c r="B400" s="191" t="str">
        <f>""</f>
        <v/>
      </c>
      <c r="C400" s="191" t="str">
        <f>""</f>
        <v/>
      </c>
      <c r="D400" s="191" t="str">
        <f>""</f>
        <v/>
      </c>
      <c r="E400" s="191" t="str">
        <f>""</f>
        <v/>
      </c>
      <c r="F400" s="191" t="str">
        <f>""</f>
        <v/>
      </c>
      <c r="G400" s="191" t="str">
        <f>""</f>
        <v/>
      </c>
      <c r="H400" s="192" t="str">
        <f t="shared" ref="H400:M400" si="163">IF(LEN(H401)&gt;$J$74,LEFT(H401,$J$74)&amp;".",H401)</f>
        <v/>
      </c>
      <c r="I400" s="193" t="str">
        <f t="shared" si="163"/>
        <v/>
      </c>
      <c r="J400" s="193" t="str">
        <f t="shared" si="163"/>
        <v/>
      </c>
      <c r="K400" s="193" t="str">
        <f t="shared" si="163"/>
        <v/>
      </c>
      <c r="L400" s="193" t="str">
        <f t="shared" si="163"/>
        <v/>
      </c>
      <c r="M400" s="194" t="str">
        <f t="shared" si="163"/>
        <v/>
      </c>
      <c r="N400" s="192" t="str">
        <f>H400</f>
        <v/>
      </c>
      <c r="O400" s="193" t="str">
        <f t="shared" ref="O400:S400" si="164">I400</f>
        <v/>
      </c>
      <c r="P400" s="193" t="str">
        <f t="shared" si="164"/>
        <v/>
      </c>
      <c r="Q400" s="193" t="str">
        <f t="shared" si="164"/>
        <v/>
      </c>
      <c r="R400" s="193" t="str">
        <f t="shared" si="164"/>
        <v/>
      </c>
      <c r="S400" s="194" t="str">
        <f t="shared" si="164"/>
        <v/>
      </c>
      <c r="T400" s="9" t="str">
        <f>""</f>
        <v/>
      </c>
      <c r="Y400" s="57" t="s">
        <v>52</v>
      </c>
      <c r="Z400" s="33" t="str">
        <f t="shared" si="136"/>
        <v>1. FC RiedwaldTeam A7</v>
      </c>
      <c r="AA400" s="172">
        <f t="shared" si="137"/>
        <v>1</v>
      </c>
      <c r="AB400" s="172" t="str">
        <f t="shared" si="138"/>
        <v>3 : 0</v>
      </c>
      <c r="AC400" s="3" t="str">
        <f t="shared" si="139"/>
        <v/>
      </c>
      <c r="AD400" s="64" t="str">
        <f t="shared" si="140"/>
        <v/>
      </c>
      <c r="AE400" s="317"/>
      <c r="AF400" s="170"/>
      <c r="AG400" s="170"/>
      <c r="AH400" s="167" t="str">
        <f t="shared" si="141"/>
        <v>1. FC RiedwaldTeam A7</v>
      </c>
    </row>
    <row r="401" spans="2:34" ht="12" customHeight="1" thickTop="1" thickBot="1" x14ac:dyDescent="0.25">
      <c r="B401" s="274" t="str">
        <f>""</f>
        <v/>
      </c>
      <c r="C401" s="275" t="s">
        <v>79</v>
      </c>
      <c r="D401" s="276" t="s">
        <v>97</v>
      </c>
      <c r="E401" s="277" t="s">
        <v>164</v>
      </c>
      <c r="F401" s="277" t="s">
        <v>165</v>
      </c>
      <c r="G401" s="278" t="s">
        <v>166</v>
      </c>
      <c r="H401" s="279" t="str">
        <f>C402</f>
        <v/>
      </c>
      <c r="I401" s="280" t="str">
        <f>C403</f>
        <v/>
      </c>
      <c r="J401" s="280" t="str">
        <f>C404</f>
        <v/>
      </c>
      <c r="K401" s="280" t="str">
        <f>C405</f>
        <v/>
      </c>
      <c r="L401" s="280" t="str">
        <f>C406</f>
        <v/>
      </c>
      <c r="M401" s="281" t="str">
        <f>C407</f>
        <v/>
      </c>
      <c r="N401" s="279" t="str">
        <f>C402</f>
        <v/>
      </c>
      <c r="O401" s="280" t="str">
        <f>C403</f>
        <v/>
      </c>
      <c r="P401" s="280" t="str">
        <f>C404</f>
        <v/>
      </c>
      <c r="Q401" s="280" t="str">
        <f>C405</f>
        <v/>
      </c>
      <c r="R401" s="280" t="str">
        <f>C406</f>
        <v/>
      </c>
      <c r="S401" s="281" t="str">
        <f>C407</f>
        <v/>
      </c>
      <c r="T401" s="9" t="str">
        <f>""</f>
        <v/>
      </c>
      <c r="Y401" s="57" t="s">
        <v>53</v>
      </c>
      <c r="Z401" s="33" t="str">
        <f t="shared" si="136"/>
        <v>Team B1Team B7</v>
      </c>
      <c r="AA401" s="172">
        <f t="shared" si="137"/>
        <v>1</v>
      </c>
      <c r="AB401" s="172" t="str">
        <f t="shared" si="138"/>
        <v>5 : 1</v>
      </c>
      <c r="AC401" s="3" t="str">
        <f t="shared" si="139"/>
        <v/>
      </c>
      <c r="AD401" s="64" t="str">
        <f t="shared" si="140"/>
        <v/>
      </c>
      <c r="AE401" s="317"/>
      <c r="AF401" s="170"/>
      <c r="AG401" s="170"/>
      <c r="AH401" s="167" t="str">
        <f t="shared" si="141"/>
        <v>Team B1Team B7</v>
      </c>
    </row>
    <row r="402" spans="2:34" ht="12" customHeight="1" x14ac:dyDescent="0.2">
      <c r="B402" s="282" t="str">
        <f t="shared" ref="B402:B407" si="165">IF($C402="","",INDEX($B$375:$B$383,MATCH($C402,$C$375:$C$383,0)))</f>
        <v/>
      </c>
      <c r="C402" s="283" t="str">
        <f t="shared" ref="C402:C407" si="166">IF($K$13=0,"",$X4)</f>
        <v/>
      </c>
      <c r="D402" s="284" t="str">
        <f t="shared" ref="D402:D407" si="167">IF($C402="","",VLOOKUP($C402,$C$17:$AC$25,25,0))</f>
        <v/>
      </c>
      <c r="E402" s="285" t="str">
        <f t="shared" ref="E402:E407" si="168">IF($C402="","",VLOOKUP($C402,$C$17:$AC$25,26,0))</f>
        <v/>
      </c>
      <c r="F402" s="285" t="str">
        <f t="shared" ref="F402:F407" si="169">IF($C402="","",VLOOKUP($C402,$C$17:$AC$25,27,0))</f>
        <v/>
      </c>
      <c r="G402" s="286" t="str">
        <f t="shared" ref="G402:G407" si="170">IF($C402="","",VLOOKUP($C402,$C$81:$D$89,2,0))</f>
        <v/>
      </c>
      <c r="H402" s="287" t="str">
        <f>""</f>
        <v/>
      </c>
      <c r="I402" s="285" t="str">
        <f>IFERROR(VLOOKUP($C402&amp;I$401,$Z$64:$AB$639,3,0),"")</f>
        <v/>
      </c>
      <c r="J402" s="285" t="str">
        <f>IFERROR(VLOOKUP($C402&amp;J$401,$Z$64:$AB$639,3,0),"")</f>
        <v/>
      </c>
      <c r="K402" s="285" t="str">
        <f>IFERROR(VLOOKUP($C402&amp;K$401,$Z$64:$AB$639,3,0),"")</f>
        <v/>
      </c>
      <c r="L402" s="285" t="str">
        <f>IFERROR(VLOOKUP($C402&amp;L$401,$Z$64:$AB$639,3,0),"")</f>
        <v/>
      </c>
      <c r="M402" s="288" t="str">
        <f>IFERROR(VLOOKUP($C402&amp;M$401,$Z$64:$AB$639,3,0),"")</f>
        <v/>
      </c>
      <c r="N402" s="287" t="str">
        <f>""</f>
        <v/>
      </c>
      <c r="O402" s="285" t="str">
        <f>IFERROR(VLOOKUP($C402&amp;I$401,$AC$64:$AD$639,2,0),"")</f>
        <v/>
      </c>
      <c r="P402" s="285" t="str">
        <f>IFERROR(VLOOKUP($C402&amp;J$401,$AC$64:$AD$639,2,0),"")</f>
        <v/>
      </c>
      <c r="Q402" s="285" t="str">
        <f>IFERROR(VLOOKUP($C402&amp;K$401,$AC$64:$AD$639,2,0),"")</f>
        <v/>
      </c>
      <c r="R402" s="285" t="str">
        <f>IFERROR(VLOOKUP($C402&amp;L$401,$AC$64:$AD$639,2,0),"")</f>
        <v/>
      </c>
      <c r="S402" s="288" t="str">
        <f>IFERROR(VLOOKUP($C402&amp;M$401,$AC$64:$AD$639,2,0),"")</f>
        <v/>
      </c>
      <c r="T402" s="289" t="str">
        <f t="shared" ref="T402:T407" si="171">C402</f>
        <v/>
      </c>
      <c r="Y402" s="57" t="s">
        <v>54</v>
      </c>
      <c r="Z402" s="33" t="str">
        <f t="shared" si="136"/>
        <v>Team C1Team C7</v>
      </c>
      <c r="AA402" s="172">
        <f t="shared" si="137"/>
        <v>1</v>
      </c>
      <c r="AB402" s="172" t="str">
        <f t="shared" si="138"/>
        <v>0 : 3</v>
      </c>
      <c r="AC402" s="3" t="str">
        <f t="shared" si="139"/>
        <v/>
      </c>
      <c r="AD402" s="64" t="str">
        <f t="shared" si="140"/>
        <v/>
      </c>
      <c r="AE402" s="317"/>
      <c r="AF402" s="170"/>
      <c r="AG402" s="170"/>
      <c r="AH402" s="167" t="str">
        <f t="shared" si="141"/>
        <v>Team C1Team C7</v>
      </c>
    </row>
    <row r="403" spans="2:34" ht="12" customHeight="1" x14ac:dyDescent="0.2">
      <c r="B403" s="290" t="str">
        <f t="shared" si="165"/>
        <v/>
      </c>
      <c r="C403" s="291" t="str">
        <f t="shared" si="166"/>
        <v/>
      </c>
      <c r="D403" s="292" t="str">
        <f t="shared" si="167"/>
        <v/>
      </c>
      <c r="E403" s="293" t="str">
        <f t="shared" si="168"/>
        <v/>
      </c>
      <c r="F403" s="293" t="str">
        <f t="shared" si="169"/>
        <v/>
      </c>
      <c r="G403" s="294" t="str">
        <f t="shared" si="170"/>
        <v/>
      </c>
      <c r="H403" s="295" t="str">
        <f>IFERROR(VLOOKUP($C403&amp;H$401,$Z$64:$AB$639,3,0),"")</f>
        <v/>
      </c>
      <c r="I403" s="296" t="str">
        <f>""</f>
        <v/>
      </c>
      <c r="J403" s="293" t="str">
        <f>IFERROR(VLOOKUP($C403&amp;J$401,$Z$64:$AB$639,3,0),"")</f>
        <v/>
      </c>
      <c r="K403" s="293" t="str">
        <f>IFERROR(VLOOKUP($C403&amp;K$401,$Z$64:$AB$639,3,0),"")</f>
        <v/>
      </c>
      <c r="L403" s="293" t="str">
        <f>IFERROR(VLOOKUP($C403&amp;L$401,$Z$64:$AB$639,3,0),"")</f>
        <v/>
      </c>
      <c r="M403" s="297" t="str">
        <f>IFERROR(VLOOKUP($C403&amp;M$401,$Z$64:$AB$639,3,0),"")</f>
        <v/>
      </c>
      <c r="N403" s="295" t="str">
        <f>IFERROR(VLOOKUP($C403&amp;H$401,$AC$64:$AD$639,2,0),"")</f>
        <v/>
      </c>
      <c r="O403" s="296" t="str">
        <f>""</f>
        <v/>
      </c>
      <c r="P403" s="293" t="str">
        <f>IFERROR(VLOOKUP($C403&amp;J$401,$AC$64:$AD$639,2,0),"")</f>
        <v/>
      </c>
      <c r="Q403" s="293" t="str">
        <f>IFERROR(VLOOKUP($C403&amp;K$401,$AC$64:$AD$639,2,0),"")</f>
        <v/>
      </c>
      <c r="R403" s="293" t="str">
        <f>IFERROR(VLOOKUP($C403&amp;L$401,$AC$64:$AD$639,2,0),"")</f>
        <v/>
      </c>
      <c r="S403" s="297" t="str">
        <f>IFERROR(VLOOKUP($C403&amp;M$401,$AC$64:$AD$639,2,0),"")</f>
        <v/>
      </c>
      <c r="T403" s="298" t="str">
        <f t="shared" si="171"/>
        <v/>
      </c>
      <c r="Y403" s="57" t="s">
        <v>55</v>
      </c>
      <c r="Z403" s="33" t="str">
        <f t="shared" si="136"/>
        <v>Team D1Team D7</v>
      </c>
      <c r="AA403" s="172">
        <f t="shared" si="137"/>
        <v>1</v>
      </c>
      <c r="AB403" s="172" t="str">
        <f t="shared" si="138"/>
        <v>1 : 2</v>
      </c>
      <c r="AC403" s="3" t="str">
        <f t="shared" si="139"/>
        <v/>
      </c>
      <c r="AD403" s="64" t="str">
        <f t="shared" si="140"/>
        <v/>
      </c>
      <c r="AE403" s="317"/>
      <c r="AF403" s="170"/>
      <c r="AG403" s="170"/>
      <c r="AH403" s="167" t="str">
        <f t="shared" si="141"/>
        <v>Team D1Team D7</v>
      </c>
    </row>
    <row r="404" spans="2:34" ht="12" customHeight="1" x14ac:dyDescent="0.2">
      <c r="B404" s="290" t="str">
        <f t="shared" si="165"/>
        <v/>
      </c>
      <c r="C404" s="291" t="str">
        <f t="shared" si="166"/>
        <v/>
      </c>
      <c r="D404" s="292" t="str">
        <f t="shared" si="167"/>
        <v/>
      </c>
      <c r="E404" s="293" t="str">
        <f t="shared" si="168"/>
        <v/>
      </c>
      <c r="F404" s="293" t="str">
        <f t="shared" si="169"/>
        <v/>
      </c>
      <c r="G404" s="294" t="str">
        <f t="shared" si="170"/>
        <v/>
      </c>
      <c r="H404" s="295" t="str">
        <f>IFERROR(VLOOKUP($C404&amp;H$401,$Z$64:$AB$639,3,0),"")</f>
        <v/>
      </c>
      <c r="I404" s="293" t="str">
        <f>IFERROR(VLOOKUP($C404&amp;I$401,$Z$64:$AB$639,3,0),"")</f>
        <v/>
      </c>
      <c r="J404" s="296" t="str">
        <f>""</f>
        <v/>
      </c>
      <c r="K404" s="293" t="str">
        <f>IFERROR(VLOOKUP($C404&amp;K$401,$Z$64:$AB$639,3,0),"")</f>
        <v/>
      </c>
      <c r="L404" s="293" t="str">
        <f>IFERROR(VLOOKUP($C404&amp;L$401,$Z$64:$AB$639,3,0),"")</f>
        <v/>
      </c>
      <c r="M404" s="297" t="str">
        <f>IFERROR(VLOOKUP($C404&amp;M$401,$Z$64:$AB$639,3,0),"")</f>
        <v/>
      </c>
      <c r="N404" s="295" t="str">
        <f>IFERROR(VLOOKUP($C404&amp;H$401,$AC$64:$AD$639,2,0),"")</f>
        <v/>
      </c>
      <c r="O404" s="293" t="str">
        <f>IFERROR(VLOOKUP($C404&amp;I$401,$AC$64:$AD$639,2,0),"")</f>
        <v/>
      </c>
      <c r="P404" s="296" t="str">
        <f>""</f>
        <v/>
      </c>
      <c r="Q404" s="293" t="str">
        <f>IFERROR(VLOOKUP($C404&amp;K$401,$AC$64:$AD$639,2,0),"")</f>
        <v/>
      </c>
      <c r="R404" s="293" t="str">
        <f>IFERROR(VLOOKUP($C404&amp;L$401,$AC$64:$AD$639,2,0),"")</f>
        <v/>
      </c>
      <c r="S404" s="297" t="str">
        <f>IFERROR(VLOOKUP($C404&amp;M$401,$AC$64:$AD$639,2,0),"")</f>
        <v/>
      </c>
      <c r="T404" s="298" t="str">
        <f t="shared" si="171"/>
        <v/>
      </c>
      <c r="Y404" s="57" t="s">
        <v>56</v>
      </c>
      <c r="Z404" s="33" t="str">
        <f t="shared" si="136"/>
        <v>Team A8FV Schlappe Lunge</v>
      </c>
      <c r="AA404" s="172">
        <f t="shared" si="137"/>
        <v>1</v>
      </c>
      <c r="AB404" s="172" t="str">
        <f t="shared" si="138"/>
        <v>2 : 2</v>
      </c>
      <c r="AC404" s="3" t="str">
        <f t="shared" si="139"/>
        <v/>
      </c>
      <c r="AD404" s="64" t="str">
        <f t="shared" si="140"/>
        <v/>
      </c>
      <c r="AE404" s="317"/>
      <c r="AF404" s="170"/>
      <c r="AG404" s="170"/>
      <c r="AH404" s="167" t="str">
        <f t="shared" si="141"/>
        <v>Team A8FV Schlappe Lunge</v>
      </c>
    </row>
    <row r="405" spans="2:34" ht="12" customHeight="1" x14ac:dyDescent="0.2">
      <c r="B405" s="290" t="str">
        <f t="shared" si="165"/>
        <v/>
      </c>
      <c r="C405" s="291" t="str">
        <f t="shared" si="166"/>
        <v/>
      </c>
      <c r="D405" s="292" t="str">
        <f t="shared" si="167"/>
        <v/>
      </c>
      <c r="E405" s="293" t="str">
        <f t="shared" si="168"/>
        <v/>
      </c>
      <c r="F405" s="293" t="str">
        <f t="shared" si="169"/>
        <v/>
      </c>
      <c r="G405" s="294" t="str">
        <f t="shared" si="170"/>
        <v/>
      </c>
      <c r="H405" s="295" t="str">
        <f>IFERROR(VLOOKUP($C405&amp;H$401,$Z$64:$AB$639,3,0),"")</f>
        <v/>
      </c>
      <c r="I405" s="293" t="str">
        <f>IFERROR(VLOOKUP($C405&amp;I$401,$Z$64:$AB$639,3,0),"")</f>
        <v/>
      </c>
      <c r="J405" s="293" t="str">
        <f>IFERROR(VLOOKUP($C405&amp;J$401,$Z$64:$AB$639,3,0),"")</f>
        <v/>
      </c>
      <c r="K405" s="296" t="str">
        <f>""</f>
        <v/>
      </c>
      <c r="L405" s="293" t="str">
        <f>IFERROR(VLOOKUP($C405&amp;L$401,$Z$64:$AB$639,3,0),"")</f>
        <v/>
      </c>
      <c r="M405" s="297" t="str">
        <f>IFERROR(VLOOKUP($C405&amp;M$401,$Z$64:$AB$639,3,0),"")</f>
        <v/>
      </c>
      <c r="N405" s="295" t="str">
        <f>IFERROR(VLOOKUP($C405&amp;H$401,$AC$64:$AD$639,2,0),"")</f>
        <v/>
      </c>
      <c r="O405" s="293" t="str">
        <f>IFERROR(VLOOKUP($C405&amp;I$401,$AC$64:$AD$639,2,0),"")</f>
        <v/>
      </c>
      <c r="P405" s="293" t="str">
        <f>IFERROR(VLOOKUP($C405&amp;J$401,$AC$64:$AD$639,2,0),"")</f>
        <v/>
      </c>
      <c r="Q405" s="296" t="str">
        <f>""</f>
        <v/>
      </c>
      <c r="R405" s="293" t="str">
        <f>IFERROR(VLOOKUP($C405&amp;L$401,$AC$64:$AD$639,2,0),"")</f>
        <v/>
      </c>
      <c r="S405" s="297" t="str">
        <f>IFERROR(VLOOKUP($C405&amp;M$401,$AC$64:$AD$639,2,0),"")</f>
        <v/>
      </c>
      <c r="T405" s="298" t="str">
        <f t="shared" si="171"/>
        <v/>
      </c>
      <c r="Y405" s="57" t="s">
        <v>57</v>
      </c>
      <c r="Z405" s="33" t="str">
        <f t="shared" si="136"/>
        <v>Team B8Team B6</v>
      </c>
      <c r="AA405" s="172">
        <f t="shared" si="137"/>
        <v>1</v>
      </c>
      <c r="AB405" s="172" t="str">
        <f t="shared" si="138"/>
        <v>4 : 3</v>
      </c>
      <c r="AC405" s="3" t="str">
        <f t="shared" si="139"/>
        <v/>
      </c>
      <c r="AD405" s="64" t="str">
        <f t="shared" si="140"/>
        <v/>
      </c>
      <c r="AE405" s="317"/>
      <c r="AF405" s="170"/>
      <c r="AG405" s="170"/>
      <c r="AH405" s="167" t="str">
        <f t="shared" si="141"/>
        <v>Team B8Team B6</v>
      </c>
    </row>
    <row r="406" spans="2:34" ht="12" customHeight="1" x14ac:dyDescent="0.2">
      <c r="B406" s="290" t="str">
        <f t="shared" si="165"/>
        <v/>
      </c>
      <c r="C406" s="291" t="str">
        <f t="shared" si="166"/>
        <v/>
      </c>
      <c r="D406" s="292" t="str">
        <f t="shared" si="167"/>
        <v/>
      </c>
      <c r="E406" s="293" t="str">
        <f t="shared" si="168"/>
        <v/>
      </c>
      <c r="F406" s="293" t="str">
        <f t="shared" si="169"/>
        <v/>
      </c>
      <c r="G406" s="294" t="str">
        <f t="shared" si="170"/>
        <v/>
      </c>
      <c r="H406" s="295" t="str">
        <f>IFERROR(VLOOKUP($C406&amp;H$401,$Z$64:$AB$639,3,0),"")</f>
        <v/>
      </c>
      <c r="I406" s="293" t="str">
        <f>IFERROR(VLOOKUP($C406&amp;I$401,$Z$64:$AB$639,3,0),"")</f>
        <v/>
      </c>
      <c r="J406" s="293" t="str">
        <f>IFERROR(VLOOKUP($C406&amp;J$401,$Z$64:$AB$639,3,0),"")</f>
        <v/>
      </c>
      <c r="K406" s="293" t="str">
        <f>IFERROR(VLOOKUP($C406&amp;K$401,$Z$64:$AB$639,3,0),"")</f>
        <v/>
      </c>
      <c r="L406" s="296" t="str">
        <f>""</f>
        <v/>
      </c>
      <c r="M406" s="297" t="str">
        <f>IFERROR(VLOOKUP($C406&amp;M$401,$Z$64:$AB$639,3,0),"")</f>
        <v/>
      </c>
      <c r="N406" s="295" t="str">
        <f>IFERROR(VLOOKUP($C406&amp;H$401,$AC$64:$AD$639,2,0),"")</f>
        <v/>
      </c>
      <c r="O406" s="293" t="str">
        <f>IFERROR(VLOOKUP($C406&amp;I$401,$AC$64:$AD$639,2,0),"")</f>
        <v/>
      </c>
      <c r="P406" s="293" t="str">
        <f>IFERROR(VLOOKUP($C406&amp;J$401,$AC$64:$AD$639,2,0),"")</f>
        <v/>
      </c>
      <c r="Q406" s="293" t="str">
        <f>IFERROR(VLOOKUP($C406&amp;K$401,$AC$64:$AD$639,2,0),"")</f>
        <v/>
      </c>
      <c r="R406" s="296" t="str">
        <f>""</f>
        <v/>
      </c>
      <c r="S406" s="297" t="str">
        <f>IFERROR(VLOOKUP($C406&amp;M$401,$AC$64:$AD$639,2,0),"")</f>
        <v/>
      </c>
      <c r="T406" s="298" t="str">
        <f t="shared" si="171"/>
        <v/>
      </c>
      <c r="Y406" s="57" t="s">
        <v>58</v>
      </c>
      <c r="Z406" s="33" t="str">
        <f t="shared" si="136"/>
        <v>Team C8Team C6</v>
      </c>
      <c r="AA406" s="172">
        <f t="shared" si="137"/>
        <v>1</v>
      </c>
      <c r="AB406" s="172" t="str">
        <f t="shared" si="138"/>
        <v>3 : 3</v>
      </c>
      <c r="AC406" s="3" t="str">
        <f t="shared" si="139"/>
        <v/>
      </c>
      <c r="AD406" s="64" t="str">
        <f t="shared" si="140"/>
        <v/>
      </c>
      <c r="AE406" s="317"/>
      <c r="AF406" s="170"/>
      <c r="AG406" s="170"/>
      <c r="AH406" s="167" t="str">
        <f t="shared" si="141"/>
        <v>Team C8Team C6</v>
      </c>
    </row>
    <row r="407" spans="2:34" ht="12" customHeight="1" thickBot="1" x14ac:dyDescent="0.25">
      <c r="B407" s="299" t="str">
        <f t="shared" si="165"/>
        <v/>
      </c>
      <c r="C407" s="300" t="str">
        <f t="shared" si="166"/>
        <v/>
      </c>
      <c r="D407" s="301" t="str">
        <f t="shared" si="167"/>
        <v/>
      </c>
      <c r="E407" s="302" t="str">
        <f t="shared" si="168"/>
        <v/>
      </c>
      <c r="F407" s="302" t="str">
        <f t="shared" si="169"/>
        <v/>
      </c>
      <c r="G407" s="303" t="str">
        <f t="shared" si="170"/>
        <v/>
      </c>
      <c r="H407" s="304" t="str">
        <f>IFERROR(VLOOKUP($C407&amp;H$401,$Z$64:$AB$639,3,0),"")</f>
        <v/>
      </c>
      <c r="I407" s="302" t="str">
        <f>IFERROR(VLOOKUP($C407&amp;I$401,$Z$64:$AB$639,3,0),"")</f>
        <v/>
      </c>
      <c r="J407" s="302" t="str">
        <f>IFERROR(VLOOKUP($C407&amp;J$401,$Z$64:$AB$639,3,0),"")</f>
        <v/>
      </c>
      <c r="K407" s="302" t="str">
        <f>IFERROR(VLOOKUP($C407&amp;K$401,$Z$64:$AB$639,3,0),"")</f>
        <v/>
      </c>
      <c r="L407" s="302" t="str">
        <f>IFERROR(VLOOKUP($C407&amp;L$401,$Z$64:$AB$639,3,0),"")</f>
        <v/>
      </c>
      <c r="M407" s="305" t="str">
        <f>""</f>
        <v/>
      </c>
      <c r="N407" s="304" t="str">
        <f>IFERROR(VLOOKUP($C407&amp;H$401,$AC$64:$AD$639,2,0),"")</f>
        <v/>
      </c>
      <c r="O407" s="302" t="str">
        <f>IFERROR(VLOOKUP($C407&amp;I$401,$AC$64:$AD$639,2,0),"")</f>
        <v/>
      </c>
      <c r="P407" s="302" t="str">
        <f>IFERROR(VLOOKUP($C407&amp;J$401,$AC$64:$AD$639,2,0),"")</f>
        <v/>
      </c>
      <c r="Q407" s="302" t="str">
        <f>IFERROR(VLOOKUP($C407&amp;K$401,$AC$64:$AD$639,2,0),"")</f>
        <v/>
      </c>
      <c r="R407" s="302" t="str">
        <f>IFERROR(VLOOKUP($C407&amp;L$401,$AC$64:$AD$639,2,0),"")</f>
        <v/>
      </c>
      <c r="S407" s="305" t="str">
        <f>""</f>
        <v/>
      </c>
      <c r="T407" s="306" t="str">
        <f t="shared" si="171"/>
        <v/>
      </c>
      <c r="Y407" s="57" t="s">
        <v>59</v>
      </c>
      <c r="Z407" s="33" t="str">
        <f t="shared" si="136"/>
        <v>Team D8Team D6</v>
      </c>
      <c r="AA407" s="172">
        <f t="shared" si="137"/>
        <v>1</v>
      </c>
      <c r="AB407" s="172" t="str">
        <f t="shared" si="138"/>
        <v>1 : 3</v>
      </c>
      <c r="AC407" s="3" t="str">
        <f t="shared" si="139"/>
        <v/>
      </c>
      <c r="AD407" s="64" t="str">
        <f t="shared" si="140"/>
        <v/>
      </c>
      <c r="AE407" s="317"/>
      <c r="AF407" s="170"/>
      <c r="AG407" s="170"/>
      <c r="AH407" s="167" t="str">
        <f t="shared" si="141"/>
        <v>Team D8Team D6</v>
      </c>
    </row>
    <row r="408" spans="2:34" ht="12" customHeight="1" thickTop="1" thickBot="1" x14ac:dyDescent="0.25">
      <c r="B408" s="307" t="str">
        <f>""</f>
        <v/>
      </c>
      <c r="C408" s="307" t="str">
        <f>""</f>
        <v/>
      </c>
      <c r="D408" s="307" t="str">
        <f>""</f>
        <v/>
      </c>
      <c r="E408" s="307" t="str">
        <f>""</f>
        <v/>
      </c>
      <c r="F408" s="307" t="str">
        <f>""</f>
        <v/>
      </c>
      <c r="G408" s="307" t="str">
        <f>""</f>
        <v/>
      </c>
      <c r="H408" s="308" t="str">
        <f>""</f>
        <v/>
      </c>
      <c r="I408" s="308" t="str">
        <f>""</f>
        <v/>
      </c>
      <c r="J408" s="308" t="str">
        <f>""</f>
        <v/>
      </c>
      <c r="K408" s="308" t="str">
        <f>""</f>
        <v/>
      </c>
      <c r="L408" s="308" t="str">
        <f>""</f>
        <v/>
      </c>
      <c r="M408" s="308" t="str">
        <f>""</f>
        <v/>
      </c>
      <c r="N408" s="309" t="str">
        <f>""</f>
        <v/>
      </c>
      <c r="O408" s="309" t="str">
        <f>""</f>
        <v/>
      </c>
      <c r="P408" s="309" t="str">
        <f>""</f>
        <v/>
      </c>
      <c r="Q408" s="309" t="str">
        <f>""</f>
        <v/>
      </c>
      <c r="R408" s="309" t="str">
        <f>""</f>
        <v/>
      </c>
      <c r="S408" s="309" t="str">
        <f>""</f>
        <v/>
      </c>
      <c r="T408" s="309" t="str">
        <f>""</f>
        <v/>
      </c>
      <c r="Y408" s="57" t="s">
        <v>60</v>
      </c>
      <c r="Z408" s="33" t="str">
        <f t="shared" si="136"/>
        <v>Beinbruch SCTeam A9</v>
      </c>
      <c r="AA408" s="172">
        <f t="shared" si="137"/>
        <v>1</v>
      </c>
      <c r="AB408" s="172" t="str">
        <f t="shared" si="138"/>
        <v>3 : 3</v>
      </c>
      <c r="AC408" s="3" t="str">
        <f t="shared" si="139"/>
        <v/>
      </c>
      <c r="AD408" s="64" t="str">
        <f t="shared" si="140"/>
        <v/>
      </c>
      <c r="AE408" s="317"/>
      <c r="AF408" s="170"/>
      <c r="AG408" s="170"/>
      <c r="AH408" s="167" t="str">
        <f t="shared" si="141"/>
        <v>Beinbruch SCTeam A9</v>
      </c>
    </row>
    <row r="409" spans="2:34" ht="12" customHeight="1" thickBot="1" x14ac:dyDescent="0.25">
      <c r="B409" s="309" t="str">
        <f>""</f>
        <v/>
      </c>
      <c r="C409" s="309" t="str">
        <f>""</f>
        <v/>
      </c>
      <c r="D409" s="309" t="str">
        <f>""</f>
        <v/>
      </c>
      <c r="E409" s="309" t="str">
        <f>""</f>
        <v/>
      </c>
      <c r="F409" s="309" t="str">
        <f>""</f>
        <v/>
      </c>
      <c r="G409" s="309" t="str">
        <f>""</f>
        <v/>
      </c>
      <c r="H409" s="310" t="str">
        <f t="shared" ref="H409:M409" si="172">IF(LEN(H410)&gt;$J$74,LEFT(H410,$J$74)&amp;".",H410)</f>
        <v/>
      </c>
      <c r="I409" s="311" t="str">
        <f t="shared" si="172"/>
        <v/>
      </c>
      <c r="J409" s="311" t="str">
        <f t="shared" si="172"/>
        <v/>
      </c>
      <c r="K409" s="311" t="str">
        <f t="shared" si="172"/>
        <v/>
      </c>
      <c r="L409" s="311" t="str">
        <f t="shared" si="172"/>
        <v/>
      </c>
      <c r="M409" s="312" t="str">
        <f t="shared" si="172"/>
        <v/>
      </c>
      <c r="N409" s="310" t="str">
        <f>H409</f>
        <v/>
      </c>
      <c r="O409" s="311" t="str">
        <f t="shared" ref="O409:S409" si="173">I409</f>
        <v/>
      </c>
      <c r="P409" s="311" t="str">
        <f t="shared" si="173"/>
        <v/>
      </c>
      <c r="Q409" s="311" t="str">
        <f t="shared" si="173"/>
        <v/>
      </c>
      <c r="R409" s="311" t="str">
        <f t="shared" si="173"/>
        <v/>
      </c>
      <c r="S409" s="312" t="str">
        <f t="shared" si="173"/>
        <v/>
      </c>
      <c r="T409" s="9" t="str">
        <f>""</f>
        <v/>
      </c>
      <c r="Y409" s="57" t="s">
        <v>61</v>
      </c>
      <c r="Z409" s="33" t="str">
        <f t="shared" si="136"/>
        <v>Team B5Team B9</v>
      </c>
      <c r="AA409" s="172">
        <f t="shared" si="137"/>
        <v>1</v>
      </c>
      <c r="AB409" s="172" t="str">
        <f t="shared" si="138"/>
        <v>1 : 5</v>
      </c>
      <c r="AC409" s="3" t="str">
        <f t="shared" si="139"/>
        <v/>
      </c>
      <c r="AD409" s="64" t="str">
        <f t="shared" si="140"/>
        <v/>
      </c>
      <c r="AE409" s="317"/>
      <c r="AF409" s="170"/>
      <c r="AG409" s="170"/>
      <c r="AH409" s="167" t="str">
        <f t="shared" si="141"/>
        <v>Team B5Team B9</v>
      </c>
    </row>
    <row r="410" spans="2:34" ht="12" customHeight="1" thickTop="1" thickBot="1" x14ac:dyDescent="0.25">
      <c r="B410" s="274" t="str">
        <f>""</f>
        <v/>
      </c>
      <c r="C410" s="275" t="s">
        <v>79</v>
      </c>
      <c r="D410" s="276" t="s">
        <v>97</v>
      </c>
      <c r="E410" s="277" t="s">
        <v>164</v>
      </c>
      <c r="F410" s="277" t="s">
        <v>165</v>
      </c>
      <c r="G410" s="278" t="s">
        <v>166</v>
      </c>
      <c r="H410" s="279" t="str">
        <f>C411</f>
        <v/>
      </c>
      <c r="I410" s="280" t="str">
        <f>C412</f>
        <v/>
      </c>
      <c r="J410" s="280" t="str">
        <f>C413</f>
        <v/>
      </c>
      <c r="K410" s="280" t="str">
        <f>C414</f>
        <v/>
      </c>
      <c r="L410" s="280" t="str">
        <f>C415</f>
        <v/>
      </c>
      <c r="M410" s="281" t="str">
        <f>C416</f>
        <v/>
      </c>
      <c r="N410" s="279" t="str">
        <f>C411</f>
        <v/>
      </c>
      <c r="O410" s="280" t="str">
        <f>C412</f>
        <v/>
      </c>
      <c r="P410" s="280" t="str">
        <f>C413</f>
        <v/>
      </c>
      <c r="Q410" s="280" t="str">
        <f>C414</f>
        <v/>
      </c>
      <c r="R410" s="280" t="str">
        <f>C415</f>
        <v/>
      </c>
      <c r="S410" s="281" t="str">
        <f>C416</f>
        <v/>
      </c>
      <c r="T410" s="9" t="str">
        <f>""</f>
        <v/>
      </c>
      <c r="Y410" s="57" t="s">
        <v>62</v>
      </c>
      <c r="Z410" s="33" t="str">
        <f t="shared" si="136"/>
        <v>Team C5Team C9</v>
      </c>
      <c r="AA410" s="172">
        <f t="shared" si="137"/>
        <v>1</v>
      </c>
      <c r="AB410" s="172" t="str">
        <f t="shared" si="138"/>
        <v>1 : 6</v>
      </c>
      <c r="AC410" s="3" t="str">
        <f t="shared" si="139"/>
        <v/>
      </c>
      <c r="AD410" s="64" t="str">
        <f t="shared" si="140"/>
        <v/>
      </c>
      <c r="AE410" s="317"/>
      <c r="AF410" s="170"/>
      <c r="AG410" s="170"/>
      <c r="AH410" s="167" t="str">
        <f t="shared" si="141"/>
        <v>Team C5Team C9</v>
      </c>
    </row>
    <row r="411" spans="2:34" ht="12" customHeight="1" x14ac:dyDescent="0.2">
      <c r="B411" s="282" t="str">
        <f t="shared" ref="B411:B416" si="174">IF($C411="","",INDEX($B$375:$B$383,MATCH($C411,$C$375:$C$383,0)))</f>
        <v/>
      </c>
      <c r="C411" s="283" t="str">
        <f t="shared" ref="C411:C416" si="175">IF($K$13=0,"",$AC4)</f>
        <v/>
      </c>
      <c r="D411" s="284" t="str">
        <f t="shared" ref="D411:D416" si="176">IF($C411="","",VLOOKUP($C411,$C$17:$AC$25,25,0))</f>
        <v/>
      </c>
      <c r="E411" s="285" t="str">
        <f t="shared" ref="E411:E416" si="177">IF($C411="","",VLOOKUP($C411,$C$17:$AC$25,26,0))</f>
        <v/>
      </c>
      <c r="F411" s="285" t="str">
        <f t="shared" ref="F411:F416" si="178">IF($C411="","",VLOOKUP($C411,$C$17:$AC$25,27,0))</f>
        <v/>
      </c>
      <c r="G411" s="286" t="str">
        <f t="shared" ref="G411:G416" si="179">IF($C411="","",VLOOKUP($C411,$C$81:$D$89,2,0))</f>
        <v/>
      </c>
      <c r="H411" s="287" t="str">
        <f>""</f>
        <v/>
      </c>
      <c r="I411" s="285" t="str">
        <f>IFERROR(VLOOKUP($C411&amp;I$410,$Z$64:$AB$639,3,0),"")</f>
        <v/>
      </c>
      <c r="J411" s="285" t="str">
        <f>IFERROR(VLOOKUP($C411&amp;J$410,$Z$64:$AB$639,3,0),"")</f>
        <v/>
      </c>
      <c r="K411" s="285" t="str">
        <f>IFERROR(VLOOKUP($C411&amp;K$410,$Z$64:$AB$639,3,0),"")</f>
        <v/>
      </c>
      <c r="L411" s="285" t="str">
        <f>IFERROR(VLOOKUP($C411&amp;L$410,$Z$64:$AB$639,3,0),"")</f>
        <v/>
      </c>
      <c r="M411" s="288" t="str">
        <f>IFERROR(VLOOKUP($C411&amp;M$410,$Z$64:$AB$639,3,0),"")</f>
        <v/>
      </c>
      <c r="N411" s="287" t="str">
        <f>""</f>
        <v/>
      </c>
      <c r="O411" s="285" t="str">
        <f>IFERROR(VLOOKUP($C411&amp;I$410,$AC$64:$AD$639,2,0),"")</f>
        <v/>
      </c>
      <c r="P411" s="285" t="str">
        <f>IFERROR(VLOOKUP($C411&amp;J$410,$AC$64:$AD$639,2,0),"")</f>
        <v/>
      </c>
      <c r="Q411" s="285" t="str">
        <f>IFERROR(VLOOKUP($C411&amp;K$410,$AC$64:$AD$639,2,0),"")</f>
        <v/>
      </c>
      <c r="R411" s="285" t="str">
        <f>IFERROR(VLOOKUP($C411&amp;L$410,$AC$64:$AD$639,2,0),"")</f>
        <v/>
      </c>
      <c r="S411" s="288" t="str">
        <f>IFERROR(VLOOKUP($C411&amp;M$410,$AC$64:$AD$639,2,0),"")</f>
        <v/>
      </c>
      <c r="T411" s="289" t="str">
        <f t="shared" ref="T411:T416" si="180">C411</f>
        <v/>
      </c>
      <c r="Y411" s="57" t="s">
        <v>63</v>
      </c>
      <c r="Z411" s="33" t="str">
        <f t="shared" si="136"/>
        <v>Team D5Team D9</v>
      </c>
      <c r="AA411" s="172">
        <f t="shared" si="137"/>
        <v>1</v>
      </c>
      <c r="AB411" s="172" t="str">
        <f t="shared" si="138"/>
        <v>2 : 5</v>
      </c>
      <c r="AC411" s="3" t="str">
        <f t="shared" si="139"/>
        <v/>
      </c>
      <c r="AD411" s="64" t="str">
        <f t="shared" si="140"/>
        <v/>
      </c>
      <c r="AE411" s="317"/>
      <c r="AF411" s="170"/>
      <c r="AG411" s="170"/>
      <c r="AH411" s="167" t="str">
        <f t="shared" si="141"/>
        <v>Team D5Team D9</v>
      </c>
    </row>
    <row r="412" spans="2:34" ht="12" customHeight="1" x14ac:dyDescent="0.2">
      <c r="B412" s="290" t="str">
        <f t="shared" si="174"/>
        <v/>
      </c>
      <c r="C412" s="291" t="str">
        <f t="shared" si="175"/>
        <v/>
      </c>
      <c r="D412" s="292" t="str">
        <f t="shared" si="176"/>
        <v/>
      </c>
      <c r="E412" s="293" t="str">
        <f t="shared" si="177"/>
        <v/>
      </c>
      <c r="F412" s="293" t="str">
        <f t="shared" si="178"/>
        <v/>
      </c>
      <c r="G412" s="294" t="str">
        <f t="shared" si="179"/>
        <v/>
      </c>
      <c r="H412" s="295" t="str">
        <f>IFERROR(VLOOKUP($C412&amp;H$410,$Z$64:$AB$639,3,0),"")</f>
        <v/>
      </c>
      <c r="I412" s="296" t="str">
        <f>""</f>
        <v/>
      </c>
      <c r="J412" s="293" t="str">
        <f>IFERROR(VLOOKUP($C412&amp;J$410,$Z$64:$AB$639,3,0),"")</f>
        <v/>
      </c>
      <c r="K412" s="293" t="str">
        <f>IFERROR(VLOOKUP($C412&amp;K$410,$Z$64:$AB$639,3,0),"")</f>
        <v/>
      </c>
      <c r="L412" s="293" t="str">
        <f>IFERROR(VLOOKUP($C412&amp;L$410,$Z$64:$AB$639,3,0),"")</f>
        <v/>
      </c>
      <c r="M412" s="297" t="str">
        <f>IFERROR(VLOOKUP($C412&amp;M$410,$Z$64:$AB$639,3,0),"")</f>
        <v/>
      </c>
      <c r="N412" s="295" t="str">
        <f>IFERROR(VLOOKUP($C412&amp;H$410,$AC$64:$AD$639,2,0),"")</f>
        <v/>
      </c>
      <c r="O412" s="296" t="str">
        <f>""</f>
        <v/>
      </c>
      <c r="P412" s="293" t="str">
        <f>IFERROR(VLOOKUP($C412&amp;J$410,$AC$64:$AD$639,2,0),"")</f>
        <v/>
      </c>
      <c r="Q412" s="293" t="str">
        <f>IFERROR(VLOOKUP($C412&amp;K$410,$AC$64:$AD$639,2,0),"")</f>
        <v/>
      </c>
      <c r="R412" s="293" t="str">
        <f>IFERROR(VLOOKUP($C412&amp;L$410,$AC$64:$AD$639,2,0),"")</f>
        <v/>
      </c>
      <c r="S412" s="297" t="str">
        <f>IFERROR(VLOOKUP($C412&amp;M$410,$AC$64:$AD$639,2,0),"")</f>
        <v/>
      </c>
      <c r="T412" s="298" t="str">
        <f t="shared" si="180"/>
        <v/>
      </c>
      <c r="Y412" s="57" t="s">
        <v>64</v>
      </c>
      <c r="Z412" s="33" t="str">
        <f t="shared" si="136"/>
        <v>FC BarcelonaEintracht Frankfurt</v>
      </c>
      <c r="AA412" s="172">
        <f t="shared" si="137"/>
        <v>1</v>
      </c>
      <c r="AB412" s="172" t="str">
        <f t="shared" si="138"/>
        <v>2 : 4</v>
      </c>
      <c r="AC412" s="3" t="str">
        <f t="shared" si="139"/>
        <v/>
      </c>
      <c r="AD412" s="64" t="str">
        <f t="shared" si="140"/>
        <v/>
      </c>
      <c r="AE412" s="317"/>
      <c r="AF412" s="170"/>
      <c r="AG412" s="170"/>
      <c r="AH412" s="167" t="str">
        <f t="shared" si="141"/>
        <v>FC BarcelonaEintracht Frankfurt</v>
      </c>
    </row>
    <row r="413" spans="2:34" ht="12" customHeight="1" x14ac:dyDescent="0.2">
      <c r="B413" s="290" t="str">
        <f t="shared" si="174"/>
        <v/>
      </c>
      <c r="C413" s="291" t="str">
        <f t="shared" si="175"/>
        <v/>
      </c>
      <c r="D413" s="292" t="str">
        <f t="shared" si="176"/>
        <v/>
      </c>
      <c r="E413" s="293" t="str">
        <f t="shared" si="177"/>
        <v/>
      </c>
      <c r="F413" s="293" t="str">
        <f t="shared" si="178"/>
        <v/>
      </c>
      <c r="G413" s="294" t="str">
        <f t="shared" si="179"/>
        <v/>
      </c>
      <c r="H413" s="295" t="str">
        <f>IFERROR(VLOOKUP($C413&amp;H$410,$Z$64:$AB$639,3,0),"")</f>
        <v/>
      </c>
      <c r="I413" s="293" t="str">
        <f>IFERROR(VLOOKUP($C413&amp;I$410,$Z$64:$AB$639,3,0),"")</f>
        <v/>
      </c>
      <c r="J413" s="296" t="str">
        <f>""</f>
        <v/>
      </c>
      <c r="K413" s="293" t="str">
        <f>IFERROR(VLOOKUP($C413&amp;K$410,$Z$64:$AB$639,3,0),"")</f>
        <v/>
      </c>
      <c r="L413" s="293" t="str">
        <f>IFERROR(VLOOKUP($C413&amp;L$410,$Z$64:$AB$639,3,0),"")</f>
        <v/>
      </c>
      <c r="M413" s="297" t="str">
        <f>IFERROR(VLOOKUP($C413&amp;M$410,$Z$64:$AB$639,3,0),"")</f>
        <v/>
      </c>
      <c r="N413" s="295" t="str">
        <f>IFERROR(VLOOKUP($C413&amp;H$410,$AC$64:$AD$639,2,0),"")</f>
        <v/>
      </c>
      <c r="O413" s="293" t="str">
        <f>IFERROR(VLOOKUP($C413&amp;I$410,$AC$64:$AD$639,2,0),"")</f>
        <v/>
      </c>
      <c r="P413" s="296" t="str">
        <f>""</f>
        <v/>
      </c>
      <c r="Q413" s="293" t="str">
        <f>IFERROR(VLOOKUP($C413&amp;K$410,$AC$64:$AD$639,2,0),"")</f>
        <v/>
      </c>
      <c r="R413" s="293" t="str">
        <f>IFERROR(VLOOKUP($C413&amp;L$410,$AC$64:$AD$639,2,0),"")</f>
        <v/>
      </c>
      <c r="S413" s="297" t="str">
        <f>IFERROR(VLOOKUP($C413&amp;M$410,$AC$64:$AD$639,2,0),"")</f>
        <v/>
      </c>
      <c r="T413" s="298" t="str">
        <f t="shared" si="180"/>
        <v/>
      </c>
      <c r="Y413" s="57" t="s">
        <v>65</v>
      </c>
      <c r="Z413" s="33" t="str">
        <f t="shared" si="136"/>
        <v>Team B3Team B2</v>
      </c>
      <c r="AA413" s="172">
        <f t="shared" si="137"/>
        <v>1</v>
      </c>
      <c r="AB413" s="172" t="str">
        <f t="shared" si="138"/>
        <v>0 : 3</v>
      </c>
      <c r="AC413" s="3" t="str">
        <f t="shared" si="139"/>
        <v/>
      </c>
      <c r="AD413" s="64" t="str">
        <f t="shared" si="140"/>
        <v/>
      </c>
      <c r="AE413" s="317"/>
      <c r="AF413" s="170"/>
      <c r="AG413" s="170"/>
      <c r="AH413" s="167" t="str">
        <f t="shared" si="141"/>
        <v>Team B3Team B2</v>
      </c>
    </row>
    <row r="414" spans="2:34" ht="12" customHeight="1" x14ac:dyDescent="0.2">
      <c r="B414" s="290" t="str">
        <f t="shared" si="174"/>
        <v/>
      </c>
      <c r="C414" s="291" t="str">
        <f t="shared" si="175"/>
        <v/>
      </c>
      <c r="D414" s="292" t="str">
        <f t="shared" si="176"/>
        <v/>
      </c>
      <c r="E414" s="293" t="str">
        <f t="shared" si="177"/>
        <v/>
      </c>
      <c r="F414" s="293" t="str">
        <f t="shared" si="178"/>
        <v/>
      </c>
      <c r="G414" s="294" t="str">
        <f t="shared" si="179"/>
        <v/>
      </c>
      <c r="H414" s="295" t="str">
        <f>IFERROR(VLOOKUP($C414&amp;H$410,$Z$64:$AB$639,3,0),"")</f>
        <v/>
      </c>
      <c r="I414" s="293" t="str">
        <f>IFERROR(VLOOKUP($C414&amp;I$410,$Z$64:$AB$639,3,0),"")</f>
        <v/>
      </c>
      <c r="J414" s="293" t="str">
        <f>IFERROR(VLOOKUP($C414&amp;J$410,$Z$64:$AB$639,3,0),"")</f>
        <v/>
      </c>
      <c r="K414" s="296" t="str">
        <f>""</f>
        <v/>
      </c>
      <c r="L414" s="293" t="str">
        <f>IFERROR(VLOOKUP($C414&amp;L$410,$Z$64:$AB$639,3,0),"")</f>
        <v/>
      </c>
      <c r="M414" s="297" t="str">
        <f>IFERROR(VLOOKUP($C414&amp;M$410,$Z$64:$AB$639,3,0),"")</f>
        <v/>
      </c>
      <c r="N414" s="295" t="str">
        <f>IFERROR(VLOOKUP($C414&amp;H$410,$AC$64:$AD$639,2,0),"")</f>
        <v/>
      </c>
      <c r="O414" s="293" t="str">
        <f>IFERROR(VLOOKUP($C414&amp;I$410,$AC$64:$AD$639,2,0),"")</f>
        <v/>
      </c>
      <c r="P414" s="293" t="str">
        <f>IFERROR(VLOOKUP($C414&amp;J$410,$AC$64:$AD$639,2,0),"")</f>
        <v/>
      </c>
      <c r="Q414" s="296" t="str">
        <f>""</f>
        <v/>
      </c>
      <c r="R414" s="293" t="str">
        <f>IFERROR(VLOOKUP($C414&amp;L$410,$AC$64:$AD$639,2,0),"")</f>
        <v/>
      </c>
      <c r="S414" s="297" t="str">
        <f>IFERROR(VLOOKUP($C414&amp;M$410,$AC$64:$AD$639,2,0),"")</f>
        <v/>
      </c>
      <c r="T414" s="298" t="str">
        <f t="shared" si="180"/>
        <v/>
      </c>
      <c r="Y414" s="57" t="s">
        <v>66</v>
      </c>
      <c r="Z414" s="33" t="str">
        <f t="shared" si="136"/>
        <v>Team C3Team C2</v>
      </c>
      <c r="AA414" s="172">
        <f t="shared" si="137"/>
        <v>1</v>
      </c>
      <c r="AB414" s="172" t="str">
        <f t="shared" si="138"/>
        <v>1 : 5</v>
      </c>
      <c r="AC414" s="3" t="str">
        <f t="shared" si="139"/>
        <v/>
      </c>
      <c r="AD414" s="64" t="str">
        <f t="shared" si="140"/>
        <v/>
      </c>
      <c r="AE414" s="317"/>
      <c r="AF414" s="170"/>
      <c r="AG414" s="170"/>
      <c r="AH414" s="167" t="str">
        <f t="shared" si="141"/>
        <v>Team C3Team C2</v>
      </c>
    </row>
    <row r="415" spans="2:34" ht="12" customHeight="1" x14ac:dyDescent="0.2">
      <c r="B415" s="290" t="str">
        <f t="shared" si="174"/>
        <v/>
      </c>
      <c r="C415" s="291" t="str">
        <f t="shared" si="175"/>
        <v/>
      </c>
      <c r="D415" s="292" t="str">
        <f t="shared" si="176"/>
        <v/>
      </c>
      <c r="E415" s="293" t="str">
        <f t="shared" si="177"/>
        <v/>
      </c>
      <c r="F415" s="293" t="str">
        <f t="shared" si="178"/>
        <v/>
      </c>
      <c r="G415" s="294" t="str">
        <f t="shared" si="179"/>
        <v/>
      </c>
      <c r="H415" s="295" t="str">
        <f>IFERROR(VLOOKUP($C415&amp;H$410,$Z$64:$AB$639,3,0),"")</f>
        <v/>
      </c>
      <c r="I415" s="293" t="str">
        <f>IFERROR(VLOOKUP($C415&amp;I$410,$Z$64:$AB$639,3,0),"")</f>
        <v/>
      </c>
      <c r="J415" s="293" t="str">
        <f>IFERROR(VLOOKUP($C415&amp;J$410,$Z$64:$AB$639,3,0),"")</f>
        <v/>
      </c>
      <c r="K415" s="293" t="str">
        <f>IFERROR(VLOOKUP($C415&amp;K$410,$Z$64:$AB$639,3,0),"")</f>
        <v/>
      </c>
      <c r="L415" s="296" t="str">
        <f>""</f>
        <v/>
      </c>
      <c r="M415" s="297" t="str">
        <f>IFERROR(VLOOKUP($C415&amp;M$410,$Z$64:$AB$639,3,0),"")</f>
        <v/>
      </c>
      <c r="N415" s="295" t="str">
        <f>IFERROR(VLOOKUP($C415&amp;H$410,$AC$64:$AD$639,2,0),"")</f>
        <v/>
      </c>
      <c r="O415" s="293" t="str">
        <f>IFERROR(VLOOKUP($C415&amp;I$410,$AC$64:$AD$639,2,0),"")</f>
        <v/>
      </c>
      <c r="P415" s="293" t="str">
        <f>IFERROR(VLOOKUP($C415&amp;J$410,$AC$64:$AD$639,2,0),"")</f>
        <v/>
      </c>
      <c r="Q415" s="293" t="str">
        <f>IFERROR(VLOOKUP($C415&amp;K$410,$AC$64:$AD$639,2,0),"")</f>
        <v/>
      </c>
      <c r="R415" s="296" t="str">
        <f>""</f>
        <v/>
      </c>
      <c r="S415" s="297" t="str">
        <f>IFERROR(VLOOKUP($C415&amp;M$410,$AC$64:$AD$639,2,0),"")</f>
        <v/>
      </c>
      <c r="T415" s="298" t="str">
        <f t="shared" si="180"/>
        <v/>
      </c>
      <c r="Y415" s="57" t="s">
        <v>67</v>
      </c>
      <c r="Z415" s="33" t="str">
        <f t="shared" si="136"/>
        <v>Team D3Team D2</v>
      </c>
      <c r="AA415" s="172">
        <f t="shared" si="137"/>
        <v>1</v>
      </c>
      <c r="AB415" s="172" t="str">
        <f t="shared" si="138"/>
        <v>3 : 0</v>
      </c>
      <c r="AC415" s="3" t="str">
        <f t="shared" si="139"/>
        <v/>
      </c>
      <c r="AD415" s="64" t="str">
        <f t="shared" si="140"/>
        <v/>
      </c>
      <c r="AE415" s="317"/>
      <c r="AF415" s="170"/>
      <c r="AG415" s="170"/>
      <c r="AH415" s="167" t="str">
        <f t="shared" si="141"/>
        <v>Team D3Team D2</v>
      </c>
    </row>
    <row r="416" spans="2:34" ht="12" customHeight="1" thickBot="1" x14ac:dyDescent="0.25">
      <c r="B416" s="299" t="str">
        <f t="shared" si="174"/>
        <v/>
      </c>
      <c r="C416" s="300" t="str">
        <f t="shared" si="175"/>
        <v/>
      </c>
      <c r="D416" s="301" t="str">
        <f t="shared" si="176"/>
        <v/>
      </c>
      <c r="E416" s="302" t="str">
        <f t="shared" si="177"/>
        <v/>
      </c>
      <c r="F416" s="302" t="str">
        <f t="shared" si="178"/>
        <v/>
      </c>
      <c r="G416" s="303" t="str">
        <f t="shared" si="179"/>
        <v/>
      </c>
      <c r="H416" s="304" t="str">
        <f>IFERROR(VLOOKUP($C416&amp;H$410,$Z$64:$AB$639,3,0),"")</f>
        <v/>
      </c>
      <c r="I416" s="302" t="str">
        <f>IFERROR(VLOOKUP($C416&amp;I$410,$Z$64:$AB$639,3,0),"")</f>
        <v/>
      </c>
      <c r="J416" s="302" t="str">
        <f>IFERROR(VLOOKUP($C416&amp;J$410,$Z$64:$AB$639,3,0),"")</f>
        <v/>
      </c>
      <c r="K416" s="302" t="str">
        <f>IFERROR(VLOOKUP($C416&amp;K$410,$Z$64:$AB$639,3,0),"")</f>
        <v/>
      </c>
      <c r="L416" s="302" t="str">
        <f>IFERROR(VLOOKUP($C416&amp;L$410,$Z$64:$AB$639,3,0),"")</f>
        <v/>
      </c>
      <c r="M416" s="305" t="str">
        <f>""</f>
        <v/>
      </c>
      <c r="N416" s="304" t="str">
        <f>IFERROR(VLOOKUP($C416&amp;H$410,$AC$64:$AD$639,2,0),"")</f>
        <v/>
      </c>
      <c r="O416" s="302" t="str">
        <f>IFERROR(VLOOKUP($C416&amp;I$410,$AC$64:$AD$639,2,0),"")</f>
        <v/>
      </c>
      <c r="P416" s="302" t="str">
        <f>IFERROR(VLOOKUP($C416&amp;J$410,$AC$64:$AD$639,2,0),"")</f>
        <v/>
      </c>
      <c r="Q416" s="302" t="str">
        <f>IFERROR(VLOOKUP($C416&amp;K$410,$AC$64:$AD$639,2,0),"")</f>
        <v/>
      </c>
      <c r="R416" s="302" t="str">
        <f>IFERROR(VLOOKUP($C416&amp;L$410,$AC$64:$AD$639,2,0),"")</f>
        <v/>
      </c>
      <c r="S416" s="305" t="str">
        <f>""</f>
        <v/>
      </c>
      <c r="T416" s="306" t="str">
        <f t="shared" si="180"/>
        <v/>
      </c>
      <c r="Y416" s="57" t="s">
        <v>68</v>
      </c>
      <c r="Z416" s="33" t="str">
        <f t="shared" ref="Z416:Z479" si="181">W128&amp;V128</f>
        <v>FV Schlappe Lunge1. FC Riedwald</v>
      </c>
      <c r="AA416" s="172">
        <f t="shared" ref="AA416:AA479" si="182">AA128</f>
        <v>1</v>
      </c>
      <c r="AB416" s="172" t="str">
        <f t="shared" ref="AB416:AB479" si="183">IF(AA416&gt;0,Y128&amp;$M$67&amp;X128,"")</f>
        <v>2 : 1</v>
      </c>
      <c r="AC416" s="3" t="str">
        <f t="shared" ref="AC416:AC479" si="184">IF($AG128=1,W128&amp;V128,"")</f>
        <v/>
      </c>
      <c r="AD416" s="64" t="str">
        <f t="shared" ref="AD416:AD479" si="185">IF(AND(AA128&gt;0,$AG128=1),$Y128&amp;$M$67&amp;$X128,"")</f>
        <v/>
      </c>
      <c r="AE416" s="317"/>
      <c r="AF416" s="170"/>
      <c r="AG416" s="170"/>
      <c r="AH416" s="167" t="str">
        <f t="shared" si="141"/>
        <v>FV Schlappe Lunge1. FC Riedwald</v>
      </c>
    </row>
    <row r="417" spans="2:34" ht="12" customHeight="1" thickTop="1" thickBot="1" x14ac:dyDescent="0.25">
      <c r="B417" s="307" t="str">
        <f>""</f>
        <v/>
      </c>
      <c r="C417" s="307" t="str">
        <f>""</f>
        <v/>
      </c>
      <c r="D417" s="307" t="str">
        <f>""</f>
        <v/>
      </c>
      <c r="E417" s="307" t="str">
        <f>""</f>
        <v/>
      </c>
      <c r="F417" s="307" t="str">
        <f>""</f>
        <v/>
      </c>
      <c r="G417" s="307" t="str">
        <f>""</f>
        <v/>
      </c>
      <c r="H417" s="308" t="str">
        <f>""</f>
        <v/>
      </c>
      <c r="I417" s="308" t="str">
        <f>""</f>
        <v/>
      </c>
      <c r="J417" s="308" t="str">
        <f>""</f>
        <v/>
      </c>
      <c r="K417" s="308" t="str">
        <f>""</f>
        <v/>
      </c>
      <c r="L417" s="308" t="str">
        <f>""</f>
        <v/>
      </c>
      <c r="M417" s="308" t="str">
        <f>""</f>
        <v/>
      </c>
      <c r="N417" s="309" t="str">
        <f>""</f>
        <v/>
      </c>
      <c r="O417" s="309" t="str">
        <f>""</f>
        <v/>
      </c>
      <c r="P417" s="309" t="str">
        <f>""</f>
        <v/>
      </c>
      <c r="Q417" s="309" t="str">
        <f>""</f>
        <v/>
      </c>
      <c r="R417" s="309" t="str">
        <f>""</f>
        <v/>
      </c>
      <c r="S417" s="309" t="str">
        <f>""</f>
        <v/>
      </c>
      <c r="T417" s="309" t="str">
        <f>""</f>
        <v/>
      </c>
      <c r="Y417" s="57" t="s">
        <v>69</v>
      </c>
      <c r="Z417" s="33" t="str">
        <f t="shared" si="181"/>
        <v>Team B6Team B1</v>
      </c>
      <c r="AA417" s="172">
        <f t="shared" si="182"/>
        <v>1</v>
      </c>
      <c r="AB417" s="172" t="str">
        <f t="shared" si="183"/>
        <v>2 : 2</v>
      </c>
      <c r="AC417" s="3" t="str">
        <f t="shared" si="184"/>
        <v/>
      </c>
      <c r="AD417" s="64" t="str">
        <f t="shared" si="185"/>
        <v/>
      </c>
      <c r="AE417" s="317"/>
      <c r="AF417" s="170"/>
      <c r="AG417" s="170"/>
      <c r="AH417" s="167" t="str">
        <f t="shared" si="141"/>
        <v>Team B6Team B1</v>
      </c>
    </row>
    <row r="418" spans="2:34" ht="12" customHeight="1" thickBot="1" x14ac:dyDescent="0.25">
      <c r="B418" s="309" t="str">
        <f>""</f>
        <v/>
      </c>
      <c r="C418" s="309" t="str">
        <f>""</f>
        <v/>
      </c>
      <c r="D418" s="309" t="str">
        <f>""</f>
        <v/>
      </c>
      <c r="E418" s="309" t="str">
        <f>""</f>
        <v/>
      </c>
      <c r="F418" s="309" t="str">
        <f>""</f>
        <v/>
      </c>
      <c r="G418" s="309" t="str">
        <f>""</f>
        <v/>
      </c>
      <c r="H418" s="310" t="str">
        <f t="shared" ref="H418:M418" si="186">IF(LEN(H419)&gt;$J$74,LEFT(H419,$J$74)&amp;".",H419)</f>
        <v/>
      </c>
      <c r="I418" s="311" t="str">
        <f t="shared" si="186"/>
        <v/>
      </c>
      <c r="J418" s="311" t="str">
        <f t="shared" si="186"/>
        <v/>
      </c>
      <c r="K418" s="311" t="str">
        <f t="shared" si="186"/>
        <v/>
      </c>
      <c r="L418" s="311" t="str">
        <f t="shared" si="186"/>
        <v/>
      </c>
      <c r="M418" s="312" t="str">
        <f t="shared" si="186"/>
        <v/>
      </c>
      <c r="N418" s="310" t="str">
        <f>H418</f>
        <v/>
      </c>
      <c r="O418" s="311" t="str">
        <f t="shared" ref="O418:S418" si="187">I418</f>
        <v/>
      </c>
      <c r="P418" s="311" t="str">
        <f t="shared" si="187"/>
        <v/>
      </c>
      <c r="Q418" s="311" t="str">
        <f t="shared" si="187"/>
        <v/>
      </c>
      <c r="R418" s="311" t="str">
        <f t="shared" si="187"/>
        <v/>
      </c>
      <c r="S418" s="312" t="str">
        <f t="shared" si="187"/>
        <v/>
      </c>
      <c r="T418" s="9" t="str">
        <f>""</f>
        <v/>
      </c>
      <c r="Y418" s="57" t="s">
        <v>70</v>
      </c>
      <c r="Z418" s="33" t="str">
        <f t="shared" si="181"/>
        <v>Team C6Team C1</v>
      </c>
      <c r="AA418" s="172">
        <f t="shared" si="182"/>
        <v>1</v>
      </c>
      <c r="AB418" s="172" t="str">
        <f t="shared" si="183"/>
        <v>3 : 4</v>
      </c>
      <c r="AC418" s="3" t="str">
        <f t="shared" si="184"/>
        <v/>
      </c>
      <c r="AD418" s="64" t="str">
        <f t="shared" si="185"/>
        <v/>
      </c>
      <c r="AE418" s="317"/>
      <c r="AF418" s="170"/>
      <c r="AG418" s="170"/>
      <c r="AH418" s="167" t="str">
        <f t="shared" ref="AH418:AH481" si="188">Z418</f>
        <v>Team C6Team C1</v>
      </c>
    </row>
    <row r="419" spans="2:34" ht="12" customHeight="1" thickTop="1" thickBot="1" x14ac:dyDescent="0.25">
      <c r="B419" s="274" t="str">
        <f>""</f>
        <v/>
      </c>
      <c r="C419" s="275" t="s">
        <v>79</v>
      </c>
      <c r="D419" s="276" t="s">
        <v>97</v>
      </c>
      <c r="E419" s="277" t="s">
        <v>164</v>
      </c>
      <c r="F419" s="277" t="s">
        <v>165</v>
      </c>
      <c r="G419" s="278" t="s">
        <v>166</v>
      </c>
      <c r="H419" s="279" t="str">
        <f>C420</f>
        <v/>
      </c>
      <c r="I419" s="280" t="str">
        <f>C421</f>
        <v/>
      </c>
      <c r="J419" s="280" t="str">
        <f>C422</f>
        <v/>
      </c>
      <c r="K419" s="280" t="str">
        <f>C423</f>
        <v/>
      </c>
      <c r="L419" s="280" t="str">
        <f>C424</f>
        <v/>
      </c>
      <c r="M419" s="281" t="str">
        <f>C425</f>
        <v/>
      </c>
      <c r="N419" s="279" t="str">
        <f>C420</f>
        <v/>
      </c>
      <c r="O419" s="280" t="str">
        <f>C421</f>
        <v/>
      </c>
      <c r="P419" s="280" t="str">
        <f>C422</f>
        <v/>
      </c>
      <c r="Q419" s="280" t="str">
        <f>C423</f>
        <v/>
      </c>
      <c r="R419" s="280" t="str">
        <f>C424</f>
        <v/>
      </c>
      <c r="S419" s="281" t="str">
        <f>C425</f>
        <v/>
      </c>
      <c r="T419" s="9" t="str">
        <f>""</f>
        <v/>
      </c>
      <c r="Y419" s="57" t="s">
        <v>71</v>
      </c>
      <c r="Z419" s="33" t="str">
        <f t="shared" si="181"/>
        <v>Team D6Team D1</v>
      </c>
      <c r="AA419" s="172">
        <f t="shared" si="182"/>
        <v>1</v>
      </c>
      <c r="AB419" s="172" t="str">
        <f t="shared" si="183"/>
        <v>3 : 3</v>
      </c>
      <c r="AC419" s="3" t="str">
        <f t="shared" si="184"/>
        <v/>
      </c>
      <c r="AD419" s="64" t="str">
        <f t="shared" si="185"/>
        <v/>
      </c>
      <c r="AE419" s="317"/>
      <c r="AF419" s="170"/>
      <c r="AG419" s="170"/>
      <c r="AH419" s="167" t="str">
        <f t="shared" si="188"/>
        <v>Team D6Team D1</v>
      </c>
    </row>
    <row r="420" spans="2:34" ht="12" customHeight="1" x14ac:dyDescent="0.2">
      <c r="B420" s="282" t="str">
        <f t="shared" ref="B420:B425" si="189">IF($C420="","",INDEX($B$375:$B$383,MATCH($C420,$C$375:$C$383,0)))</f>
        <v/>
      </c>
      <c r="C420" s="283" t="str">
        <f t="shared" ref="C420:C425" si="190">IF($K$13=0,"",$AH4)</f>
        <v/>
      </c>
      <c r="D420" s="284" t="str">
        <f t="shared" ref="D420:D425" si="191">IF($C420="","",VLOOKUP($C420,$C$17:$AC$25,25,0))</f>
        <v/>
      </c>
      <c r="E420" s="285" t="str">
        <f t="shared" ref="E420:E425" si="192">IF($C420="","",VLOOKUP($C420,$C$17:$AC$25,26,0))</f>
        <v/>
      </c>
      <c r="F420" s="285" t="str">
        <f t="shared" ref="F420:F425" si="193">IF($C420="","",VLOOKUP($C420,$C$17:$AC$25,27,0))</f>
        <v/>
      </c>
      <c r="G420" s="286" t="str">
        <f t="shared" ref="G420:G425" si="194">IF($C420="","",VLOOKUP($C420,$C$81:$D$89,2,0))</f>
        <v/>
      </c>
      <c r="H420" s="287" t="str">
        <f>""</f>
        <v/>
      </c>
      <c r="I420" s="285" t="str">
        <f>IFERROR(VLOOKUP($C420&amp;I$419,$Z$64:$AB$639,3,0),"")</f>
        <v/>
      </c>
      <c r="J420" s="285" t="str">
        <f>IFERROR(VLOOKUP($C420&amp;J$419,$Z$64:$AB$639,3,0),"")</f>
        <v/>
      </c>
      <c r="K420" s="285" t="str">
        <f>IFERROR(VLOOKUP($C420&amp;K$419,$Z$64:$AB$639,3,0),"")</f>
        <v/>
      </c>
      <c r="L420" s="285" t="str">
        <f>IFERROR(VLOOKUP($C420&amp;L$419,$Z$64:$AB$639,3,0),"")</f>
        <v/>
      </c>
      <c r="M420" s="288" t="str">
        <f>IFERROR(VLOOKUP($C420&amp;M$419,$Z$64:$AB$639,3,0),"")</f>
        <v/>
      </c>
      <c r="N420" s="287" t="str">
        <f>""</f>
        <v/>
      </c>
      <c r="O420" s="285" t="str">
        <f>IFERROR(VLOOKUP($C420&amp;I$419,$AC$64:$AD$639,2,0),"")</f>
        <v/>
      </c>
      <c r="P420" s="285" t="str">
        <f>IFERROR(VLOOKUP($C420&amp;J$419,$AC$64:$AD$639,2,0),"")</f>
        <v/>
      </c>
      <c r="Q420" s="285" t="str">
        <f>IFERROR(VLOOKUP($C420&amp;K$419,$AC$64:$AD$639,2,0),"")</f>
        <v/>
      </c>
      <c r="R420" s="285" t="str">
        <f>IFERROR(VLOOKUP($C420&amp;L$419,$AC$64:$AD$639,2,0),"")</f>
        <v/>
      </c>
      <c r="S420" s="288" t="str">
        <f>IFERROR(VLOOKUP($C420&amp;M$419,$AC$64:$AD$639,2,0),"")</f>
        <v/>
      </c>
      <c r="T420" s="289" t="str">
        <f t="shared" ref="T420:T425" si="195">C420</f>
        <v/>
      </c>
      <c r="Y420" s="57" t="s">
        <v>72</v>
      </c>
      <c r="Z420" s="33" t="str">
        <f t="shared" si="181"/>
        <v>Team A7Beinbruch SC</v>
      </c>
      <c r="AA420" s="172">
        <f t="shared" si="182"/>
        <v>1</v>
      </c>
      <c r="AB420" s="172" t="str">
        <f t="shared" si="183"/>
        <v>3 : 1</v>
      </c>
      <c r="AC420" s="3" t="str">
        <f t="shared" si="184"/>
        <v/>
      </c>
      <c r="AD420" s="64" t="str">
        <f t="shared" si="185"/>
        <v/>
      </c>
      <c r="AE420" s="317"/>
      <c r="AF420" s="170"/>
      <c r="AG420" s="170"/>
      <c r="AH420" s="167" t="str">
        <f t="shared" si="188"/>
        <v>Team A7Beinbruch SC</v>
      </c>
    </row>
    <row r="421" spans="2:34" ht="12" customHeight="1" x14ac:dyDescent="0.2">
      <c r="B421" s="290" t="str">
        <f t="shared" si="189"/>
        <v/>
      </c>
      <c r="C421" s="291" t="str">
        <f t="shared" si="190"/>
        <v/>
      </c>
      <c r="D421" s="292" t="str">
        <f t="shared" si="191"/>
        <v/>
      </c>
      <c r="E421" s="293" t="str">
        <f t="shared" si="192"/>
        <v/>
      </c>
      <c r="F421" s="293" t="str">
        <f t="shared" si="193"/>
        <v/>
      </c>
      <c r="G421" s="294" t="str">
        <f t="shared" si="194"/>
        <v/>
      </c>
      <c r="H421" s="295" t="str">
        <f>IFERROR(VLOOKUP($C421&amp;H$419,$Z$64:$AB$639,3,0),"")</f>
        <v/>
      </c>
      <c r="I421" s="296" t="str">
        <f>""</f>
        <v/>
      </c>
      <c r="J421" s="293" t="str">
        <f>IFERROR(VLOOKUP($C421&amp;J$419,$Z$64:$AB$639,3,0),"")</f>
        <v/>
      </c>
      <c r="K421" s="293" t="str">
        <f>IFERROR(VLOOKUP($C421&amp;K$419,$Z$64:$AB$639,3,0),"")</f>
        <v/>
      </c>
      <c r="L421" s="293" t="str">
        <f>IFERROR(VLOOKUP($C421&amp;L$419,$Z$64:$AB$639,3,0),"")</f>
        <v/>
      </c>
      <c r="M421" s="297" t="str">
        <f>IFERROR(VLOOKUP($C421&amp;M$419,$Z$64:$AB$639,3,0),"")</f>
        <v/>
      </c>
      <c r="N421" s="295" t="str">
        <f>IFERROR(VLOOKUP($C421&amp;H$419,$AC$64:$AD$639,2,0),"")</f>
        <v/>
      </c>
      <c r="O421" s="296" t="str">
        <f>""</f>
        <v/>
      </c>
      <c r="P421" s="293" t="str">
        <f>IFERROR(VLOOKUP($C421&amp;J$419,$AC$64:$AD$639,2,0),"")</f>
        <v/>
      </c>
      <c r="Q421" s="293" t="str">
        <f>IFERROR(VLOOKUP($C421&amp;K$419,$AC$64:$AD$639,2,0),"")</f>
        <v/>
      </c>
      <c r="R421" s="293" t="str">
        <f>IFERROR(VLOOKUP($C421&amp;L$419,$AC$64:$AD$639,2,0),"")</f>
        <v/>
      </c>
      <c r="S421" s="297" t="str">
        <f>IFERROR(VLOOKUP($C421&amp;M$419,$AC$64:$AD$639,2,0),"")</f>
        <v/>
      </c>
      <c r="T421" s="298" t="str">
        <f t="shared" si="195"/>
        <v/>
      </c>
      <c r="Y421" s="57" t="s">
        <v>73</v>
      </c>
      <c r="Z421" s="33" t="str">
        <f t="shared" si="181"/>
        <v>Team B7Team B5</v>
      </c>
      <c r="AA421" s="172">
        <f t="shared" si="182"/>
        <v>1</v>
      </c>
      <c r="AB421" s="172" t="str">
        <f t="shared" si="183"/>
        <v>3 : 3</v>
      </c>
      <c r="AC421" s="3" t="str">
        <f t="shared" si="184"/>
        <v/>
      </c>
      <c r="AD421" s="64" t="str">
        <f t="shared" si="185"/>
        <v/>
      </c>
      <c r="AE421" s="317"/>
      <c r="AF421" s="170"/>
      <c r="AG421" s="170"/>
      <c r="AH421" s="167" t="str">
        <f t="shared" si="188"/>
        <v>Team B7Team B5</v>
      </c>
    </row>
    <row r="422" spans="2:34" ht="12" customHeight="1" x14ac:dyDescent="0.2">
      <c r="B422" s="290" t="str">
        <f t="shared" si="189"/>
        <v/>
      </c>
      <c r="C422" s="291" t="str">
        <f t="shared" si="190"/>
        <v/>
      </c>
      <c r="D422" s="292" t="str">
        <f t="shared" si="191"/>
        <v/>
      </c>
      <c r="E422" s="293" t="str">
        <f t="shared" si="192"/>
        <v/>
      </c>
      <c r="F422" s="293" t="str">
        <f t="shared" si="193"/>
        <v/>
      </c>
      <c r="G422" s="294" t="str">
        <f t="shared" si="194"/>
        <v/>
      </c>
      <c r="H422" s="295" t="str">
        <f>IFERROR(VLOOKUP($C422&amp;H$419,$Z$64:$AB$639,3,0),"")</f>
        <v/>
      </c>
      <c r="I422" s="293" t="str">
        <f>IFERROR(VLOOKUP($C422&amp;I$419,$Z$64:$AB$639,3,0),"")</f>
        <v/>
      </c>
      <c r="J422" s="296" t="str">
        <f>""</f>
        <v/>
      </c>
      <c r="K422" s="293" t="str">
        <f>IFERROR(VLOOKUP($C422&amp;K$419,$Z$64:$AB$639,3,0),"")</f>
        <v/>
      </c>
      <c r="L422" s="293" t="str">
        <f>IFERROR(VLOOKUP($C422&amp;L$419,$Z$64:$AB$639,3,0),"")</f>
        <v/>
      </c>
      <c r="M422" s="297" t="str">
        <f>IFERROR(VLOOKUP($C422&amp;M$419,$Z$64:$AB$639,3,0),"")</f>
        <v/>
      </c>
      <c r="N422" s="295" t="str">
        <f>IFERROR(VLOOKUP($C422&amp;H$419,$AC$64:$AD$639,2,0),"")</f>
        <v/>
      </c>
      <c r="O422" s="293" t="str">
        <f>IFERROR(VLOOKUP($C422&amp;I$419,$AC$64:$AD$639,2,0),"")</f>
        <v/>
      </c>
      <c r="P422" s="296" t="str">
        <f>""</f>
        <v/>
      </c>
      <c r="Q422" s="293" t="str">
        <f>IFERROR(VLOOKUP($C422&amp;K$419,$AC$64:$AD$639,2,0),"")</f>
        <v/>
      </c>
      <c r="R422" s="293" t="str">
        <f>IFERROR(VLOOKUP($C422&amp;L$419,$AC$64:$AD$639,2,0),"")</f>
        <v/>
      </c>
      <c r="S422" s="297" t="str">
        <f>IFERROR(VLOOKUP($C422&amp;M$419,$AC$64:$AD$639,2,0),"")</f>
        <v/>
      </c>
      <c r="T422" s="298" t="str">
        <f t="shared" si="195"/>
        <v/>
      </c>
      <c r="Y422" s="57" t="s">
        <v>74</v>
      </c>
      <c r="Z422" s="33" t="str">
        <f t="shared" si="181"/>
        <v>Team C7Team C5</v>
      </c>
      <c r="AA422" s="172">
        <f t="shared" si="182"/>
        <v>1</v>
      </c>
      <c r="AB422" s="172" t="str">
        <f t="shared" si="183"/>
        <v>5 : 1</v>
      </c>
      <c r="AC422" s="3" t="str">
        <f t="shared" si="184"/>
        <v/>
      </c>
      <c r="AD422" s="64" t="str">
        <f t="shared" si="185"/>
        <v/>
      </c>
      <c r="AE422" s="317"/>
      <c r="AF422" s="170"/>
      <c r="AG422" s="170"/>
      <c r="AH422" s="167" t="str">
        <f t="shared" si="188"/>
        <v>Team C7Team C5</v>
      </c>
    </row>
    <row r="423" spans="2:34" ht="12" customHeight="1" x14ac:dyDescent="0.2">
      <c r="B423" s="290" t="str">
        <f t="shared" si="189"/>
        <v/>
      </c>
      <c r="C423" s="291" t="str">
        <f t="shared" si="190"/>
        <v/>
      </c>
      <c r="D423" s="292" t="str">
        <f t="shared" si="191"/>
        <v/>
      </c>
      <c r="E423" s="293" t="str">
        <f t="shared" si="192"/>
        <v/>
      </c>
      <c r="F423" s="293" t="str">
        <f t="shared" si="193"/>
        <v/>
      </c>
      <c r="G423" s="294" t="str">
        <f t="shared" si="194"/>
        <v/>
      </c>
      <c r="H423" s="295" t="str">
        <f>IFERROR(VLOOKUP($C423&amp;H$419,$Z$64:$AB$639,3,0),"")</f>
        <v/>
      </c>
      <c r="I423" s="293" t="str">
        <f>IFERROR(VLOOKUP($C423&amp;I$419,$Z$64:$AB$639,3,0),"")</f>
        <v/>
      </c>
      <c r="J423" s="293" t="str">
        <f>IFERROR(VLOOKUP($C423&amp;J$419,$Z$64:$AB$639,3,0),"")</f>
        <v/>
      </c>
      <c r="K423" s="296" t="str">
        <f>""</f>
        <v/>
      </c>
      <c r="L423" s="293" t="str">
        <f>IFERROR(VLOOKUP($C423&amp;L$419,$Z$64:$AB$639,3,0),"")</f>
        <v/>
      </c>
      <c r="M423" s="297" t="str">
        <f>IFERROR(VLOOKUP($C423&amp;M$419,$Z$64:$AB$639,3,0),"")</f>
        <v/>
      </c>
      <c r="N423" s="295" t="str">
        <f>IFERROR(VLOOKUP($C423&amp;H$419,$AC$64:$AD$639,2,0),"")</f>
        <v/>
      </c>
      <c r="O423" s="293" t="str">
        <f>IFERROR(VLOOKUP($C423&amp;I$419,$AC$64:$AD$639,2,0),"")</f>
        <v/>
      </c>
      <c r="P423" s="293" t="str">
        <f>IFERROR(VLOOKUP($C423&amp;J$419,$AC$64:$AD$639,2,0),"")</f>
        <v/>
      </c>
      <c r="Q423" s="296" t="str">
        <f>""</f>
        <v/>
      </c>
      <c r="R423" s="293" t="str">
        <f>IFERROR(VLOOKUP($C423&amp;L$419,$AC$64:$AD$639,2,0),"")</f>
        <v/>
      </c>
      <c r="S423" s="297" t="str">
        <f>IFERROR(VLOOKUP($C423&amp;M$419,$AC$64:$AD$639,2,0),"")</f>
        <v/>
      </c>
      <c r="T423" s="298" t="str">
        <f t="shared" si="195"/>
        <v/>
      </c>
      <c r="Y423" s="57" t="s">
        <v>75</v>
      </c>
      <c r="Z423" s="33" t="str">
        <f t="shared" si="181"/>
        <v>Team D7Team D5</v>
      </c>
      <c r="AA423" s="172">
        <f t="shared" si="182"/>
        <v>1</v>
      </c>
      <c r="AB423" s="172" t="str">
        <f t="shared" si="183"/>
        <v>6 : 1</v>
      </c>
      <c r="AC423" s="3" t="str">
        <f t="shared" si="184"/>
        <v/>
      </c>
      <c r="AD423" s="64" t="str">
        <f t="shared" si="185"/>
        <v/>
      </c>
      <c r="AE423" s="317"/>
      <c r="AF423" s="170"/>
      <c r="AG423" s="170"/>
      <c r="AH423" s="167" t="str">
        <f t="shared" si="188"/>
        <v>Team D7Team D5</v>
      </c>
    </row>
    <row r="424" spans="2:34" ht="12" customHeight="1" x14ac:dyDescent="0.2">
      <c r="B424" s="290" t="str">
        <f t="shared" si="189"/>
        <v/>
      </c>
      <c r="C424" s="291" t="str">
        <f t="shared" si="190"/>
        <v/>
      </c>
      <c r="D424" s="292" t="str">
        <f t="shared" si="191"/>
        <v/>
      </c>
      <c r="E424" s="293" t="str">
        <f t="shared" si="192"/>
        <v/>
      </c>
      <c r="F424" s="293" t="str">
        <f t="shared" si="193"/>
        <v/>
      </c>
      <c r="G424" s="294" t="str">
        <f t="shared" si="194"/>
        <v/>
      </c>
      <c r="H424" s="295" t="str">
        <f>IFERROR(VLOOKUP($C424&amp;H$419,$Z$64:$AB$639,3,0),"")</f>
        <v/>
      </c>
      <c r="I424" s="293" t="str">
        <f>IFERROR(VLOOKUP($C424&amp;I$419,$Z$64:$AB$639,3,0),"")</f>
        <v/>
      </c>
      <c r="J424" s="293" t="str">
        <f>IFERROR(VLOOKUP($C424&amp;J$419,$Z$64:$AB$639,3,0),"")</f>
        <v/>
      </c>
      <c r="K424" s="293" t="str">
        <f>IFERROR(VLOOKUP($C424&amp;K$419,$Z$64:$AB$639,3,0),"")</f>
        <v/>
      </c>
      <c r="L424" s="296" t="str">
        <f>""</f>
        <v/>
      </c>
      <c r="M424" s="297" t="str">
        <f>IFERROR(VLOOKUP($C424&amp;M$419,$Z$64:$AB$639,3,0),"")</f>
        <v/>
      </c>
      <c r="N424" s="295" t="str">
        <f>IFERROR(VLOOKUP($C424&amp;H$419,$AC$64:$AD$639,2,0),"")</f>
        <v/>
      </c>
      <c r="O424" s="293" t="str">
        <f>IFERROR(VLOOKUP($C424&amp;I$419,$AC$64:$AD$639,2,0),"")</f>
        <v/>
      </c>
      <c r="P424" s="293" t="str">
        <f>IFERROR(VLOOKUP($C424&amp;J$419,$AC$64:$AD$639,2,0),"")</f>
        <v/>
      </c>
      <c r="Q424" s="293" t="str">
        <f>IFERROR(VLOOKUP($C424&amp;K$419,$AC$64:$AD$639,2,0),"")</f>
        <v/>
      </c>
      <c r="R424" s="296" t="str">
        <f>""</f>
        <v/>
      </c>
      <c r="S424" s="297" t="str">
        <f>IFERROR(VLOOKUP($C424&amp;M$419,$AC$64:$AD$639,2,0),"")</f>
        <v/>
      </c>
      <c r="T424" s="298" t="str">
        <f t="shared" si="195"/>
        <v/>
      </c>
      <c r="Y424" s="57" t="s">
        <v>187</v>
      </c>
      <c r="Z424" s="33" t="str">
        <f t="shared" si="181"/>
        <v>Maibach 1822 eVTeam A8</v>
      </c>
      <c r="AA424" s="172">
        <f t="shared" si="182"/>
        <v>1</v>
      </c>
      <c r="AB424" s="172" t="str">
        <f t="shared" si="183"/>
        <v>5 : 2</v>
      </c>
      <c r="AC424" s="3" t="str">
        <f t="shared" si="184"/>
        <v/>
      </c>
      <c r="AD424" s="64" t="str">
        <f t="shared" si="185"/>
        <v/>
      </c>
      <c r="AE424" s="317"/>
      <c r="AF424" s="170"/>
      <c r="AG424" s="170"/>
      <c r="AH424" s="167" t="str">
        <f t="shared" si="188"/>
        <v>Maibach 1822 eVTeam A8</v>
      </c>
    </row>
    <row r="425" spans="2:34" ht="12" customHeight="1" thickBot="1" x14ac:dyDescent="0.25">
      <c r="B425" s="299" t="str">
        <f t="shared" si="189"/>
        <v/>
      </c>
      <c r="C425" s="300" t="str">
        <f t="shared" si="190"/>
        <v/>
      </c>
      <c r="D425" s="301" t="str">
        <f t="shared" si="191"/>
        <v/>
      </c>
      <c r="E425" s="302" t="str">
        <f t="shared" si="192"/>
        <v/>
      </c>
      <c r="F425" s="302" t="str">
        <f t="shared" si="193"/>
        <v/>
      </c>
      <c r="G425" s="303" t="str">
        <f t="shared" si="194"/>
        <v/>
      </c>
      <c r="H425" s="304" t="str">
        <f>IFERROR(VLOOKUP($C425&amp;H$419,$Z$64:$AB$639,3,0),"")</f>
        <v/>
      </c>
      <c r="I425" s="302" t="str">
        <f>IFERROR(VLOOKUP($C425&amp;I$419,$Z$64:$AB$639,3,0),"")</f>
        <v/>
      </c>
      <c r="J425" s="302" t="str">
        <f>IFERROR(VLOOKUP($C425&amp;J$419,$Z$64:$AB$639,3,0),"")</f>
        <v/>
      </c>
      <c r="K425" s="302" t="str">
        <f>IFERROR(VLOOKUP($C425&amp;K$419,$Z$64:$AB$639,3,0),"")</f>
        <v/>
      </c>
      <c r="L425" s="302" t="str">
        <f>IFERROR(VLOOKUP($C425&amp;L$419,$Z$64:$AB$639,3,0),"")</f>
        <v/>
      </c>
      <c r="M425" s="305" t="str">
        <f>""</f>
        <v/>
      </c>
      <c r="N425" s="304" t="str">
        <f>IFERROR(VLOOKUP($C425&amp;H$419,$AC$64:$AD$639,2,0),"")</f>
        <v/>
      </c>
      <c r="O425" s="302" t="str">
        <f>IFERROR(VLOOKUP($C425&amp;I$419,$AC$64:$AD$639,2,0),"")</f>
        <v/>
      </c>
      <c r="P425" s="302" t="str">
        <f>IFERROR(VLOOKUP($C425&amp;J$419,$AC$64:$AD$639,2,0),"")</f>
        <v/>
      </c>
      <c r="Q425" s="302" t="str">
        <f>IFERROR(VLOOKUP($C425&amp;K$419,$AC$64:$AD$639,2,0),"")</f>
        <v/>
      </c>
      <c r="R425" s="302" t="str">
        <f>IFERROR(VLOOKUP($C425&amp;L$419,$AC$64:$AD$639,2,0),"")</f>
        <v/>
      </c>
      <c r="S425" s="305" t="str">
        <f>""</f>
        <v/>
      </c>
      <c r="T425" s="306" t="str">
        <f t="shared" si="195"/>
        <v/>
      </c>
      <c r="Y425" s="57" t="s">
        <v>188</v>
      </c>
      <c r="Z425" s="33" t="str">
        <f t="shared" si="181"/>
        <v>Team B4Team B8</v>
      </c>
      <c r="AA425" s="172">
        <f t="shared" si="182"/>
        <v>1</v>
      </c>
      <c r="AB425" s="172" t="str">
        <f t="shared" si="183"/>
        <v>4 : 2</v>
      </c>
      <c r="AC425" s="3" t="str">
        <f t="shared" si="184"/>
        <v/>
      </c>
      <c r="AD425" s="64" t="str">
        <f t="shared" si="185"/>
        <v/>
      </c>
      <c r="AE425" s="317"/>
      <c r="AF425" s="170"/>
      <c r="AG425" s="170"/>
      <c r="AH425" s="167" t="str">
        <f t="shared" si="188"/>
        <v>Team B4Team B8</v>
      </c>
    </row>
    <row r="426" spans="2:34" ht="12" customHeight="1" thickTop="1" thickBot="1" x14ac:dyDescent="0.25">
      <c r="B426" s="307" t="str">
        <f>""</f>
        <v/>
      </c>
      <c r="C426" s="307" t="str">
        <f>""</f>
        <v/>
      </c>
      <c r="D426" s="307" t="str">
        <f>""</f>
        <v/>
      </c>
      <c r="E426" s="307" t="str">
        <f>""</f>
        <v/>
      </c>
      <c r="F426" s="307" t="str">
        <f>""</f>
        <v/>
      </c>
      <c r="G426" s="307" t="str">
        <f>""</f>
        <v/>
      </c>
      <c r="H426" s="308" t="str">
        <f>""</f>
        <v/>
      </c>
      <c r="I426" s="308" t="str">
        <f>""</f>
        <v/>
      </c>
      <c r="J426" s="308" t="str">
        <f>""</f>
        <v/>
      </c>
      <c r="K426" s="308" t="str">
        <f>""</f>
        <v/>
      </c>
      <c r="L426" s="308" t="str">
        <f>""</f>
        <v/>
      </c>
      <c r="M426" s="308" t="str">
        <f>""</f>
        <v/>
      </c>
      <c r="N426" s="309" t="str">
        <f>""</f>
        <v/>
      </c>
      <c r="O426" s="309" t="str">
        <f>""</f>
        <v/>
      </c>
      <c r="P426" s="309" t="str">
        <f>""</f>
        <v/>
      </c>
      <c r="Q426" s="309" t="str">
        <f>""</f>
        <v/>
      </c>
      <c r="R426" s="309" t="str">
        <f>""</f>
        <v/>
      </c>
      <c r="S426" s="309" t="str">
        <f>""</f>
        <v/>
      </c>
      <c r="T426" s="309" t="str">
        <f>""</f>
        <v/>
      </c>
      <c r="Y426" s="57" t="s">
        <v>189</v>
      </c>
      <c r="Z426" s="33" t="str">
        <f t="shared" si="181"/>
        <v>Team C4Team C8</v>
      </c>
      <c r="AA426" s="172">
        <f t="shared" si="182"/>
        <v>1</v>
      </c>
      <c r="AB426" s="172" t="str">
        <f t="shared" si="183"/>
        <v>3 : 0</v>
      </c>
      <c r="AC426" s="3" t="str">
        <f t="shared" si="184"/>
        <v/>
      </c>
      <c r="AD426" s="64" t="str">
        <f t="shared" si="185"/>
        <v/>
      </c>
      <c r="AE426" s="317"/>
      <c r="AF426" s="170"/>
      <c r="AG426" s="170"/>
      <c r="AH426" s="167" t="str">
        <f t="shared" si="188"/>
        <v>Team C4Team C8</v>
      </c>
    </row>
    <row r="427" spans="2:34" ht="12" customHeight="1" thickBot="1" x14ac:dyDescent="0.25">
      <c r="B427" s="309" t="str">
        <f>""</f>
        <v/>
      </c>
      <c r="C427" s="309" t="str">
        <f>""</f>
        <v/>
      </c>
      <c r="D427" s="309" t="str">
        <f>""</f>
        <v/>
      </c>
      <c r="E427" s="309" t="str">
        <f>""</f>
        <v/>
      </c>
      <c r="F427" s="309" t="str">
        <f>""</f>
        <v/>
      </c>
      <c r="G427" s="309" t="str">
        <f>""</f>
        <v/>
      </c>
      <c r="H427" s="310" t="str">
        <f t="shared" ref="H427:M427" si="196">IF(LEN(H428)&gt;$J$74,LEFT(H428,$J$74)&amp;".",H428)</f>
        <v/>
      </c>
      <c r="I427" s="311" t="str">
        <f t="shared" si="196"/>
        <v/>
      </c>
      <c r="J427" s="311" t="str">
        <f t="shared" si="196"/>
        <v/>
      </c>
      <c r="K427" s="311" t="str">
        <f t="shared" si="196"/>
        <v/>
      </c>
      <c r="L427" s="311" t="str">
        <f t="shared" si="196"/>
        <v/>
      </c>
      <c r="M427" s="312" t="str">
        <f t="shared" si="196"/>
        <v/>
      </c>
      <c r="N427" s="310" t="str">
        <f>H427</f>
        <v/>
      </c>
      <c r="O427" s="311" t="str">
        <f t="shared" ref="O427:S427" si="197">I427</f>
        <v/>
      </c>
      <c r="P427" s="311" t="str">
        <f t="shared" si="197"/>
        <v/>
      </c>
      <c r="Q427" s="311" t="str">
        <f t="shared" si="197"/>
        <v/>
      </c>
      <c r="R427" s="311" t="str">
        <f t="shared" si="197"/>
        <v/>
      </c>
      <c r="S427" s="312" t="str">
        <f t="shared" si="197"/>
        <v/>
      </c>
      <c r="T427" s="9" t="str">
        <f>""</f>
        <v/>
      </c>
      <c r="Y427" s="57" t="s">
        <v>190</v>
      </c>
      <c r="Z427" s="33" t="str">
        <f t="shared" si="181"/>
        <v>Team D4Team D8</v>
      </c>
      <c r="AA427" s="172">
        <f t="shared" si="182"/>
        <v>1</v>
      </c>
      <c r="AB427" s="172" t="str">
        <f t="shared" si="183"/>
        <v>5 : 1</v>
      </c>
      <c r="AC427" s="3" t="str">
        <f t="shared" si="184"/>
        <v/>
      </c>
      <c r="AD427" s="64" t="str">
        <f t="shared" si="185"/>
        <v/>
      </c>
      <c r="AE427" s="317"/>
      <c r="AF427" s="170"/>
      <c r="AG427" s="170"/>
      <c r="AH427" s="167" t="str">
        <f t="shared" si="188"/>
        <v>Team D4Team D8</v>
      </c>
    </row>
    <row r="428" spans="2:34" ht="12" customHeight="1" thickTop="1" thickBot="1" x14ac:dyDescent="0.25">
      <c r="B428" s="274" t="str">
        <f>""</f>
        <v/>
      </c>
      <c r="C428" s="275" t="s">
        <v>79</v>
      </c>
      <c r="D428" s="276" t="s">
        <v>97</v>
      </c>
      <c r="E428" s="277" t="s">
        <v>164</v>
      </c>
      <c r="F428" s="277" t="s">
        <v>165</v>
      </c>
      <c r="G428" s="278" t="s">
        <v>166</v>
      </c>
      <c r="H428" s="279" t="str">
        <f>C429</f>
        <v/>
      </c>
      <c r="I428" s="280" t="str">
        <f>C430</f>
        <v/>
      </c>
      <c r="J428" s="280" t="str">
        <f>C431</f>
        <v/>
      </c>
      <c r="K428" s="280" t="str">
        <f>C432</f>
        <v/>
      </c>
      <c r="L428" s="280" t="str">
        <f>C433</f>
        <v/>
      </c>
      <c r="M428" s="281" t="str">
        <f>C434</f>
        <v/>
      </c>
      <c r="N428" s="279" t="str">
        <f>C429</f>
        <v/>
      </c>
      <c r="O428" s="280" t="str">
        <f>C430</f>
        <v/>
      </c>
      <c r="P428" s="280" t="str">
        <f>C431</f>
        <v/>
      </c>
      <c r="Q428" s="280" t="str">
        <f>C432</f>
        <v/>
      </c>
      <c r="R428" s="280" t="str">
        <f>C433</f>
        <v/>
      </c>
      <c r="S428" s="281" t="str">
        <f>C434</f>
        <v/>
      </c>
      <c r="T428" s="9" t="str">
        <f>""</f>
        <v/>
      </c>
      <c r="Y428" s="57" t="s">
        <v>191</v>
      </c>
      <c r="Z428" s="33" t="str">
        <f t="shared" si="181"/>
        <v>Team A9FC Barcelona</v>
      </c>
      <c r="AA428" s="172">
        <f t="shared" si="182"/>
        <v>1</v>
      </c>
      <c r="AB428" s="172" t="str">
        <f t="shared" si="183"/>
        <v>0 : 3</v>
      </c>
      <c r="AC428" s="3" t="str">
        <f t="shared" si="184"/>
        <v/>
      </c>
      <c r="AD428" s="64" t="str">
        <f t="shared" si="185"/>
        <v/>
      </c>
      <c r="AE428" s="317"/>
      <c r="AF428" s="170"/>
      <c r="AG428" s="170"/>
      <c r="AH428" s="167" t="str">
        <f t="shared" si="188"/>
        <v>Team A9FC Barcelona</v>
      </c>
    </row>
    <row r="429" spans="2:34" ht="12" customHeight="1" x14ac:dyDescent="0.2">
      <c r="B429" s="282" t="str">
        <f t="shared" ref="B429:B434" si="198">IF($C429="","",INDEX($B$375:$B$383,MATCH($C429,$C$375:$C$383,0)))</f>
        <v/>
      </c>
      <c r="C429" s="283" t="str">
        <f t="shared" ref="C429:C434" si="199">IF($K$13=0,"",$AM4)</f>
        <v/>
      </c>
      <c r="D429" s="284" t="str">
        <f t="shared" ref="D429:D434" si="200">IF($C429="","",VLOOKUP($C429,$C$17:$AC$25,25,0))</f>
        <v/>
      </c>
      <c r="E429" s="285" t="str">
        <f t="shared" ref="E429:E434" si="201">IF($C429="","",VLOOKUP($C429,$C$17:$AC$25,26,0))</f>
        <v/>
      </c>
      <c r="F429" s="285" t="str">
        <f t="shared" ref="F429:F434" si="202">IF($C429="","",VLOOKUP($C429,$C$17:$AC$25,27,0))</f>
        <v/>
      </c>
      <c r="G429" s="286" t="str">
        <f t="shared" ref="G429:G434" si="203">IF($C429="","",VLOOKUP($C429,$C$81:$D$89,2,0))</f>
        <v/>
      </c>
      <c r="H429" s="287" t="str">
        <f>""</f>
        <v/>
      </c>
      <c r="I429" s="285" t="str">
        <f>IFERROR(VLOOKUP($C429&amp;I$428,$Z$64:$AB$639,3,0),"")</f>
        <v/>
      </c>
      <c r="J429" s="285" t="str">
        <f>IFERROR(VLOOKUP($C429&amp;J$428,$Z$64:$AB$639,3,0),"")</f>
        <v/>
      </c>
      <c r="K429" s="285" t="str">
        <f>IFERROR(VLOOKUP($C429&amp;K$428,$Z$64:$AB$639,3,0),"")</f>
        <v/>
      </c>
      <c r="L429" s="285" t="str">
        <f>IFERROR(VLOOKUP($C429&amp;L$428,$Z$64:$AB$639,3,0),"")</f>
        <v/>
      </c>
      <c r="M429" s="288" t="str">
        <f>IFERROR(VLOOKUP($C429&amp;M$428,$Z$64:$AB$639,3,0),"")</f>
        <v/>
      </c>
      <c r="N429" s="287" t="str">
        <f>""</f>
        <v/>
      </c>
      <c r="O429" s="285" t="str">
        <f>IFERROR(VLOOKUP($C429&amp;I$428,$AC$64:$AD$639,2,0),"")</f>
        <v/>
      </c>
      <c r="P429" s="285" t="str">
        <f>IFERROR(VLOOKUP($C429&amp;J$428,$AC$64:$AD$639,2,0),"")</f>
        <v/>
      </c>
      <c r="Q429" s="285" t="str">
        <f>IFERROR(VLOOKUP($C429&amp;K$428,$AC$64:$AD$639,2,0),"")</f>
        <v/>
      </c>
      <c r="R429" s="285" t="str">
        <f>IFERROR(VLOOKUP($C429&amp;L$428,$AC$64:$AD$639,2,0),"")</f>
        <v/>
      </c>
      <c r="S429" s="288" t="str">
        <f>IFERROR(VLOOKUP($C429&amp;M$428,$AC$64:$AD$639,2,0),"")</f>
        <v/>
      </c>
      <c r="T429" s="289" t="str">
        <f t="shared" ref="T429:T434" si="204">C429</f>
        <v/>
      </c>
      <c r="Y429" s="57" t="s">
        <v>192</v>
      </c>
      <c r="Z429" s="33" t="str">
        <f t="shared" si="181"/>
        <v>Team B9Team B3</v>
      </c>
      <c r="AA429" s="172">
        <f t="shared" si="182"/>
        <v>1</v>
      </c>
      <c r="AB429" s="172" t="str">
        <f t="shared" si="183"/>
        <v>1 : 2</v>
      </c>
      <c r="AC429" s="3" t="str">
        <f t="shared" si="184"/>
        <v/>
      </c>
      <c r="AD429" s="64" t="str">
        <f t="shared" si="185"/>
        <v/>
      </c>
      <c r="AE429" s="317"/>
      <c r="AF429" s="170"/>
      <c r="AG429" s="170"/>
      <c r="AH429" s="167" t="str">
        <f t="shared" si="188"/>
        <v>Team B9Team B3</v>
      </c>
    </row>
    <row r="430" spans="2:34" ht="12" customHeight="1" x14ac:dyDescent="0.2">
      <c r="B430" s="290" t="str">
        <f t="shared" si="198"/>
        <v/>
      </c>
      <c r="C430" s="291" t="str">
        <f t="shared" si="199"/>
        <v/>
      </c>
      <c r="D430" s="292" t="str">
        <f t="shared" si="200"/>
        <v/>
      </c>
      <c r="E430" s="293" t="str">
        <f t="shared" si="201"/>
        <v/>
      </c>
      <c r="F430" s="293" t="str">
        <f t="shared" si="202"/>
        <v/>
      </c>
      <c r="G430" s="294" t="str">
        <f t="shared" si="203"/>
        <v/>
      </c>
      <c r="H430" s="295" t="str">
        <f>IFERROR(VLOOKUP($C430&amp;H$428,$Z$64:$AB$639,3,0),"")</f>
        <v/>
      </c>
      <c r="I430" s="296" t="str">
        <f>""</f>
        <v/>
      </c>
      <c r="J430" s="293" t="str">
        <f>IFERROR(VLOOKUP($C430&amp;J$428,$Z$64:$AB$639,3,0),"")</f>
        <v/>
      </c>
      <c r="K430" s="293" t="str">
        <f>IFERROR(VLOOKUP($C430&amp;K$428,$Z$64:$AB$639,3,0),"")</f>
        <v/>
      </c>
      <c r="L430" s="293" t="str">
        <f>IFERROR(VLOOKUP($C430&amp;L$428,$Z$64:$AB$639,3,0),"")</f>
        <v/>
      </c>
      <c r="M430" s="297" t="str">
        <f>IFERROR(VLOOKUP($C430&amp;M$428,$Z$64:$AB$639,3,0),"")</f>
        <v/>
      </c>
      <c r="N430" s="295" t="str">
        <f>IFERROR(VLOOKUP($C430&amp;H$428,$AC$64:$AD$639,2,0),"")</f>
        <v/>
      </c>
      <c r="O430" s="296" t="str">
        <f>""</f>
        <v/>
      </c>
      <c r="P430" s="293" t="str">
        <f>IFERROR(VLOOKUP($C430&amp;J$428,$AC$64:$AD$639,2,0),"")</f>
        <v/>
      </c>
      <c r="Q430" s="293" t="str">
        <f>IFERROR(VLOOKUP($C430&amp;K$428,$AC$64:$AD$639,2,0),"")</f>
        <v/>
      </c>
      <c r="R430" s="293" t="str">
        <f>IFERROR(VLOOKUP($C430&amp;L$428,$AC$64:$AD$639,2,0),"")</f>
        <v/>
      </c>
      <c r="S430" s="297" t="str">
        <f>IFERROR(VLOOKUP($C430&amp;M$428,$AC$64:$AD$639,2,0),"")</f>
        <v/>
      </c>
      <c r="T430" s="298" t="str">
        <f t="shared" si="204"/>
        <v/>
      </c>
      <c r="Y430" s="57" t="s">
        <v>193</v>
      </c>
      <c r="Z430" s="33" t="str">
        <f t="shared" si="181"/>
        <v>Team C9Team C3</v>
      </c>
      <c r="AA430" s="172">
        <f t="shared" si="182"/>
        <v>1</v>
      </c>
      <c r="AB430" s="172" t="str">
        <f t="shared" si="183"/>
        <v>2 : 2</v>
      </c>
      <c r="AC430" s="3" t="str">
        <f t="shared" si="184"/>
        <v/>
      </c>
      <c r="AD430" s="64" t="str">
        <f t="shared" si="185"/>
        <v/>
      </c>
      <c r="AE430" s="317"/>
      <c r="AF430" s="170"/>
      <c r="AG430" s="170"/>
      <c r="AH430" s="167" t="str">
        <f t="shared" si="188"/>
        <v>Team C9Team C3</v>
      </c>
    </row>
    <row r="431" spans="2:34" ht="12" customHeight="1" x14ac:dyDescent="0.2">
      <c r="B431" s="290" t="str">
        <f t="shared" si="198"/>
        <v/>
      </c>
      <c r="C431" s="291" t="str">
        <f t="shared" si="199"/>
        <v/>
      </c>
      <c r="D431" s="292" t="str">
        <f t="shared" si="200"/>
        <v/>
      </c>
      <c r="E431" s="293" t="str">
        <f t="shared" si="201"/>
        <v/>
      </c>
      <c r="F431" s="293" t="str">
        <f t="shared" si="202"/>
        <v/>
      </c>
      <c r="G431" s="294" t="str">
        <f t="shared" si="203"/>
        <v/>
      </c>
      <c r="H431" s="295" t="str">
        <f>IFERROR(VLOOKUP($C431&amp;H$428,$Z$64:$AB$639,3,0),"")</f>
        <v/>
      </c>
      <c r="I431" s="293" t="str">
        <f>IFERROR(VLOOKUP($C431&amp;I$428,$Z$64:$AB$639,3,0),"")</f>
        <v/>
      </c>
      <c r="J431" s="296" t="str">
        <f>""</f>
        <v/>
      </c>
      <c r="K431" s="293" t="str">
        <f>IFERROR(VLOOKUP($C431&amp;K$428,$Z$64:$AB$639,3,0),"")</f>
        <v/>
      </c>
      <c r="L431" s="293" t="str">
        <f>IFERROR(VLOOKUP($C431&amp;L$428,$Z$64:$AB$639,3,0),"")</f>
        <v/>
      </c>
      <c r="M431" s="297" t="str">
        <f>IFERROR(VLOOKUP($C431&amp;M$428,$Z$64:$AB$639,3,0),"")</f>
        <v/>
      </c>
      <c r="N431" s="295" t="str">
        <f>IFERROR(VLOOKUP($C431&amp;H$428,$AC$64:$AD$639,2,0),"")</f>
        <v/>
      </c>
      <c r="O431" s="293" t="str">
        <f>IFERROR(VLOOKUP($C431&amp;I$428,$AC$64:$AD$639,2,0),"")</f>
        <v/>
      </c>
      <c r="P431" s="296" t="str">
        <f>""</f>
        <v/>
      </c>
      <c r="Q431" s="293" t="str">
        <f>IFERROR(VLOOKUP($C431&amp;K$428,$AC$64:$AD$639,2,0),"")</f>
        <v/>
      </c>
      <c r="R431" s="293" t="str">
        <f>IFERROR(VLOOKUP($C431&amp;L$428,$AC$64:$AD$639,2,0),"")</f>
        <v/>
      </c>
      <c r="S431" s="297" t="str">
        <f>IFERROR(VLOOKUP($C431&amp;M$428,$AC$64:$AD$639,2,0),"")</f>
        <v/>
      </c>
      <c r="T431" s="298" t="str">
        <f t="shared" si="204"/>
        <v/>
      </c>
      <c r="Y431" s="57" t="s">
        <v>194</v>
      </c>
      <c r="Z431" s="33" t="str">
        <f t="shared" si="181"/>
        <v>Team D9Team D3</v>
      </c>
      <c r="AA431" s="172">
        <f t="shared" si="182"/>
        <v>1</v>
      </c>
      <c r="AB431" s="172" t="str">
        <f t="shared" si="183"/>
        <v>4 : 3</v>
      </c>
      <c r="AC431" s="3" t="str">
        <f t="shared" si="184"/>
        <v/>
      </c>
      <c r="AD431" s="64" t="str">
        <f t="shared" si="185"/>
        <v/>
      </c>
      <c r="AE431" s="317"/>
      <c r="AF431" s="170"/>
      <c r="AG431" s="170"/>
      <c r="AH431" s="167" t="str">
        <f t="shared" si="188"/>
        <v>Team D9Team D3</v>
      </c>
    </row>
    <row r="432" spans="2:34" ht="12" customHeight="1" x14ac:dyDescent="0.2">
      <c r="B432" s="290" t="str">
        <f t="shared" si="198"/>
        <v/>
      </c>
      <c r="C432" s="291" t="str">
        <f t="shared" si="199"/>
        <v/>
      </c>
      <c r="D432" s="292" t="str">
        <f t="shared" si="200"/>
        <v/>
      </c>
      <c r="E432" s="293" t="str">
        <f t="shared" si="201"/>
        <v/>
      </c>
      <c r="F432" s="293" t="str">
        <f t="shared" si="202"/>
        <v/>
      </c>
      <c r="G432" s="294" t="str">
        <f t="shared" si="203"/>
        <v/>
      </c>
      <c r="H432" s="295" t="str">
        <f>IFERROR(VLOOKUP($C432&amp;H$428,$Z$64:$AB$639,3,0),"")</f>
        <v/>
      </c>
      <c r="I432" s="293" t="str">
        <f>IFERROR(VLOOKUP($C432&amp;I$428,$Z$64:$AB$639,3,0),"")</f>
        <v/>
      </c>
      <c r="J432" s="293" t="str">
        <f>IFERROR(VLOOKUP($C432&amp;J$428,$Z$64:$AB$639,3,0),"")</f>
        <v/>
      </c>
      <c r="K432" s="296" t="str">
        <f>""</f>
        <v/>
      </c>
      <c r="L432" s="293" t="str">
        <f>IFERROR(VLOOKUP($C432&amp;L$428,$Z$64:$AB$639,3,0),"")</f>
        <v/>
      </c>
      <c r="M432" s="297" t="str">
        <f>IFERROR(VLOOKUP($C432&amp;M$428,$Z$64:$AB$639,3,0),"")</f>
        <v/>
      </c>
      <c r="N432" s="295" t="str">
        <f>IFERROR(VLOOKUP($C432&amp;H$428,$AC$64:$AD$639,2,0),"")</f>
        <v/>
      </c>
      <c r="O432" s="293" t="str">
        <f>IFERROR(VLOOKUP($C432&amp;I$428,$AC$64:$AD$639,2,0),"")</f>
        <v/>
      </c>
      <c r="P432" s="293" t="str">
        <f>IFERROR(VLOOKUP($C432&amp;J$428,$AC$64:$AD$639,2,0),"")</f>
        <v/>
      </c>
      <c r="Q432" s="296" t="str">
        <f>""</f>
        <v/>
      </c>
      <c r="R432" s="293" t="str">
        <f>IFERROR(VLOOKUP($C432&amp;L$428,$AC$64:$AD$639,2,0),"")</f>
        <v/>
      </c>
      <c r="S432" s="297" t="str">
        <f>IFERROR(VLOOKUP($C432&amp;M$428,$AC$64:$AD$639,2,0),"")</f>
        <v/>
      </c>
      <c r="T432" s="298" t="str">
        <f t="shared" si="204"/>
        <v/>
      </c>
      <c r="Y432" s="57" t="s">
        <v>195</v>
      </c>
      <c r="Z432" s="33" t="str">
        <f t="shared" si="181"/>
        <v>1. FC RiedwaldBeinbruch SC</v>
      </c>
      <c r="AA432" s="172">
        <f t="shared" si="182"/>
        <v>1</v>
      </c>
      <c r="AB432" s="172" t="str">
        <f t="shared" si="183"/>
        <v>3 : 3</v>
      </c>
      <c r="AC432" s="3" t="str">
        <f t="shared" si="184"/>
        <v/>
      </c>
      <c r="AD432" s="64" t="str">
        <f t="shared" si="185"/>
        <v/>
      </c>
      <c r="AE432" s="317"/>
      <c r="AF432" s="170"/>
      <c r="AG432" s="170"/>
      <c r="AH432" s="167" t="str">
        <f t="shared" si="188"/>
        <v>1. FC RiedwaldBeinbruch SC</v>
      </c>
    </row>
    <row r="433" spans="2:34" ht="12" customHeight="1" x14ac:dyDescent="0.2">
      <c r="B433" s="290" t="str">
        <f t="shared" si="198"/>
        <v/>
      </c>
      <c r="C433" s="291" t="str">
        <f t="shared" si="199"/>
        <v/>
      </c>
      <c r="D433" s="292" t="str">
        <f t="shared" si="200"/>
        <v/>
      </c>
      <c r="E433" s="293" t="str">
        <f t="shared" si="201"/>
        <v/>
      </c>
      <c r="F433" s="293" t="str">
        <f t="shared" si="202"/>
        <v/>
      </c>
      <c r="G433" s="294" t="str">
        <f t="shared" si="203"/>
        <v/>
      </c>
      <c r="H433" s="295" t="str">
        <f>IFERROR(VLOOKUP($C433&amp;H$428,$Z$64:$AB$639,3,0),"")</f>
        <v/>
      </c>
      <c r="I433" s="293" t="str">
        <f>IFERROR(VLOOKUP($C433&amp;I$428,$Z$64:$AB$639,3,0),"")</f>
        <v/>
      </c>
      <c r="J433" s="293" t="str">
        <f>IFERROR(VLOOKUP($C433&amp;J$428,$Z$64:$AB$639,3,0),"")</f>
        <v/>
      </c>
      <c r="K433" s="293" t="str">
        <f>IFERROR(VLOOKUP($C433&amp;K$428,$Z$64:$AB$639,3,0),"")</f>
        <v/>
      </c>
      <c r="L433" s="296" t="str">
        <f>""</f>
        <v/>
      </c>
      <c r="M433" s="297" t="str">
        <f>IFERROR(VLOOKUP($C433&amp;M$428,$Z$64:$AB$639,3,0),"")</f>
        <v/>
      </c>
      <c r="N433" s="295" t="str">
        <f>IFERROR(VLOOKUP($C433&amp;H$428,$AC$64:$AD$639,2,0),"")</f>
        <v/>
      </c>
      <c r="O433" s="293" t="str">
        <f>IFERROR(VLOOKUP($C433&amp;I$428,$AC$64:$AD$639,2,0),"")</f>
        <v/>
      </c>
      <c r="P433" s="293" t="str">
        <f>IFERROR(VLOOKUP($C433&amp;J$428,$AC$64:$AD$639,2,0),"")</f>
        <v/>
      </c>
      <c r="Q433" s="293" t="str">
        <f>IFERROR(VLOOKUP($C433&amp;K$428,$AC$64:$AD$639,2,0),"")</f>
        <v/>
      </c>
      <c r="R433" s="296" t="str">
        <f>""</f>
        <v/>
      </c>
      <c r="S433" s="297" t="str">
        <f>IFERROR(VLOOKUP($C433&amp;M$428,$AC$64:$AD$639,2,0),"")</f>
        <v/>
      </c>
      <c r="T433" s="298" t="str">
        <f t="shared" si="204"/>
        <v/>
      </c>
      <c r="Y433" s="57" t="s">
        <v>196</v>
      </c>
      <c r="Z433" s="33" t="str">
        <f t="shared" si="181"/>
        <v>Team B1Team B5</v>
      </c>
      <c r="AA433" s="172">
        <f t="shared" si="182"/>
        <v>1</v>
      </c>
      <c r="AB433" s="172" t="str">
        <f t="shared" si="183"/>
        <v>1 : 3</v>
      </c>
      <c r="AC433" s="3" t="str">
        <f t="shared" si="184"/>
        <v/>
      </c>
      <c r="AD433" s="64" t="str">
        <f t="shared" si="185"/>
        <v/>
      </c>
      <c r="AE433" s="317"/>
      <c r="AF433" s="170"/>
      <c r="AG433" s="170"/>
      <c r="AH433" s="167" t="str">
        <f t="shared" si="188"/>
        <v>Team B1Team B5</v>
      </c>
    </row>
    <row r="434" spans="2:34" ht="12" customHeight="1" thickBot="1" x14ac:dyDescent="0.25">
      <c r="B434" s="299" t="str">
        <f t="shared" si="198"/>
        <v/>
      </c>
      <c r="C434" s="300" t="str">
        <f t="shared" si="199"/>
        <v/>
      </c>
      <c r="D434" s="301" t="str">
        <f t="shared" si="200"/>
        <v/>
      </c>
      <c r="E434" s="302" t="str">
        <f t="shared" si="201"/>
        <v/>
      </c>
      <c r="F434" s="302" t="str">
        <f t="shared" si="202"/>
        <v/>
      </c>
      <c r="G434" s="303" t="str">
        <f t="shared" si="203"/>
        <v/>
      </c>
      <c r="H434" s="304" t="str">
        <f>IFERROR(VLOOKUP($C434&amp;H$428,$Z$64:$AB$639,3,0),"")</f>
        <v/>
      </c>
      <c r="I434" s="302" t="str">
        <f>IFERROR(VLOOKUP($C434&amp;I$428,$Z$64:$AB$639,3,0),"")</f>
        <v/>
      </c>
      <c r="J434" s="302" t="str">
        <f>IFERROR(VLOOKUP($C434&amp;J$428,$Z$64:$AB$639,3,0),"")</f>
        <v/>
      </c>
      <c r="K434" s="302" t="str">
        <f>IFERROR(VLOOKUP($C434&amp;K$428,$Z$64:$AB$639,3,0),"")</f>
        <v/>
      </c>
      <c r="L434" s="302" t="str">
        <f>IFERROR(VLOOKUP($C434&amp;L$428,$Z$64:$AB$639,3,0),"")</f>
        <v/>
      </c>
      <c r="M434" s="305" t="str">
        <f>""</f>
        <v/>
      </c>
      <c r="N434" s="304" t="str">
        <f>IFERROR(VLOOKUP($C434&amp;H$428,$AC$64:$AD$639,2,0),"")</f>
        <v/>
      </c>
      <c r="O434" s="302" t="str">
        <f>IFERROR(VLOOKUP($C434&amp;I$428,$AC$64:$AD$639,2,0),"")</f>
        <v/>
      </c>
      <c r="P434" s="302" t="str">
        <f>IFERROR(VLOOKUP($C434&amp;J$428,$AC$64:$AD$639,2,0),"")</f>
        <v/>
      </c>
      <c r="Q434" s="302" t="str">
        <f>IFERROR(VLOOKUP($C434&amp;K$428,$AC$64:$AD$639,2,0),"")</f>
        <v/>
      </c>
      <c r="R434" s="302" t="str">
        <f>IFERROR(VLOOKUP($C434&amp;L$428,$AC$64:$AD$639,2,0),"")</f>
        <v/>
      </c>
      <c r="S434" s="305" t="str">
        <f>""</f>
        <v/>
      </c>
      <c r="T434" s="306" t="str">
        <f t="shared" si="204"/>
        <v/>
      </c>
      <c r="Y434" s="57" t="s">
        <v>197</v>
      </c>
      <c r="Z434" s="33" t="str">
        <f t="shared" si="181"/>
        <v>Team C1Team C5</v>
      </c>
      <c r="AA434" s="172">
        <f t="shared" si="182"/>
        <v>1</v>
      </c>
      <c r="AB434" s="172" t="str">
        <f t="shared" si="183"/>
        <v>3 : 3</v>
      </c>
      <c r="AC434" s="3" t="str">
        <f t="shared" si="184"/>
        <v/>
      </c>
      <c r="AD434" s="64" t="str">
        <f t="shared" si="185"/>
        <v/>
      </c>
      <c r="AE434" s="317"/>
      <c r="AF434" s="170"/>
      <c r="AG434" s="170"/>
      <c r="AH434" s="167" t="str">
        <f t="shared" si="188"/>
        <v>Team C1Team C5</v>
      </c>
    </row>
    <row r="435" spans="2:34" ht="12.75" thickTop="1" x14ac:dyDescent="0.2">
      <c r="Y435" s="57" t="s">
        <v>198</v>
      </c>
      <c r="Z435" s="33" t="str">
        <f t="shared" si="181"/>
        <v>Team D1Team D5</v>
      </c>
      <c r="AA435" s="172">
        <f t="shared" si="182"/>
        <v>1</v>
      </c>
      <c r="AB435" s="172" t="str">
        <f t="shared" si="183"/>
        <v>1 : 5</v>
      </c>
      <c r="AC435" s="3" t="str">
        <f t="shared" si="184"/>
        <v/>
      </c>
      <c r="AD435" s="64" t="str">
        <f t="shared" si="185"/>
        <v/>
      </c>
      <c r="AE435" s="317"/>
      <c r="AF435" s="170"/>
      <c r="AG435" s="170"/>
      <c r="AH435" s="167" t="str">
        <f t="shared" si="188"/>
        <v>Team D1Team D5</v>
      </c>
    </row>
    <row r="436" spans="2:34" x14ac:dyDescent="0.2">
      <c r="Y436" s="57" t="s">
        <v>199</v>
      </c>
      <c r="Z436" s="33" t="str">
        <f t="shared" si="181"/>
        <v>FV Schlappe LungeMaibach 1822 eV</v>
      </c>
      <c r="AA436" s="172">
        <f t="shared" si="182"/>
        <v>1</v>
      </c>
      <c r="AB436" s="172" t="str">
        <f t="shared" si="183"/>
        <v>1 : 6</v>
      </c>
      <c r="AC436" s="3" t="str">
        <f t="shared" si="184"/>
        <v/>
      </c>
      <c r="AD436" s="64" t="str">
        <f t="shared" si="185"/>
        <v/>
      </c>
      <c r="AE436" s="317"/>
      <c r="AF436" s="170"/>
      <c r="AG436" s="170"/>
      <c r="AH436" s="167" t="str">
        <f t="shared" si="188"/>
        <v>FV Schlappe LungeMaibach 1822 eV</v>
      </c>
    </row>
    <row r="437" spans="2:34" x14ac:dyDescent="0.2">
      <c r="Y437" s="57" t="s">
        <v>200</v>
      </c>
      <c r="Z437" s="33" t="str">
        <f t="shared" si="181"/>
        <v>Team B6Team B4</v>
      </c>
      <c r="AA437" s="172">
        <f t="shared" si="182"/>
        <v>1</v>
      </c>
      <c r="AB437" s="172" t="str">
        <f t="shared" si="183"/>
        <v>2 : 5</v>
      </c>
      <c r="AC437" s="3" t="str">
        <f t="shared" si="184"/>
        <v/>
      </c>
      <c r="AD437" s="64" t="str">
        <f t="shared" si="185"/>
        <v/>
      </c>
      <c r="AE437" s="317"/>
      <c r="AF437" s="170"/>
      <c r="AG437" s="170"/>
      <c r="AH437" s="167" t="str">
        <f t="shared" si="188"/>
        <v>Team B6Team B4</v>
      </c>
    </row>
    <row r="438" spans="2:34" x14ac:dyDescent="0.2">
      <c r="Y438" s="57" t="s">
        <v>201</v>
      </c>
      <c r="Z438" s="33" t="str">
        <f t="shared" si="181"/>
        <v>Team C6Team C4</v>
      </c>
      <c r="AA438" s="172">
        <f t="shared" si="182"/>
        <v>1</v>
      </c>
      <c r="AB438" s="172" t="str">
        <f t="shared" si="183"/>
        <v>2 : 4</v>
      </c>
      <c r="AC438" s="3" t="str">
        <f t="shared" si="184"/>
        <v/>
      </c>
      <c r="AD438" s="64" t="str">
        <f t="shared" si="185"/>
        <v/>
      </c>
      <c r="AE438" s="317"/>
      <c r="AF438" s="170"/>
      <c r="AG438" s="170"/>
      <c r="AH438" s="167" t="str">
        <f t="shared" si="188"/>
        <v>Team C6Team C4</v>
      </c>
    </row>
    <row r="439" spans="2:34" x14ac:dyDescent="0.2">
      <c r="Y439" s="57" t="s">
        <v>202</v>
      </c>
      <c r="Z439" s="33" t="str">
        <f t="shared" si="181"/>
        <v>Team D6Team D4</v>
      </c>
      <c r="AA439" s="172">
        <f t="shared" si="182"/>
        <v>1</v>
      </c>
      <c r="AB439" s="172" t="str">
        <f t="shared" si="183"/>
        <v>0 : 3</v>
      </c>
      <c r="AC439" s="3" t="str">
        <f t="shared" si="184"/>
        <v/>
      </c>
      <c r="AD439" s="64" t="str">
        <f t="shared" si="185"/>
        <v/>
      </c>
      <c r="AE439" s="317"/>
      <c r="AF439" s="170"/>
      <c r="AG439" s="170"/>
      <c r="AH439" s="167" t="str">
        <f t="shared" si="188"/>
        <v>Team D6Team D4</v>
      </c>
    </row>
    <row r="440" spans="2:34" x14ac:dyDescent="0.2">
      <c r="Y440" s="57" t="s">
        <v>203</v>
      </c>
      <c r="Z440" s="33" t="str">
        <f t="shared" si="181"/>
        <v>FC BarcelonaTeam A7</v>
      </c>
      <c r="AA440" s="172">
        <f t="shared" si="182"/>
        <v>1</v>
      </c>
      <c r="AB440" s="172" t="str">
        <f t="shared" si="183"/>
        <v>1 : 5</v>
      </c>
      <c r="AC440" s="3" t="str">
        <f t="shared" si="184"/>
        <v/>
      </c>
      <c r="AD440" s="64" t="str">
        <f t="shared" si="185"/>
        <v/>
      </c>
      <c r="AE440" s="317"/>
      <c r="AF440" s="170"/>
      <c r="AG440" s="170"/>
      <c r="AH440" s="167" t="str">
        <f t="shared" si="188"/>
        <v>FC BarcelonaTeam A7</v>
      </c>
    </row>
    <row r="441" spans="2:34" x14ac:dyDescent="0.2">
      <c r="Y441" s="57" t="s">
        <v>204</v>
      </c>
      <c r="Z441" s="33" t="str">
        <f t="shared" si="181"/>
        <v>Team B3Team B7</v>
      </c>
      <c r="AA441" s="172">
        <f t="shared" si="182"/>
        <v>1</v>
      </c>
      <c r="AB441" s="172" t="str">
        <f t="shared" si="183"/>
        <v>3 : 0</v>
      </c>
      <c r="AC441" s="3" t="str">
        <f t="shared" si="184"/>
        <v/>
      </c>
      <c r="AD441" s="64" t="str">
        <f t="shared" si="185"/>
        <v/>
      </c>
      <c r="AE441" s="317"/>
      <c r="AF441" s="170"/>
      <c r="AG441" s="170"/>
      <c r="AH441" s="167" t="str">
        <f t="shared" si="188"/>
        <v>Team B3Team B7</v>
      </c>
    </row>
    <row r="442" spans="2:34" x14ac:dyDescent="0.2">
      <c r="Y442" s="57" t="s">
        <v>205</v>
      </c>
      <c r="Z442" s="33" t="str">
        <f t="shared" si="181"/>
        <v>Team C3Team C7</v>
      </c>
      <c r="AA442" s="172">
        <f t="shared" si="182"/>
        <v>1</v>
      </c>
      <c r="AB442" s="172" t="str">
        <f t="shared" si="183"/>
        <v>2 : 1</v>
      </c>
      <c r="AC442" s="3" t="str">
        <f t="shared" si="184"/>
        <v/>
      </c>
      <c r="AD442" s="64" t="str">
        <f t="shared" si="185"/>
        <v/>
      </c>
      <c r="AE442" s="317"/>
      <c r="AF442" s="170"/>
      <c r="AG442" s="170"/>
      <c r="AH442" s="167" t="str">
        <f t="shared" si="188"/>
        <v>Team C3Team C7</v>
      </c>
    </row>
    <row r="443" spans="2:34" x14ac:dyDescent="0.2">
      <c r="Y443" s="57" t="s">
        <v>206</v>
      </c>
      <c r="Z443" s="33" t="str">
        <f t="shared" si="181"/>
        <v>Team D3Team D7</v>
      </c>
      <c r="AA443" s="172">
        <f t="shared" si="182"/>
        <v>1</v>
      </c>
      <c r="AB443" s="172" t="str">
        <f t="shared" si="183"/>
        <v>2 : 2</v>
      </c>
      <c r="AC443" s="3" t="str">
        <f t="shared" si="184"/>
        <v/>
      </c>
      <c r="AD443" s="64" t="str">
        <f t="shared" si="185"/>
        <v/>
      </c>
      <c r="AE443" s="317"/>
      <c r="AF443" s="170"/>
      <c r="AG443" s="170"/>
      <c r="AH443" s="167" t="str">
        <f t="shared" si="188"/>
        <v>Team D3Team D7</v>
      </c>
    </row>
    <row r="444" spans="2:34" x14ac:dyDescent="0.2">
      <c r="Y444" s="57" t="s">
        <v>207</v>
      </c>
      <c r="Z444" s="33" t="str">
        <f t="shared" si="181"/>
        <v>Team A8Eintracht Frankfurt</v>
      </c>
      <c r="AA444" s="172">
        <f t="shared" si="182"/>
        <v>1</v>
      </c>
      <c r="AB444" s="172" t="str">
        <f t="shared" si="183"/>
        <v>3 : 4</v>
      </c>
      <c r="AC444" s="3" t="str">
        <f t="shared" si="184"/>
        <v/>
      </c>
      <c r="AD444" s="64" t="str">
        <f t="shared" si="185"/>
        <v/>
      </c>
      <c r="AE444" s="317"/>
      <c r="AF444" s="170"/>
      <c r="AG444" s="170"/>
      <c r="AH444" s="167" t="str">
        <f t="shared" si="188"/>
        <v>Team A8Eintracht Frankfurt</v>
      </c>
    </row>
    <row r="445" spans="2:34" x14ac:dyDescent="0.2">
      <c r="Y445" s="57" t="s">
        <v>208</v>
      </c>
      <c r="Z445" s="33" t="str">
        <f t="shared" si="181"/>
        <v>Team B8Team B2</v>
      </c>
      <c r="AA445" s="172">
        <f t="shared" si="182"/>
        <v>1</v>
      </c>
      <c r="AB445" s="172" t="str">
        <f t="shared" si="183"/>
        <v>3 : 3</v>
      </c>
      <c r="AC445" s="3" t="str">
        <f t="shared" si="184"/>
        <v/>
      </c>
      <c r="AD445" s="64" t="str">
        <f t="shared" si="185"/>
        <v/>
      </c>
      <c r="AE445" s="317"/>
      <c r="AF445" s="170"/>
      <c r="AG445" s="170"/>
      <c r="AH445" s="167" t="str">
        <f t="shared" si="188"/>
        <v>Team B8Team B2</v>
      </c>
    </row>
    <row r="446" spans="2:34" x14ac:dyDescent="0.2">
      <c r="Y446" s="57" t="s">
        <v>209</v>
      </c>
      <c r="Z446" s="33" t="str">
        <f t="shared" si="181"/>
        <v>Team C8Team C2</v>
      </c>
      <c r="AA446" s="172">
        <f t="shared" si="182"/>
        <v>1</v>
      </c>
      <c r="AB446" s="172" t="str">
        <f t="shared" si="183"/>
        <v>3 : 1</v>
      </c>
      <c r="AC446" s="3" t="str">
        <f t="shared" si="184"/>
        <v/>
      </c>
      <c r="AD446" s="64" t="str">
        <f t="shared" si="185"/>
        <v/>
      </c>
      <c r="AE446" s="317"/>
      <c r="AF446" s="170"/>
      <c r="AG446" s="170"/>
      <c r="AH446" s="167" t="str">
        <f t="shared" si="188"/>
        <v>Team C8Team C2</v>
      </c>
    </row>
    <row r="447" spans="2:34" x14ac:dyDescent="0.2">
      <c r="Y447" s="57" t="s">
        <v>210</v>
      </c>
      <c r="Z447" s="33" t="str">
        <f t="shared" si="181"/>
        <v>Team D8Team D2</v>
      </c>
      <c r="AA447" s="172">
        <f t="shared" si="182"/>
        <v>1</v>
      </c>
      <c r="AB447" s="172" t="str">
        <f t="shared" si="183"/>
        <v>3 : 3</v>
      </c>
      <c r="AC447" s="3" t="str">
        <f t="shared" si="184"/>
        <v/>
      </c>
      <c r="AD447" s="64" t="str">
        <f t="shared" si="185"/>
        <v/>
      </c>
      <c r="AE447" s="317"/>
      <c r="AF447" s="170"/>
      <c r="AG447" s="170"/>
      <c r="AH447" s="167" t="str">
        <f t="shared" si="188"/>
        <v>Team D8Team D2</v>
      </c>
    </row>
    <row r="448" spans="2:34" x14ac:dyDescent="0.2">
      <c r="Y448" s="57" t="s">
        <v>211</v>
      </c>
      <c r="Z448" s="33" t="str">
        <f t="shared" si="181"/>
        <v>Maibach 1822 eV1. FC Riedwald</v>
      </c>
      <c r="AA448" s="172">
        <f t="shared" si="182"/>
        <v>1</v>
      </c>
      <c r="AB448" s="172" t="str">
        <f t="shared" si="183"/>
        <v>5 : 1</v>
      </c>
      <c r="AC448" s="3" t="str">
        <f t="shared" si="184"/>
        <v/>
      </c>
      <c r="AD448" s="64" t="str">
        <f t="shared" si="185"/>
        <v/>
      </c>
      <c r="AE448" s="317"/>
      <c r="AF448" s="170"/>
      <c r="AG448" s="170"/>
      <c r="AH448" s="167" t="str">
        <f t="shared" si="188"/>
        <v>Maibach 1822 eV1. FC Riedwald</v>
      </c>
    </row>
    <row r="449" spans="25:34" x14ac:dyDescent="0.2">
      <c r="Y449" s="57" t="s">
        <v>212</v>
      </c>
      <c r="Z449" s="33" t="str">
        <f t="shared" si="181"/>
        <v>Team B4Team B1</v>
      </c>
      <c r="AA449" s="172">
        <f t="shared" si="182"/>
        <v>1</v>
      </c>
      <c r="AB449" s="172" t="str">
        <f t="shared" si="183"/>
        <v>6 : 1</v>
      </c>
      <c r="AC449" s="3" t="str">
        <f t="shared" si="184"/>
        <v/>
      </c>
      <c r="AD449" s="64" t="str">
        <f t="shared" si="185"/>
        <v/>
      </c>
      <c r="AE449" s="317"/>
      <c r="AF449" s="170"/>
      <c r="AG449" s="170"/>
      <c r="AH449" s="167" t="str">
        <f t="shared" si="188"/>
        <v>Team B4Team B1</v>
      </c>
    </row>
    <row r="450" spans="25:34" x14ac:dyDescent="0.2">
      <c r="Y450" s="57" t="s">
        <v>213</v>
      </c>
      <c r="Z450" s="33" t="str">
        <f t="shared" si="181"/>
        <v>Team C4Team C1</v>
      </c>
      <c r="AA450" s="172">
        <f t="shared" si="182"/>
        <v>1</v>
      </c>
      <c r="AB450" s="172" t="str">
        <f t="shared" si="183"/>
        <v>5 : 2</v>
      </c>
      <c r="AC450" s="3" t="str">
        <f t="shared" si="184"/>
        <v/>
      </c>
      <c r="AD450" s="64" t="str">
        <f t="shared" si="185"/>
        <v/>
      </c>
      <c r="AE450" s="317"/>
      <c r="AF450" s="170"/>
      <c r="AG450" s="170"/>
      <c r="AH450" s="167" t="str">
        <f t="shared" si="188"/>
        <v>Team C4Team C1</v>
      </c>
    </row>
    <row r="451" spans="25:34" x14ac:dyDescent="0.2">
      <c r="Y451" s="57" t="s">
        <v>214</v>
      </c>
      <c r="Z451" s="33" t="str">
        <f t="shared" si="181"/>
        <v>Team D4Team D1</v>
      </c>
      <c r="AA451" s="172">
        <f t="shared" si="182"/>
        <v>1</v>
      </c>
      <c r="AB451" s="172" t="str">
        <f t="shared" si="183"/>
        <v>4 : 2</v>
      </c>
      <c r="AC451" s="3" t="str">
        <f t="shared" si="184"/>
        <v/>
      </c>
      <c r="AD451" s="64" t="str">
        <f t="shared" si="185"/>
        <v/>
      </c>
      <c r="AE451" s="317"/>
      <c r="AF451" s="170"/>
      <c r="AG451" s="170"/>
      <c r="AH451" s="167" t="str">
        <f t="shared" si="188"/>
        <v>Team D4Team D1</v>
      </c>
    </row>
    <row r="452" spans="25:34" x14ac:dyDescent="0.2">
      <c r="Y452" s="57" t="s">
        <v>215</v>
      </c>
      <c r="Z452" s="33" t="str">
        <f t="shared" si="181"/>
        <v>Beinbruch SCFC Barcelona</v>
      </c>
      <c r="AA452" s="172">
        <f t="shared" si="182"/>
        <v>1</v>
      </c>
      <c r="AB452" s="172" t="str">
        <f t="shared" si="183"/>
        <v>3 : 0</v>
      </c>
      <c r="AC452" s="3" t="str">
        <f t="shared" si="184"/>
        <v/>
      </c>
      <c r="AD452" s="64" t="str">
        <f t="shared" si="185"/>
        <v/>
      </c>
      <c r="AE452" s="317"/>
      <c r="AF452" s="170"/>
      <c r="AG452" s="170"/>
      <c r="AH452" s="167" t="str">
        <f t="shared" si="188"/>
        <v>Beinbruch SCFC Barcelona</v>
      </c>
    </row>
    <row r="453" spans="25:34" x14ac:dyDescent="0.2">
      <c r="Y453" s="57" t="s">
        <v>216</v>
      </c>
      <c r="Z453" s="33" t="str">
        <f t="shared" si="181"/>
        <v>Team B5Team B3</v>
      </c>
      <c r="AA453" s="172">
        <f t="shared" si="182"/>
        <v>1</v>
      </c>
      <c r="AB453" s="172" t="str">
        <f t="shared" si="183"/>
        <v>5 : 1</v>
      </c>
      <c r="AC453" s="3" t="str">
        <f t="shared" si="184"/>
        <v/>
      </c>
      <c r="AD453" s="64" t="str">
        <f t="shared" si="185"/>
        <v/>
      </c>
      <c r="AE453" s="317"/>
      <c r="AF453" s="170"/>
      <c r="AG453" s="170"/>
      <c r="AH453" s="167" t="str">
        <f t="shared" si="188"/>
        <v>Team B5Team B3</v>
      </c>
    </row>
    <row r="454" spans="25:34" x14ac:dyDescent="0.2">
      <c r="Y454" s="57" t="s">
        <v>217</v>
      </c>
      <c r="Z454" s="33" t="str">
        <f t="shared" si="181"/>
        <v>Team C5Team C3</v>
      </c>
      <c r="AA454" s="172">
        <f t="shared" si="182"/>
        <v>1</v>
      </c>
      <c r="AB454" s="172" t="str">
        <f t="shared" si="183"/>
        <v>0 : 3</v>
      </c>
      <c r="AC454" s="3" t="str">
        <f t="shared" si="184"/>
        <v/>
      </c>
      <c r="AD454" s="64" t="str">
        <f t="shared" si="185"/>
        <v/>
      </c>
      <c r="AE454" s="317"/>
      <c r="AF454" s="170"/>
      <c r="AG454" s="170"/>
      <c r="AH454" s="167" t="str">
        <f t="shared" si="188"/>
        <v>Team C5Team C3</v>
      </c>
    </row>
    <row r="455" spans="25:34" x14ac:dyDescent="0.2">
      <c r="Y455" s="57" t="s">
        <v>218</v>
      </c>
      <c r="Z455" s="33" t="str">
        <f t="shared" si="181"/>
        <v>Team D5Team D3</v>
      </c>
      <c r="AA455" s="172">
        <f t="shared" si="182"/>
        <v>1</v>
      </c>
      <c r="AB455" s="172" t="str">
        <f t="shared" si="183"/>
        <v>1 : 2</v>
      </c>
      <c r="AC455" s="3" t="str">
        <f t="shared" si="184"/>
        <v/>
      </c>
      <c r="AD455" s="64" t="str">
        <f t="shared" si="185"/>
        <v/>
      </c>
      <c r="AE455" s="317"/>
      <c r="AF455" s="170"/>
      <c r="AG455" s="170"/>
      <c r="AH455" s="167" t="str">
        <f t="shared" si="188"/>
        <v>Team D5Team D3</v>
      </c>
    </row>
    <row r="456" spans="25:34" x14ac:dyDescent="0.2">
      <c r="Y456" s="57" t="s">
        <v>219</v>
      </c>
      <c r="Z456" s="33" t="str">
        <f t="shared" si="181"/>
        <v>Eintracht FrankfurtFV Schlappe Lunge</v>
      </c>
      <c r="AA456" s="172">
        <f t="shared" si="182"/>
        <v>1</v>
      </c>
      <c r="AB456" s="172" t="str">
        <f t="shared" si="183"/>
        <v>3 : 3</v>
      </c>
      <c r="AC456" s="3" t="str">
        <f t="shared" si="184"/>
        <v/>
      </c>
      <c r="AD456" s="64" t="str">
        <f t="shared" si="185"/>
        <v/>
      </c>
      <c r="AE456" s="317"/>
      <c r="AF456" s="170"/>
      <c r="AG456" s="170"/>
      <c r="AH456" s="167" t="str">
        <f t="shared" si="188"/>
        <v>Eintracht FrankfurtFV Schlappe Lunge</v>
      </c>
    </row>
    <row r="457" spans="25:34" x14ac:dyDescent="0.2">
      <c r="Y457" s="57" t="s">
        <v>220</v>
      </c>
      <c r="Z457" s="33" t="str">
        <f t="shared" si="181"/>
        <v>Team B2Team B6</v>
      </c>
      <c r="AA457" s="172">
        <f t="shared" si="182"/>
        <v>1</v>
      </c>
      <c r="AB457" s="172" t="str">
        <f t="shared" si="183"/>
        <v>3 : 3</v>
      </c>
      <c r="AC457" s="3" t="str">
        <f t="shared" si="184"/>
        <v/>
      </c>
      <c r="AD457" s="64" t="str">
        <f t="shared" si="185"/>
        <v/>
      </c>
      <c r="AE457" s="317"/>
      <c r="AF457" s="170"/>
      <c r="AG457" s="170"/>
      <c r="AH457" s="167" t="str">
        <f t="shared" si="188"/>
        <v>Team B2Team B6</v>
      </c>
    </row>
    <row r="458" spans="25:34" x14ac:dyDescent="0.2">
      <c r="Y458" s="57" t="s">
        <v>221</v>
      </c>
      <c r="Z458" s="33" t="str">
        <f t="shared" si="181"/>
        <v>Team C2Team C6</v>
      </c>
      <c r="AA458" s="172">
        <f t="shared" si="182"/>
        <v>1</v>
      </c>
      <c r="AB458" s="172" t="str">
        <f t="shared" si="183"/>
        <v>3 : 3</v>
      </c>
      <c r="AC458" s="3" t="str">
        <f t="shared" si="184"/>
        <v/>
      </c>
      <c r="AD458" s="64" t="str">
        <f t="shared" si="185"/>
        <v/>
      </c>
      <c r="AE458" s="317"/>
      <c r="AF458" s="170"/>
      <c r="AG458" s="170"/>
      <c r="AH458" s="167" t="str">
        <f t="shared" si="188"/>
        <v>Team C2Team C6</v>
      </c>
    </row>
    <row r="459" spans="25:34" x14ac:dyDescent="0.2">
      <c r="Y459" s="57" t="s">
        <v>222</v>
      </c>
      <c r="Z459" s="33" t="str">
        <f t="shared" si="181"/>
        <v>Team D2Team D6</v>
      </c>
      <c r="AA459" s="172">
        <f t="shared" si="182"/>
        <v>1</v>
      </c>
      <c r="AB459" s="172" t="str">
        <f t="shared" si="183"/>
        <v>5 : 5</v>
      </c>
      <c r="AC459" s="3" t="str">
        <f t="shared" si="184"/>
        <v/>
      </c>
      <c r="AD459" s="64" t="str">
        <f t="shared" si="185"/>
        <v/>
      </c>
      <c r="AE459" s="317"/>
      <c r="AF459" s="170"/>
      <c r="AG459" s="170"/>
      <c r="AH459" s="167" t="str">
        <f t="shared" si="188"/>
        <v>Team D2Team D6</v>
      </c>
    </row>
    <row r="460" spans="25:34" x14ac:dyDescent="0.2">
      <c r="Y460" s="57" t="s">
        <v>223</v>
      </c>
      <c r="Z460" s="33" t="str">
        <f t="shared" si="181"/>
        <v>Team A9Team A8</v>
      </c>
      <c r="AA460" s="172">
        <f t="shared" si="182"/>
        <v>1</v>
      </c>
      <c r="AB460" s="172" t="str">
        <f t="shared" si="183"/>
        <v>6 : 6</v>
      </c>
      <c r="AC460" s="3" t="str">
        <f t="shared" si="184"/>
        <v/>
      </c>
      <c r="AD460" s="64" t="str">
        <f t="shared" si="185"/>
        <v/>
      </c>
      <c r="AE460" s="317"/>
      <c r="AF460" s="170"/>
      <c r="AG460" s="170"/>
      <c r="AH460" s="167" t="str">
        <f t="shared" si="188"/>
        <v>Team A9Team A8</v>
      </c>
    </row>
    <row r="461" spans="25:34" x14ac:dyDescent="0.2">
      <c r="Y461" s="57" t="s">
        <v>224</v>
      </c>
      <c r="Z461" s="33" t="str">
        <f t="shared" si="181"/>
        <v>Team B9Team B8</v>
      </c>
      <c r="AA461" s="172">
        <f t="shared" si="182"/>
        <v>1</v>
      </c>
      <c r="AB461" s="172" t="str">
        <f t="shared" si="183"/>
        <v>5 : 5</v>
      </c>
      <c r="AC461" s="3" t="str">
        <f t="shared" si="184"/>
        <v/>
      </c>
      <c r="AD461" s="64" t="str">
        <f t="shared" si="185"/>
        <v/>
      </c>
      <c r="AE461" s="317"/>
      <c r="AF461" s="170"/>
      <c r="AG461" s="170"/>
      <c r="AH461" s="167" t="str">
        <f t="shared" si="188"/>
        <v>Team B9Team B8</v>
      </c>
    </row>
    <row r="462" spans="25:34" x14ac:dyDescent="0.2">
      <c r="Y462" s="57" t="s">
        <v>225</v>
      </c>
      <c r="Z462" s="33" t="str">
        <f t="shared" si="181"/>
        <v>Team C9Team C8</v>
      </c>
      <c r="AA462" s="172">
        <f t="shared" si="182"/>
        <v>1</v>
      </c>
      <c r="AB462" s="172" t="str">
        <f t="shared" si="183"/>
        <v>4 : 4</v>
      </c>
      <c r="AC462" s="3" t="str">
        <f t="shared" si="184"/>
        <v/>
      </c>
      <c r="AD462" s="64" t="str">
        <f t="shared" si="185"/>
        <v/>
      </c>
      <c r="AE462" s="317"/>
      <c r="AF462" s="170"/>
      <c r="AG462" s="170"/>
      <c r="AH462" s="167" t="str">
        <f t="shared" si="188"/>
        <v>Team C9Team C8</v>
      </c>
    </row>
    <row r="463" spans="25:34" x14ac:dyDescent="0.2">
      <c r="Y463" s="57" t="s">
        <v>226</v>
      </c>
      <c r="Z463" s="33" t="str">
        <f t="shared" si="181"/>
        <v>Team D9Team D8</v>
      </c>
      <c r="AA463" s="172">
        <f t="shared" si="182"/>
        <v>1</v>
      </c>
      <c r="AB463" s="172" t="str">
        <f t="shared" si="183"/>
        <v>3 : 3</v>
      </c>
      <c r="AC463" s="3" t="str">
        <f t="shared" si="184"/>
        <v/>
      </c>
      <c r="AD463" s="64" t="str">
        <f t="shared" si="185"/>
        <v/>
      </c>
      <c r="AE463" s="317"/>
      <c r="AF463" s="170"/>
      <c r="AG463" s="170"/>
      <c r="AH463" s="167" t="str">
        <f t="shared" si="188"/>
        <v>Team D9Team D8</v>
      </c>
    </row>
    <row r="464" spans="25:34" x14ac:dyDescent="0.2">
      <c r="Y464" s="57" t="s">
        <v>227</v>
      </c>
      <c r="Z464" s="33" t="str">
        <f t="shared" si="181"/>
        <v>1. FC RiedwaldFC Barcelona</v>
      </c>
      <c r="AA464" s="172">
        <f t="shared" si="182"/>
        <v>1</v>
      </c>
      <c r="AB464" s="172" t="str">
        <f t="shared" si="183"/>
        <v>5 : 5</v>
      </c>
      <c r="AC464" s="3" t="str">
        <f t="shared" si="184"/>
        <v/>
      </c>
      <c r="AD464" s="64" t="str">
        <f t="shared" si="185"/>
        <v/>
      </c>
      <c r="AE464" s="317"/>
      <c r="AF464" s="170"/>
      <c r="AG464" s="170"/>
      <c r="AH464" s="167" t="str">
        <f t="shared" si="188"/>
        <v>1. FC RiedwaldFC Barcelona</v>
      </c>
    </row>
    <row r="465" spans="25:34" x14ac:dyDescent="0.2">
      <c r="Y465" s="57" t="s">
        <v>228</v>
      </c>
      <c r="Z465" s="33" t="str">
        <f t="shared" si="181"/>
        <v>Team B1Team B3</v>
      </c>
      <c r="AA465" s="172">
        <f t="shared" si="182"/>
        <v>1</v>
      </c>
      <c r="AB465" s="172" t="str">
        <f t="shared" si="183"/>
        <v>0 : 0</v>
      </c>
      <c r="AC465" s="3" t="str">
        <f t="shared" si="184"/>
        <v/>
      </c>
      <c r="AD465" s="64" t="str">
        <f t="shared" si="185"/>
        <v/>
      </c>
      <c r="AE465" s="317"/>
      <c r="AF465" s="170"/>
      <c r="AG465" s="170"/>
      <c r="AH465" s="167" t="str">
        <f t="shared" si="188"/>
        <v>Team B1Team B3</v>
      </c>
    </row>
    <row r="466" spans="25:34" x14ac:dyDescent="0.2">
      <c r="Y466" s="57" t="s">
        <v>229</v>
      </c>
      <c r="Z466" s="33" t="str">
        <f t="shared" si="181"/>
        <v>Team C1Team C3</v>
      </c>
      <c r="AA466" s="172">
        <f t="shared" si="182"/>
        <v>1</v>
      </c>
      <c r="AB466" s="172" t="str">
        <f t="shared" si="183"/>
        <v>1 : 1</v>
      </c>
      <c r="AC466" s="3" t="str">
        <f t="shared" si="184"/>
        <v/>
      </c>
      <c r="AD466" s="64" t="str">
        <f t="shared" si="185"/>
        <v/>
      </c>
      <c r="AE466" s="317"/>
      <c r="AF466" s="170"/>
      <c r="AG466" s="170"/>
      <c r="AH466" s="167" t="str">
        <f t="shared" si="188"/>
        <v>Team C1Team C3</v>
      </c>
    </row>
    <row r="467" spans="25:34" x14ac:dyDescent="0.2">
      <c r="Y467" s="57" t="s">
        <v>230</v>
      </c>
      <c r="Z467" s="33" t="str">
        <f t="shared" si="181"/>
        <v>Team D1Team D3</v>
      </c>
      <c r="AA467" s="172">
        <f t="shared" si="182"/>
        <v>1</v>
      </c>
      <c r="AB467" s="172" t="str">
        <f t="shared" si="183"/>
        <v>2 : 2</v>
      </c>
      <c r="AC467" s="3" t="str">
        <f t="shared" si="184"/>
        <v/>
      </c>
      <c r="AD467" s="64" t="str">
        <f t="shared" si="185"/>
        <v/>
      </c>
      <c r="AE467" s="317"/>
      <c r="AF467" s="170"/>
      <c r="AG467" s="170"/>
      <c r="AH467" s="167" t="str">
        <f t="shared" si="188"/>
        <v>Team D1Team D3</v>
      </c>
    </row>
    <row r="468" spans="25:34" x14ac:dyDescent="0.2">
      <c r="Y468" s="57" t="s">
        <v>231</v>
      </c>
      <c r="Z468" s="33" t="str">
        <f t="shared" si="181"/>
        <v>Maibach 1822 eVEintracht Frankfurt</v>
      </c>
      <c r="AA468" s="172">
        <f t="shared" si="182"/>
        <v>1</v>
      </c>
      <c r="AB468" s="172" t="str">
        <f t="shared" si="183"/>
        <v>4 : 3</v>
      </c>
      <c r="AC468" s="3" t="str">
        <f t="shared" si="184"/>
        <v/>
      </c>
      <c r="AD468" s="64" t="str">
        <f t="shared" si="185"/>
        <v/>
      </c>
      <c r="AE468" s="317"/>
      <c r="AF468" s="170"/>
      <c r="AG468" s="170"/>
      <c r="AH468" s="167" t="str">
        <f t="shared" si="188"/>
        <v>Maibach 1822 eVEintracht Frankfurt</v>
      </c>
    </row>
    <row r="469" spans="25:34" x14ac:dyDescent="0.2">
      <c r="Y469" s="57" t="s">
        <v>232</v>
      </c>
      <c r="Z469" s="33" t="str">
        <f t="shared" si="181"/>
        <v>Team B4Team B2</v>
      </c>
      <c r="AA469" s="172">
        <f t="shared" si="182"/>
        <v>1</v>
      </c>
      <c r="AB469" s="172" t="str">
        <f t="shared" si="183"/>
        <v>3 : 3</v>
      </c>
      <c r="AC469" s="3" t="str">
        <f t="shared" si="184"/>
        <v/>
      </c>
      <c r="AD469" s="64" t="str">
        <f t="shared" si="185"/>
        <v/>
      </c>
      <c r="AE469" s="317"/>
      <c r="AF469" s="170"/>
      <c r="AG469" s="170"/>
      <c r="AH469" s="167" t="str">
        <f t="shared" si="188"/>
        <v>Team B4Team B2</v>
      </c>
    </row>
    <row r="470" spans="25:34" x14ac:dyDescent="0.2">
      <c r="Y470" s="57" t="s">
        <v>233</v>
      </c>
      <c r="Z470" s="33" t="str">
        <f t="shared" si="181"/>
        <v>Team C4Team C2</v>
      </c>
      <c r="AA470" s="172">
        <f t="shared" si="182"/>
        <v>1</v>
      </c>
      <c r="AB470" s="172" t="str">
        <f t="shared" si="183"/>
        <v>1 : 3</v>
      </c>
      <c r="AC470" s="3" t="str">
        <f t="shared" si="184"/>
        <v/>
      </c>
      <c r="AD470" s="64" t="str">
        <f t="shared" si="185"/>
        <v/>
      </c>
      <c r="AE470" s="317"/>
      <c r="AF470" s="170"/>
      <c r="AG470" s="170"/>
      <c r="AH470" s="167" t="str">
        <f t="shared" si="188"/>
        <v>Team C4Team C2</v>
      </c>
    </row>
    <row r="471" spans="25:34" x14ac:dyDescent="0.2">
      <c r="Y471" s="57" t="s">
        <v>234</v>
      </c>
      <c r="Z471" s="33" t="str">
        <f t="shared" si="181"/>
        <v>Team D4Team D2</v>
      </c>
      <c r="AA471" s="172">
        <f t="shared" si="182"/>
        <v>1</v>
      </c>
      <c r="AB471" s="172" t="str">
        <f t="shared" si="183"/>
        <v>3 : 3</v>
      </c>
      <c r="AC471" s="3" t="str">
        <f t="shared" si="184"/>
        <v/>
      </c>
      <c r="AD471" s="64" t="str">
        <f t="shared" si="185"/>
        <v/>
      </c>
      <c r="AE471" s="317"/>
      <c r="AF471" s="170"/>
      <c r="AG471" s="170"/>
      <c r="AH471" s="167" t="str">
        <f t="shared" si="188"/>
        <v>Team D4Team D2</v>
      </c>
    </row>
    <row r="472" spans="25:34" x14ac:dyDescent="0.2">
      <c r="Y472" s="57" t="s">
        <v>235</v>
      </c>
      <c r="Z472" s="33" t="str">
        <f t="shared" si="181"/>
        <v>FV Schlappe LungeTeam A9</v>
      </c>
      <c r="AA472" s="172">
        <f t="shared" si="182"/>
        <v>1</v>
      </c>
      <c r="AB472" s="172" t="str">
        <f t="shared" si="183"/>
        <v>1 : 5</v>
      </c>
      <c r="AC472" s="3" t="str">
        <f t="shared" si="184"/>
        <v/>
      </c>
      <c r="AD472" s="64" t="str">
        <f t="shared" si="185"/>
        <v/>
      </c>
      <c r="AE472" s="317"/>
      <c r="AF472" s="170"/>
      <c r="AG472" s="170"/>
      <c r="AH472" s="167" t="str">
        <f t="shared" si="188"/>
        <v>FV Schlappe LungeTeam A9</v>
      </c>
    </row>
    <row r="473" spans="25:34" x14ac:dyDescent="0.2">
      <c r="Y473" s="57" t="s">
        <v>236</v>
      </c>
      <c r="Z473" s="33" t="str">
        <f t="shared" si="181"/>
        <v>Team B6Team B9</v>
      </c>
      <c r="AA473" s="172">
        <f t="shared" si="182"/>
        <v>1</v>
      </c>
      <c r="AB473" s="172" t="str">
        <f t="shared" si="183"/>
        <v>1 : 6</v>
      </c>
      <c r="AC473" s="3" t="str">
        <f t="shared" si="184"/>
        <v/>
      </c>
      <c r="AD473" s="64" t="str">
        <f t="shared" si="185"/>
        <v/>
      </c>
      <c r="AE473" s="317"/>
      <c r="AF473" s="170"/>
      <c r="AG473" s="170"/>
      <c r="AH473" s="167" t="str">
        <f t="shared" si="188"/>
        <v>Team B6Team B9</v>
      </c>
    </row>
    <row r="474" spans="25:34" x14ac:dyDescent="0.2">
      <c r="Y474" s="57" t="s">
        <v>237</v>
      </c>
      <c r="Z474" s="33" t="str">
        <f t="shared" si="181"/>
        <v>Team C6Team C9</v>
      </c>
      <c r="AA474" s="172">
        <f t="shared" si="182"/>
        <v>1</v>
      </c>
      <c r="AB474" s="172" t="str">
        <f t="shared" si="183"/>
        <v>2 : 5</v>
      </c>
      <c r="AC474" s="3" t="str">
        <f t="shared" si="184"/>
        <v/>
      </c>
      <c r="AD474" s="64" t="str">
        <f t="shared" si="185"/>
        <v/>
      </c>
      <c r="AE474" s="317"/>
      <c r="AF474" s="170"/>
      <c r="AG474" s="170"/>
      <c r="AH474" s="167" t="str">
        <f t="shared" si="188"/>
        <v>Team C6Team C9</v>
      </c>
    </row>
    <row r="475" spans="25:34" x14ac:dyDescent="0.2">
      <c r="Y475" s="57" t="s">
        <v>238</v>
      </c>
      <c r="Z475" s="33" t="str">
        <f t="shared" si="181"/>
        <v>Team D6Team D9</v>
      </c>
      <c r="AA475" s="172">
        <f t="shared" si="182"/>
        <v>1</v>
      </c>
      <c r="AB475" s="172" t="str">
        <f t="shared" si="183"/>
        <v>2 : 4</v>
      </c>
      <c r="AC475" s="3" t="str">
        <f t="shared" si="184"/>
        <v/>
      </c>
      <c r="AD475" s="64" t="str">
        <f t="shared" si="185"/>
        <v/>
      </c>
      <c r="AE475" s="317"/>
      <c r="AF475" s="170"/>
      <c r="AG475" s="170"/>
      <c r="AH475" s="167" t="str">
        <f t="shared" si="188"/>
        <v>Team D6Team D9</v>
      </c>
    </row>
    <row r="476" spans="25:34" x14ac:dyDescent="0.2">
      <c r="Y476" s="57" t="s">
        <v>239</v>
      </c>
      <c r="Z476" s="33" t="str">
        <f t="shared" si="181"/>
        <v>Team A8Team A7</v>
      </c>
      <c r="AA476" s="172">
        <f t="shared" si="182"/>
        <v>1</v>
      </c>
      <c r="AB476" s="172" t="str">
        <f t="shared" si="183"/>
        <v>0 : 3</v>
      </c>
      <c r="AC476" s="3" t="str">
        <f t="shared" si="184"/>
        <v/>
      </c>
      <c r="AD476" s="64" t="str">
        <f t="shared" si="185"/>
        <v/>
      </c>
      <c r="AE476" s="317"/>
      <c r="AF476" s="170"/>
      <c r="AG476" s="170"/>
      <c r="AH476" s="167" t="str">
        <f t="shared" si="188"/>
        <v>Team A8Team A7</v>
      </c>
    </row>
    <row r="477" spans="25:34" x14ac:dyDescent="0.2">
      <c r="Y477" s="57" t="s">
        <v>240</v>
      </c>
      <c r="Z477" s="33" t="str">
        <f t="shared" si="181"/>
        <v>Team B8Team B7</v>
      </c>
      <c r="AA477" s="172">
        <f t="shared" si="182"/>
        <v>1</v>
      </c>
      <c r="AB477" s="172" t="str">
        <f t="shared" si="183"/>
        <v>1 : 5</v>
      </c>
      <c r="AC477" s="3" t="str">
        <f t="shared" si="184"/>
        <v/>
      </c>
      <c r="AD477" s="64" t="str">
        <f t="shared" si="185"/>
        <v/>
      </c>
      <c r="AE477" s="317"/>
      <c r="AF477" s="170"/>
      <c r="AG477" s="170"/>
      <c r="AH477" s="167" t="str">
        <f t="shared" si="188"/>
        <v>Team B8Team B7</v>
      </c>
    </row>
    <row r="478" spans="25:34" x14ac:dyDescent="0.2">
      <c r="Y478" s="57" t="s">
        <v>241</v>
      </c>
      <c r="Z478" s="33" t="str">
        <f t="shared" si="181"/>
        <v>Team C8Team C7</v>
      </c>
      <c r="AA478" s="172">
        <f t="shared" si="182"/>
        <v>1</v>
      </c>
      <c r="AB478" s="172" t="str">
        <f t="shared" si="183"/>
        <v>3 : 0</v>
      </c>
      <c r="AC478" s="3" t="str">
        <f t="shared" si="184"/>
        <v/>
      </c>
      <c r="AD478" s="64" t="str">
        <f t="shared" si="185"/>
        <v/>
      </c>
      <c r="AE478" s="317"/>
      <c r="AF478" s="170"/>
      <c r="AG478" s="170"/>
      <c r="AH478" s="167" t="str">
        <f t="shared" si="188"/>
        <v>Team C8Team C7</v>
      </c>
    </row>
    <row r="479" spans="25:34" x14ac:dyDescent="0.2">
      <c r="Y479" s="57" t="s">
        <v>242</v>
      </c>
      <c r="Z479" s="33" t="str">
        <f t="shared" si="181"/>
        <v>Team D8Team D7</v>
      </c>
      <c r="AA479" s="172">
        <f t="shared" si="182"/>
        <v>1</v>
      </c>
      <c r="AB479" s="172" t="str">
        <f t="shared" si="183"/>
        <v>2 : 1</v>
      </c>
      <c r="AC479" s="3" t="str">
        <f t="shared" si="184"/>
        <v/>
      </c>
      <c r="AD479" s="64" t="str">
        <f t="shared" si="185"/>
        <v/>
      </c>
      <c r="AE479" s="317"/>
      <c r="AF479" s="170"/>
      <c r="AG479" s="170"/>
      <c r="AH479" s="167" t="str">
        <f t="shared" si="188"/>
        <v>Team D8Team D7</v>
      </c>
    </row>
    <row r="480" spans="25:34" x14ac:dyDescent="0.2">
      <c r="Y480" s="57" t="s">
        <v>243</v>
      </c>
      <c r="Z480" s="33" t="str">
        <f t="shared" ref="Z480:Z543" si="205">W192&amp;V192</f>
        <v>Eintracht Frankfurt1. FC Riedwald</v>
      </c>
      <c r="AA480" s="172">
        <f t="shared" ref="AA480:AA543" si="206">AA192</f>
        <v>1</v>
      </c>
      <c r="AB480" s="172" t="str">
        <f t="shared" ref="AB480:AB543" si="207">IF(AA480&gt;0,Y192&amp;$M$67&amp;X192,"")</f>
        <v>2 : 2</v>
      </c>
      <c r="AC480" s="3" t="str">
        <f t="shared" ref="AC480:AC543" si="208">IF($AG192=1,W192&amp;V192,"")</f>
        <v/>
      </c>
      <c r="AD480" s="64" t="str">
        <f t="shared" ref="AD480:AD543" si="209">IF(AND(AA192&gt;0,$AG192=1),$Y192&amp;$M$67&amp;$X192,"")</f>
        <v/>
      </c>
      <c r="AE480" s="317"/>
      <c r="AF480" s="170"/>
      <c r="AG480" s="170"/>
      <c r="AH480" s="167" t="str">
        <f t="shared" si="188"/>
        <v>Eintracht Frankfurt1. FC Riedwald</v>
      </c>
    </row>
    <row r="481" spans="25:34" x14ac:dyDescent="0.2">
      <c r="Y481" s="57" t="s">
        <v>244</v>
      </c>
      <c r="Z481" s="33" t="str">
        <f t="shared" si="205"/>
        <v>Team B2Team B1</v>
      </c>
      <c r="AA481" s="172">
        <f t="shared" si="206"/>
        <v>1</v>
      </c>
      <c r="AB481" s="172" t="str">
        <f t="shared" si="207"/>
        <v>3 : 4</v>
      </c>
      <c r="AC481" s="3" t="str">
        <f t="shared" si="208"/>
        <v/>
      </c>
      <c r="AD481" s="64" t="str">
        <f t="shared" si="209"/>
        <v/>
      </c>
      <c r="AE481" s="317"/>
      <c r="AF481" s="170"/>
      <c r="AG481" s="170"/>
      <c r="AH481" s="167" t="str">
        <f t="shared" si="188"/>
        <v>Team B2Team B1</v>
      </c>
    </row>
    <row r="482" spans="25:34" x14ac:dyDescent="0.2">
      <c r="Y482" s="57" t="s">
        <v>245</v>
      </c>
      <c r="Z482" s="33" t="str">
        <f t="shared" si="205"/>
        <v>Team C2Team C1</v>
      </c>
      <c r="AA482" s="172">
        <f t="shared" si="206"/>
        <v>1</v>
      </c>
      <c r="AB482" s="172" t="str">
        <f t="shared" si="207"/>
        <v>3 : 3</v>
      </c>
      <c r="AC482" s="3" t="str">
        <f t="shared" si="208"/>
        <v/>
      </c>
      <c r="AD482" s="64" t="str">
        <f t="shared" si="209"/>
        <v/>
      </c>
      <c r="AE482" s="317"/>
      <c r="AF482" s="170"/>
      <c r="AG482" s="170"/>
      <c r="AH482" s="167" t="str">
        <f t="shared" ref="AH482:AH545" si="210">Z482</f>
        <v>Team C2Team C1</v>
      </c>
    </row>
    <row r="483" spans="25:34" x14ac:dyDescent="0.2">
      <c r="Y483" s="57" t="s">
        <v>246</v>
      </c>
      <c r="Z483" s="33" t="str">
        <f t="shared" si="205"/>
        <v>Team D2Team D1</v>
      </c>
      <c r="AA483" s="172">
        <f t="shared" si="206"/>
        <v>1</v>
      </c>
      <c r="AB483" s="172" t="str">
        <f t="shared" si="207"/>
        <v>3 : 1</v>
      </c>
      <c r="AC483" s="3" t="str">
        <f t="shared" si="208"/>
        <v/>
      </c>
      <c r="AD483" s="64" t="str">
        <f t="shared" si="209"/>
        <v/>
      </c>
      <c r="AE483" s="317"/>
      <c r="AF483" s="170"/>
      <c r="AG483" s="170"/>
      <c r="AH483" s="167" t="str">
        <f t="shared" si="210"/>
        <v>Team D2Team D1</v>
      </c>
    </row>
    <row r="484" spans="25:34" x14ac:dyDescent="0.2">
      <c r="Y484" s="57" t="s">
        <v>247</v>
      </c>
      <c r="Z484" s="33" t="str">
        <f t="shared" si="205"/>
        <v>Team A9Maibach 1822 eV</v>
      </c>
      <c r="AA484" s="172">
        <f t="shared" si="206"/>
        <v>1</v>
      </c>
      <c r="AB484" s="172" t="str">
        <f t="shared" si="207"/>
        <v>3 : 3</v>
      </c>
      <c r="AC484" s="3" t="str">
        <f t="shared" si="208"/>
        <v/>
      </c>
      <c r="AD484" s="64" t="str">
        <f t="shared" si="209"/>
        <v/>
      </c>
      <c r="AE484" s="317"/>
      <c r="AF484" s="170"/>
      <c r="AG484" s="170"/>
      <c r="AH484" s="167" t="str">
        <f t="shared" si="210"/>
        <v>Team A9Maibach 1822 eV</v>
      </c>
    </row>
    <row r="485" spans="25:34" x14ac:dyDescent="0.2">
      <c r="Y485" s="57" t="s">
        <v>248</v>
      </c>
      <c r="Z485" s="33" t="str">
        <f t="shared" si="205"/>
        <v>Team B9Team B4</v>
      </c>
      <c r="AA485" s="172">
        <f t="shared" si="206"/>
        <v>1</v>
      </c>
      <c r="AB485" s="172" t="str">
        <f t="shared" si="207"/>
        <v>5 : 1</v>
      </c>
      <c r="AC485" s="3" t="str">
        <f t="shared" si="208"/>
        <v/>
      </c>
      <c r="AD485" s="64" t="str">
        <f t="shared" si="209"/>
        <v/>
      </c>
      <c r="AE485" s="317"/>
      <c r="AF485" s="170"/>
      <c r="AG485" s="170"/>
      <c r="AH485" s="167" t="str">
        <f t="shared" si="210"/>
        <v>Team B9Team B4</v>
      </c>
    </row>
    <row r="486" spans="25:34" x14ac:dyDescent="0.2">
      <c r="Y486" s="57" t="s">
        <v>249</v>
      </c>
      <c r="Z486" s="33" t="str">
        <f t="shared" si="205"/>
        <v>Team C9Team C4</v>
      </c>
      <c r="AA486" s="172">
        <f t="shared" si="206"/>
        <v>1</v>
      </c>
      <c r="AB486" s="172" t="str">
        <f t="shared" si="207"/>
        <v>6 : 1</v>
      </c>
      <c r="AC486" s="3" t="str">
        <f t="shared" si="208"/>
        <v/>
      </c>
      <c r="AD486" s="64" t="str">
        <f t="shared" si="209"/>
        <v/>
      </c>
      <c r="AE486" s="317"/>
      <c r="AF486" s="170"/>
      <c r="AG486" s="170"/>
      <c r="AH486" s="167" t="str">
        <f t="shared" si="210"/>
        <v>Team C9Team C4</v>
      </c>
    </row>
    <row r="487" spans="25:34" x14ac:dyDescent="0.2">
      <c r="Y487" s="57" t="s">
        <v>250</v>
      </c>
      <c r="Z487" s="33" t="str">
        <f t="shared" si="205"/>
        <v>Team D9Team D4</v>
      </c>
      <c r="AA487" s="172">
        <f t="shared" si="206"/>
        <v>1</v>
      </c>
      <c r="AB487" s="172" t="str">
        <f t="shared" si="207"/>
        <v>5 : 2</v>
      </c>
      <c r="AC487" s="3" t="str">
        <f t="shared" si="208"/>
        <v/>
      </c>
      <c r="AD487" s="64" t="str">
        <f t="shared" si="209"/>
        <v/>
      </c>
      <c r="AE487" s="317"/>
      <c r="AF487" s="170"/>
      <c r="AG487" s="170"/>
      <c r="AH487" s="167" t="str">
        <f t="shared" si="210"/>
        <v>Team D9Team D4</v>
      </c>
    </row>
    <row r="488" spans="25:34" x14ac:dyDescent="0.2">
      <c r="Y488" s="57" t="s">
        <v>251</v>
      </c>
      <c r="Z488" s="33" t="str">
        <f t="shared" si="205"/>
        <v>Beinbruch SCTeam A8</v>
      </c>
      <c r="AA488" s="172">
        <f t="shared" si="206"/>
        <v>1</v>
      </c>
      <c r="AB488" s="172" t="str">
        <f t="shared" si="207"/>
        <v>4 : 2</v>
      </c>
      <c r="AC488" s="3" t="str">
        <f t="shared" si="208"/>
        <v/>
      </c>
      <c r="AD488" s="64" t="str">
        <f t="shared" si="209"/>
        <v/>
      </c>
      <c r="AE488" s="317"/>
      <c r="AF488" s="170"/>
      <c r="AG488" s="170"/>
      <c r="AH488" s="167" t="str">
        <f t="shared" si="210"/>
        <v>Beinbruch SCTeam A8</v>
      </c>
    </row>
    <row r="489" spans="25:34" x14ac:dyDescent="0.2">
      <c r="Y489" s="57" t="s">
        <v>252</v>
      </c>
      <c r="Z489" s="33" t="str">
        <f t="shared" si="205"/>
        <v>Team B5Team B8</v>
      </c>
      <c r="AA489" s="172">
        <f t="shared" si="206"/>
        <v>1</v>
      </c>
      <c r="AB489" s="172" t="str">
        <f t="shared" si="207"/>
        <v>3 : 0</v>
      </c>
      <c r="AC489" s="3" t="str">
        <f t="shared" si="208"/>
        <v/>
      </c>
      <c r="AD489" s="64" t="str">
        <f t="shared" si="209"/>
        <v/>
      </c>
      <c r="AE489" s="317"/>
      <c r="AF489" s="170"/>
      <c r="AG489" s="170"/>
      <c r="AH489" s="167" t="str">
        <f t="shared" si="210"/>
        <v>Team B5Team B8</v>
      </c>
    </row>
    <row r="490" spans="25:34" x14ac:dyDescent="0.2">
      <c r="Y490" s="57" t="s">
        <v>253</v>
      </c>
      <c r="Z490" s="33" t="str">
        <f t="shared" si="205"/>
        <v>Team C5Team C8</v>
      </c>
      <c r="AA490" s="172">
        <f t="shared" si="206"/>
        <v>1</v>
      </c>
      <c r="AB490" s="172" t="str">
        <f t="shared" si="207"/>
        <v>5 : 1</v>
      </c>
      <c r="AC490" s="3" t="str">
        <f t="shared" si="208"/>
        <v/>
      </c>
      <c r="AD490" s="64" t="str">
        <f t="shared" si="209"/>
        <v/>
      </c>
      <c r="AE490" s="317"/>
      <c r="AF490" s="170"/>
      <c r="AG490" s="170"/>
      <c r="AH490" s="167" t="str">
        <f t="shared" si="210"/>
        <v>Team C5Team C8</v>
      </c>
    </row>
    <row r="491" spans="25:34" x14ac:dyDescent="0.2">
      <c r="Y491" s="57" t="s">
        <v>254</v>
      </c>
      <c r="Z491" s="33" t="str">
        <f t="shared" si="205"/>
        <v>Team D5Team D8</v>
      </c>
      <c r="AA491" s="172">
        <f t="shared" si="206"/>
        <v>1</v>
      </c>
      <c r="AB491" s="172" t="str">
        <f t="shared" si="207"/>
        <v>0 : 3</v>
      </c>
      <c r="AC491" s="3" t="str">
        <f t="shared" si="208"/>
        <v/>
      </c>
      <c r="AD491" s="64" t="str">
        <f t="shared" si="209"/>
        <v/>
      </c>
      <c r="AE491" s="317"/>
      <c r="AF491" s="170"/>
      <c r="AG491" s="170"/>
      <c r="AH491" s="167" t="str">
        <f t="shared" si="210"/>
        <v>Team D5Team D8</v>
      </c>
    </row>
    <row r="492" spans="25:34" x14ac:dyDescent="0.2">
      <c r="Y492" s="57" t="s">
        <v>255</v>
      </c>
      <c r="Z492" s="33" t="str">
        <f t="shared" si="205"/>
        <v>Team A7FV Schlappe Lunge</v>
      </c>
      <c r="AA492" s="172">
        <f t="shared" si="206"/>
        <v>1</v>
      </c>
      <c r="AB492" s="172" t="str">
        <f t="shared" si="207"/>
        <v>1 : 2</v>
      </c>
      <c r="AC492" s="3" t="str">
        <f t="shared" si="208"/>
        <v/>
      </c>
      <c r="AD492" s="64" t="str">
        <f t="shared" si="209"/>
        <v/>
      </c>
      <c r="AE492" s="317"/>
      <c r="AF492" s="170"/>
      <c r="AG492" s="170"/>
      <c r="AH492" s="167" t="str">
        <f t="shared" si="210"/>
        <v>Team A7FV Schlappe Lunge</v>
      </c>
    </row>
    <row r="493" spans="25:34" x14ac:dyDescent="0.2">
      <c r="Y493" s="57" t="s">
        <v>256</v>
      </c>
      <c r="Z493" s="33" t="str">
        <f t="shared" si="205"/>
        <v>Team B7Team B6</v>
      </c>
      <c r="AA493" s="172">
        <f t="shared" si="206"/>
        <v>1</v>
      </c>
      <c r="AB493" s="172" t="str">
        <f t="shared" si="207"/>
        <v>2 : 2</v>
      </c>
      <c r="AC493" s="3" t="str">
        <f t="shared" si="208"/>
        <v/>
      </c>
      <c r="AD493" s="64" t="str">
        <f t="shared" si="209"/>
        <v/>
      </c>
      <c r="AE493" s="317"/>
      <c r="AF493" s="170"/>
      <c r="AG493" s="170"/>
      <c r="AH493" s="167" t="str">
        <f t="shared" si="210"/>
        <v>Team B7Team B6</v>
      </c>
    </row>
    <row r="494" spans="25:34" x14ac:dyDescent="0.2">
      <c r="Y494" s="57" t="s">
        <v>257</v>
      </c>
      <c r="Z494" s="33" t="str">
        <f t="shared" si="205"/>
        <v>Team C7Team C6</v>
      </c>
      <c r="AA494" s="172">
        <f t="shared" si="206"/>
        <v>1</v>
      </c>
      <c r="AB494" s="172" t="str">
        <f t="shared" si="207"/>
        <v>4 : 3</v>
      </c>
      <c r="AC494" s="3" t="str">
        <f t="shared" si="208"/>
        <v/>
      </c>
      <c r="AD494" s="64" t="str">
        <f t="shared" si="209"/>
        <v/>
      </c>
      <c r="AE494" s="317"/>
      <c r="AF494" s="170"/>
      <c r="AG494" s="170"/>
      <c r="AH494" s="167" t="str">
        <f t="shared" si="210"/>
        <v>Team C7Team C6</v>
      </c>
    </row>
    <row r="495" spans="25:34" x14ac:dyDescent="0.2">
      <c r="Y495" s="57" t="s">
        <v>258</v>
      </c>
      <c r="Z495" s="33" t="str">
        <f t="shared" si="205"/>
        <v>Team D7Team D6</v>
      </c>
      <c r="AA495" s="172">
        <f t="shared" si="206"/>
        <v>1</v>
      </c>
      <c r="AB495" s="172" t="str">
        <f t="shared" si="207"/>
        <v>3 : 3</v>
      </c>
      <c r="AC495" s="3" t="str">
        <f t="shared" si="208"/>
        <v/>
      </c>
      <c r="AD495" s="64" t="str">
        <f t="shared" si="209"/>
        <v/>
      </c>
      <c r="AE495" s="317"/>
      <c r="AF495" s="170"/>
      <c r="AG495" s="170"/>
      <c r="AH495" s="167" t="str">
        <f t="shared" si="210"/>
        <v>Team D7Team D6</v>
      </c>
    </row>
    <row r="496" spans="25:34" x14ac:dyDescent="0.2">
      <c r="Y496" s="57" t="s">
        <v>259</v>
      </c>
      <c r="Z496" s="33" t="str">
        <f t="shared" si="205"/>
        <v>Team A9Eintracht Frankfurt</v>
      </c>
      <c r="AA496" s="172">
        <f t="shared" si="206"/>
        <v>1</v>
      </c>
      <c r="AB496" s="172" t="str">
        <f t="shared" si="207"/>
        <v>1 : 3</v>
      </c>
      <c r="AC496" s="3" t="str">
        <f t="shared" si="208"/>
        <v>Team A9Eintracht Frankfurt</v>
      </c>
      <c r="AD496" s="64" t="str">
        <f t="shared" si="209"/>
        <v>1 : 3</v>
      </c>
      <c r="AE496" s="317"/>
      <c r="AF496" s="170"/>
      <c r="AG496" s="170"/>
      <c r="AH496" s="167" t="str">
        <f t="shared" si="210"/>
        <v>Team A9Eintracht Frankfurt</v>
      </c>
    </row>
    <row r="497" spans="25:34" x14ac:dyDescent="0.2">
      <c r="Y497" s="57" t="s">
        <v>260</v>
      </c>
      <c r="Z497" s="33" t="str">
        <f t="shared" si="205"/>
        <v>Team B9Team B2</v>
      </c>
      <c r="AA497" s="172">
        <f t="shared" si="206"/>
        <v>1</v>
      </c>
      <c r="AB497" s="172" t="str">
        <f t="shared" si="207"/>
        <v>3 : 3</v>
      </c>
      <c r="AC497" s="3" t="str">
        <f t="shared" si="208"/>
        <v>Team B9Team B2</v>
      </c>
      <c r="AD497" s="64" t="str">
        <f t="shared" si="209"/>
        <v>3 : 3</v>
      </c>
      <c r="AE497" s="317"/>
      <c r="AF497" s="170"/>
      <c r="AG497" s="170"/>
      <c r="AH497" s="167" t="str">
        <f t="shared" si="210"/>
        <v>Team B9Team B2</v>
      </c>
    </row>
    <row r="498" spans="25:34" x14ac:dyDescent="0.2">
      <c r="Y498" s="57" t="s">
        <v>261</v>
      </c>
      <c r="Z498" s="33" t="str">
        <f t="shared" si="205"/>
        <v>Team C9Team C2</v>
      </c>
      <c r="AA498" s="172">
        <f t="shared" si="206"/>
        <v>1</v>
      </c>
      <c r="AB498" s="172" t="str">
        <f t="shared" si="207"/>
        <v>1 : 5</v>
      </c>
      <c r="AC498" s="3" t="str">
        <f t="shared" si="208"/>
        <v>Team C9Team C2</v>
      </c>
      <c r="AD498" s="64" t="str">
        <f t="shared" si="209"/>
        <v>1 : 5</v>
      </c>
      <c r="AE498" s="317"/>
      <c r="AF498" s="170"/>
      <c r="AG498" s="170"/>
      <c r="AH498" s="167" t="str">
        <f t="shared" si="210"/>
        <v>Team C9Team C2</v>
      </c>
    </row>
    <row r="499" spans="25:34" x14ac:dyDescent="0.2">
      <c r="Y499" s="57" t="s">
        <v>262</v>
      </c>
      <c r="Z499" s="33" t="str">
        <f t="shared" si="205"/>
        <v>Team D9Team D2</v>
      </c>
      <c r="AA499" s="172">
        <f t="shared" si="206"/>
        <v>1</v>
      </c>
      <c r="AB499" s="172" t="str">
        <f t="shared" si="207"/>
        <v>1 : 6</v>
      </c>
      <c r="AC499" s="3" t="str">
        <f t="shared" si="208"/>
        <v>Team D9Team D2</v>
      </c>
      <c r="AD499" s="64" t="str">
        <f t="shared" si="209"/>
        <v>1 : 6</v>
      </c>
      <c r="AE499" s="317"/>
      <c r="AF499" s="170"/>
      <c r="AG499" s="170"/>
      <c r="AH499" s="167" t="str">
        <f t="shared" si="210"/>
        <v>Team D9Team D2</v>
      </c>
    </row>
    <row r="500" spans="25:34" x14ac:dyDescent="0.2">
      <c r="Y500" s="57" t="s">
        <v>263</v>
      </c>
      <c r="Z500" s="33" t="str">
        <f t="shared" si="205"/>
        <v>FC BarcelonaTeam A8</v>
      </c>
      <c r="AA500" s="172">
        <f t="shared" si="206"/>
        <v>1</v>
      </c>
      <c r="AB500" s="172" t="str">
        <f t="shared" si="207"/>
        <v>2 : 5</v>
      </c>
      <c r="AC500" s="3" t="str">
        <f t="shared" si="208"/>
        <v>FC BarcelonaTeam A8</v>
      </c>
      <c r="AD500" s="64" t="str">
        <f t="shared" si="209"/>
        <v>2 : 5</v>
      </c>
      <c r="AE500" s="317"/>
      <c r="AF500" s="170"/>
      <c r="AG500" s="170"/>
      <c r="AH500" s="167" t="str">
        <f t="shared" si="210"/>
        <v>FC BarcelonaTeam A8</v>
      </c>
    </row>
    <row r="501" spans="25:34" x14ac:dyDescent="0.2">
      <c r="Y501" s="57" t="s">
        <v>264</v>
      </c>
      <c r="Z501" s="33" t="str">
        <f t="shared" si="205"/>
        <v>Team B3Team B8</v>
      </c>
      <c r="AA501" s="172">
        <f t="shared" si="206"/>
        <v>1</v>
      </c>
      <c r="AB501" s="172" t="str">
        <f t="shared" si="207"/>
        <v>2 : 4</v>
      </c>
      <c r="AC501" s="3" t="str">
        <f t="shared" si="208"/>
        <v>Team B3Team B8</v>
      </c>
      <c r="AD501" s="64" t="str">
        <f t="shared" si="209"/>
        <v>2 : 4</v>
      </c>
      <c r="AE501" s="317"/>
      <c r="AF501" s="170"/>
      <c r="AG501" s="170"/>
      <c r="AH501" s="167" t="str">
        <f t="shared" si="210"/>
        <v>Team B3Team B8</v>
      </c>
    </row>
    <row r="502" spans="25:34" x14ac:dyDescent="0.2">
      <c r="Y502" s="57" t="s">
        <v>265</v>
      </c>
      <c r="Z502" s="33" t="str">
        <f t="shared" si="205"/>
        <v>Team C3Team C8</v>
      </c>
      <c r="AA502" s="172">
        <f t="shared" si="206"/>
        <v>1</v>
      </c>
      <c r="AB502" s="172" t="str">
        <f t="shared" si="207"/>
        <v>0 : 3</v>
      </c>
      <c r="AC502" s="3" t="str">
        <f t="shared" si="208"/>
        <v>Team C3Team C8</v>
      </c>
      <c r="AD502" s="64" t="str">
        <f t="shared" si="209"/>
        <v>0 : 3</v>
      </c>
      <c r="AE502" s="317"/>
      <c r="AF502" s="170"/>
      <c r="AG502" s="170"/>
      <c r="AH502" s="167" t="str">
        <f t="shared" si="210"/>
        <v>Team C3Team C8</v>
      </c>
    </row>
    <row r="503" spans="25:34" x14ac:dyDescent="0.2">
      <c r="Y503" s="57" t="s">
        <v>266</v>
      </c>
      <c r="Z503" s="33" t="str">
        <f t="shared" si="205"/>
        <v>Team D3Team D8</v>
      </c>
      <c r="AA503" s="172">
        <f t="shared" si="206"/>
        <v>1</v>
      </c>
      <c r="AB503" s="172" t="str">
        <f t="shared" si="207"/>
        <v>1 : 5</v>
      </c>
      <c r="AC503" s="3" t="str">
        <f t="shared" si="208"/>
        <v>Team D3Team D8</v>
      </c>
      <c r="AD503" s="64" t="str">
        <f t="shared" si="209"/>
        <v>1 : 5</v>
      </c>
      <c r="AE503" s="317"/>
      <c r="AF503" s="170"/>
      <c r="AG503" s="170"/>
      <c r="AH503" s="167" t="str">
        <f t="shared" si="210"/>
        <v>Team D3Team D8</v>
      </c>
    </row>
    <row r="504" spans="25:34" x14ac:dyDescent="0.2">
      <c r="Y504" s="57" t="s">
        <v>267</v>
      </c>
      <c r="Z504" s="33" t="str">
        <f t="shared" si="205"/>
        <v>Team A7Maibach 1822 eV</v>
      </c>
      <c r="AA504" s="172">
        <f t="shared" si="206"/>
        <v>1</v>
      </c>
      <c r="AB504" s="172" t="str">
        <f t="shared" si="207"/>
        <v>3 : 0</v>
      </c>
      <c r="AC504" s="3" t="str">
        <f t="shared" si="208"/>
        <v>Team A7Maibach 1822 eV</v>
      </c>
      <c r="AD504" s="64" t="str">
        <f t="shared" si="209"/>
        <v>3 : 0</v>
      </c>
      <c r="AE504" s="317"/>
      <c r="AF504" s="170"/>
      <c r="AG504" s="170"/>
      <c r="AH504" s="167" t="str">
        <f t="shared" si="210"/>
        <v>Team A7Maibach 1822 eV</v>
      </c>
    </row>
    <row r="505" spans="25:34" x14ac:dyDescent="0.2">
      <c r="Y505" s="57" t="s">
        <v>268</v>
      </c>
      <c r="Z505" s="33" t="str">
        <f t="shared" si="205"/>
        <v>Team B7Team B4</v>
      </c>
      <c r="AA505" s="172">
        <f t="shared" si="206"/>
        <v>1</v>
      </c>
      <c r="AB505" s="172" t="str">
        <f t="shared" si="207"/>
        <v>2 : 1</v>
      </c>
      <c r="AC505" s="3" t="str">
        <f t="shared" si="208"/>
        <v>Team B7Team B4</v>
      </c>
      <c r="AD505" s="64" t="str">
        <f t="shared" si="209"/>
        <v>2 : 1</v>
      </c>
      <c r="AE505" s="317"/>
      <c r="AF505" s="170"/>
      <c r="AG505" s="170"/>
      <c r="AH505" s="167" t="str">
        <f t="shared" si="210"/>
        <v>Team B7Team B4</v>
      </c>
    </row>
    <row r="506" spans="25:34" x14ac:dyDescent="0.2">
      <c r="Y506" s="57" t="s">
        <v>269</v>
      </c>
      <c r="Z506" s="33" t="str">
        <f t="shared" si="205"/>
        <v>Team C7Team C4</v>
      </c>
      <c r="AA506" s="172">
        <f t="shared" si="206"/>
        <v>1</v>
      </c>
      <c r="AB506" s="172" t="str">
        <f t="shared" si="207"/>
        <v>2 : 2</v>
      </c>
      <c r="AC506" s="3" t="str">
        <f t="shared" si="208"/>
        <v>Team C7Team C4</v>
      </c>
      <c r="AD506" s="64" t="str">
        <f t="shared" si="209"/>
        <v>2 : 2</v>
      </c>
      <c r="AE506" s="317"/>
      <c r="AF506" s="170"/>
      <c r="AG506" s="170"/>
      <c r="AH506" s="167" t="str">
        <f t="shared" si="210"/>
        <v>Team C7Team C4</v>
      </c>
    </row>
    <row r="507" spans="25:34" x14ac:dyDescent="0.2">
      <c r="Y507" s="57" t="s">
        <v>270</v>
      </c>
      <c r="Z507" s="33" t="str">
        <f t="shared" si="205"/>
        <v>Team D7Team D4</v>
      </c>
      <c r="AA507" s="172">
        <f t="shared" si="206"/>
        <v>1</v>
      </c>
      <c r="AB507" s="172" t="str">
        <f t="shared" si="207"/>
        <v>3 : 4</v>
      </c>
      <c r="AC507" s="3" t="str">
        <f t="shared" si="208"/>
        <v>Team D7Team D4</v>
      </c>
      <c r="AD507" s="64" t="str">
        <f t="shared" si="209"/>
        <v>3 : 4</v>
      </c>
      <c r="AE507" s="317"/>
      <c r="AF507" s="170"/>
      <c r="AG507" s="170"/>
      <c r="AH507" s="167" t="str">
        <f t="shared" si="210"/>
        <v>Team D7Team D4</v>
      </c>
    </row>
    <row r="508" spans="25:34" x14ac:dyDescent="0.2">
      <c r="Y508" s="57" t="s">
        <v>271</v>
      </c>
      <c r="Z508" s="33" t="str">
        <f t="shared" si="205"/>
        <v>Beinbruch SCFV Schlappe Lunge</v>
      </c>
      <c r="AA508" s="172">
        <f t="shared" si="206"/>
        <v>1</v>
      </c>
      <c r="AB508" s="172" t="str">
        <f t="shared" si="207"/>
        <v>3 : 3</v>
      </c>
      <c r="AC508" s="3" t="str">
        <f t="shared" si="208"/>
        <v>Beinbruch SCFV Schlappe Lunge</v>
      </c>
      <c r="AD508" s="64" t="str">
        <f t="shared" si="209"/>
        <v>3 : 3</v>
      </c>
      <c r="AE508" s="317"/>
      <c r="AF508" s="170"/>
      <c r="AG508" s="170"/>
      <c r="AH508" s="167" t="str">
        <f t="shared" si="210"/>
        <v>Beinbruch SCFV Schlappe Lunge</v>
      </c>
    </row>
    <row r="509" spans="25:34" x14ac:dyDescent="0.2">
      <c r="Y509" s="57" t="s">
        <v>272</v>
      </c>
      <c r="Z509" s="33" t="str">
        <f t="shared" si="205"/>
        <v>Team B5Team B6</v>
      </c>
      <c r="AA509" s="172">
        <f t="shared" si="206"/>
        <v>1</v>
      </c>
      <c r="AB509" s="172" t="str">
        <f t="shared" si="207"/>
        <v>3 : 1</v>
      </c>
      <c r="AC509" s="3" t="str">
        <f t="shared" si="208"/>
        <v>Team B5Team B6</v>
      </c>
      <c r="AD509" s="64" t="str">
        <f t="shared" si="209"/>
        <v>3 : 1</v>
      </c>
      <c r="AE509" s="317"/>
      <c r="AF509" s="170"/>
      <c r="AG509" s="170"/>
      <c r="AH509" s="167" t="str">
        <f t="shared" si="210"/>
        <v>Team B5Team B6</v>
      </c>
    </row>
    <row r="510" spans="25:34" x14ac:dyDescent="0.2">
      <c r="Y510" s="57" t="s">
        <v>273</v>
      </c>
      <c r="Z510" s="33" t="str">
        <f t="shared" si="205"/>
        <v>Team C5Team C6</v>
      </c>
      <c r="AA510" s="172">
        <f t="shared" si="206"/>
        <v>1</v>
      </c>
      <c r="AB510" s="172" t="str">
        <f t="shared" si="207"/>
        <v>3 : 3</v>
      </c>
      <c r="AC510" s="3" t="str">
        <f t="shared" si="208"/>
        <v>Team C5Team C6</v>
      </c>
      <c r="AD510" s="64" t="str">
        <f t="shared" si="209"/>
        <v>3 : 3</v>
      </c>
      <c r="AE510" s="317"/>
      <c r="AF510" s="170"/>
      <c r="AG510" s="170"/>
      <c r="AH510" s="167" t="str">
        <f t="shared" si="210"/>
        <v>Team C5Team C6</v>
      </c>
    </row>
    <row r="511" spans="25:34" x14ac:dyDescent="0.2">
      <c r="Y511" s="57" t="s">
        <v>274</v>
      </c>
      <c r="Z511" s="33" t="str">
        <f t="shared" si="205"/>
        <v>Team D5Team D6</v>
      </c>
      <c r="AA511" s="172">
        <f t="shared" si="206"/>
        <v>1</v>
      </c>
      <c r="AB511" s="172" t="str">
        <f t="shared" si="207"/>
        <v>5 : 1</v>
      </c>
      <c r="AC511" s="3" t="str">
        <f t="shared" si="208"/>
        <v>Team D5Team D6</v>
      </c>
      <c r="AD511" s="64" t="str">
        <f t="shared" si="209"/>
        <v>5 : 1</v>
      </c>
      <c r="AE511" s="317"/>
      <c r="AF511" s="170"/>
      <c r="AG511" s="170"/>
      <c r="AH511" s="167" t="str">
        <f t="shared" si="210"/>
        <v>Team D5Team D6</v>
      </c>
    </row>
    <row r="512" spans="25:34" x14ac:dyDescent="0.2">
      <c r="Y512" s="57" t="s">
        <v>275</v>
      </c>
      <c r="Z512" s="33" t="str">
        <f t="shared" si="205"/>
        <v>Team A91. FC Riedwald</v>
      </c>
      <c r="AA512" s="172">
        <f t="shared" si="206"/>
        <v>1</v>
      </c>
      <c r="AB512" s="172" t="str">
        <f t="shared" si="207"/>
        <v>6 : 1</v>
      </c>
      <c r="AC512" s="3" t="str">
        <f t="shared" si="208"/>
        <v>Team A91. FC Riedwald</v>
      </c>
      <c r="AD512" s="64" t="str">
        <f t="shared" si="209"/>
        <v>6 : 1</v>
      </c>
      <c r="AE512" s="317"/>
      <c r="AF512" s="170"/>
      <c r="AG512" s="170"/>
      <c r="AH512" s="167" t="str">
        <f t="shared" si="210"/>
        <v>Team A91. FC Riedwald</v>
      </c>
    </row>
    <row r="513" spans="25:34" x14ac:dyDescent="0.2">
      <c r="Y513" s="57" t="s">
        <v>276</v>
      </c>
      <c r="Z513" s="33" t="str">
        <f t="shared" si="205"/>
        <v>Team B9Team B1</v>
      </c>
      <c r="AA513" s="172">
        <f t="shared" si="206"/>
        <v>1</v>
      </c>
      <c r="AB513" s="172" t="str">
        <f t="shared" si="207"/>
        <v>5 : 2</v>
      </c>
      <c r="AC513" s="3" t="str">
        <f t="shared" si="208"/>
        <v>Team B9Team B1</v>
      </c>
      <c r="AD513" s="64" t="str">
        <f t="shared" si="209"/>
        <v>5 : 2</v>
      </c>
      <c r="AE513" s="317"/>
      <c r="AF513" s="170"/>
      <c r="AG513" s="170"/>
      <c r="AH513" s="167" t="str">
        <f t="shared" si="210"/>
        <v>Team B9Team B1</v>
      </c>
    </row>
    <row r="514" spans="25:34" x14ac:dyDescent="0.2">
      <c r="Y514" s="57" t="s">
        <v>277</v>
      </c>
      <c r="Z514" s="33" t="str">
        <f t="shared" si="205"/>
        <v>Team C9Team C1</v>
      </c>
      <c r="AA514" s="172">
        <f t="shared" si="206"/>
        <v>1</v>
      </c>
      <c r="AB514" s="172" t="str">
        <f t="shared" si="207"/>
        <v>4 : 2</v>
      </c>
      <c r="AC514" s="3" t="str">
        <f t="shared" si="208"/>
        <v>Team C9Team C1</v>
      </c>
      <c r="AD514" s="64" t="str">
        <f t="shared" si="209"/>
        <v>4 : 2</v>
      </c>
      <c r="AE514" s="317"/>
      <c r="AF514" s="170"/>
      <c r="AG514" s="170"/>
      <c r="AH514" s="167" t="str">
        <f t="shared" si="210"/>
        <v>Team C9Team C1</v>
      </c>
    </row>
    <row r="515" spans="25:34" x14ac:dyDescent="0.2">
      <c r="Y515" s="57" t="s">
        <v>278</v>
      </c>
      <c r="Z515" s="33" t="str">
        <f t="shared" si="205"/>
        <v>Team D9Team D1</v>
      </c>
      <c r="AA515" s="172">
        <f t="shared" si="206"/>
        <v>1</v>
      </c>
      <c r="AB515" s="172" t="str">
        <f t="shared" si="207"/>
        <v>3 : 0</v>
      </c>
      <c r="AC515" s="3" t="str">
        <f t="shared" si="208"/>
        <v>Team D9Team D1</v>
      </c>
      <c r="AD515" s="64" t="str">
        <f t="shared" si="209"/>
        <v>3 : 0</v>
      </c>
      <c r="AE515" s="317"/>
      <c r="AF515" s="170"/>
      <c r="AG515" s="170"/>
      <c r="AH515" s="167" t="str">
        <f t="shared" si="210"/>
        <v>Team D9Team D1</v>
      </c>
    </row>
    <row r="516" spans="25:34" x14ac:dyDescent="0.2">
      <c r="Y516" s="57" t="s">
        <v>279</v>
      </c>
      <c r="Z516" s="33" t="str">
        <f t="shared" si="205"/>
        <v>Eintracht FrankfurtTeam A7</v>
      </c>
      <c r="AA516" s="172">
        <f t="shared" si="206"/>
        <v>1</v>
      </c>
      <c r="AB516" s="172" t="str">
        <f t="shared" si="207"/>
        <v>5 : 1</v>
      </c>
      <c r="AC516" s="3" t="str">
        <f t="shared" si="208"/>
        <v>Eintracht FrankfurtTeam A7</v>
      </c>
      <c r="AD516" s="64" t="str">
        <f t="shared" si="209"/>
        <v>5 : 1</v>
      </c>
      <c r="AE516" s="317"/>
      <c r="AF516" s="170"/>
      <c r="AG516" s="170"/>
      <c r="AH516" s="167" t="str">
        <f t="shared" si="210"/>
        <v>Eintracht FrankfurtTeam A7</v>
      </c>
    </row>
    <row r="517" spans="25:34" x14ac:dyDescent="0.2">
      <c r="Y517" s="57" t="s">
        <v>280</v>
      </c>
      <c r="Z517" s="33" t="str">
        <f t="shared" si="205"/>
        <v>Team B2Team B7</v>
      </c>
      <c r="AA517" s="172">
        <f t="shared" si="206"/>
        <v>1</v>
      </c>
      <c r="AB517" s="172" t="str">
        <f t="shared" si="207"/>
        <v>0 : 3</v>
      </c>
      <c r="AC517" s="3" t="str">
        <f t="shared" si="208"/>
        <v>Team B2Team B7</v>
      </c>
      <c r="AD517" s="64" t="str">
        <f t="shared" si="209"/>
        <v>0 : 3</v>
      </c>
      <c r="AE517" s="317"/>
      <c r="AF517" s="170"/>
      <c r="AG517" s="170"/>
      <c r="AH517" s="167" t="str">
        <f t="shared" si="210"/>
        <v>Team B2Team B7</v>
      </c>
    </row>
    <row r="518" spans="25:34" x14ac:dyDescent="0.2">
      <c r="Y518" s="57" t="s">
        <v>281</v>
      </c>
      <c r="Z518" s="33" t="str">
        <f t="shared" si="205"/>
        <v>Team C2Team C7</v>
      </c>
      <c r="AA518" s="172">
        <f t="shared" si="206"/>
        <v>1</v>
      </c>
      <c r="AB518" s="172" t="str">
        <f t="shared" si="207"/>
        <v>1 : 2</v>
      </c>
      <c r="AC518" s="3" t="str">
        <f t="shared" si="208"/>
        <v>Team C2Team C7</v>
      </c>
      <c r="AD518" s="64" t="str">
        <f t="shared" si="209"/>
        <v>1 : 2</v>
      </c>
      <c r="AE518" s="317"/>
      <c r="AF518" s="170"/>
      <c r="AG518" s="170"/>
      <c r="AH518" s="167" t="str">
        <f t="shared" si="210"/>
        <v>Team C2Team C7</v>
      </c>
    </row>
    <row r="519" spans="25:34" x14ac:dyDescent="0.2">
      <c r="Y519" s="57" t="s">
        <v>282</v>
      </c>
      <c r="Z519" s="33" t="str">
        <f t="shared" si="205"/>
        <v>Team D2Team D7</v>
      </c>
      <c r="AA519" s="172">
        <f t="shared" si="206"/>
        <v>1</v>
      </c>
      <c r="AB519" s="172" t="str">
        <f t="shared" si="207"/>
        <v>2 : 2</v>
      </c>
      <c r="AC519" s="3" t="str">
        <f t="shared" si="208"/>
        <v>Team D2Team D7</v>
      </c>
      <c r="AD519" s="64" t="str">
        <f t="shared" si="209"/>
        <v>2 : 2</v>
      </c>
      <c r="AE519" s="317"/>
      <c r="AF519" s="170"/>
      <c r="AG519" s="170"/>
      <c r="AH519" s="167" t="str">
        <f t="shared" si="210"/>
        <v>Team D2Team D7</v>
      </c>
    </row>
    <row r="520" spans="25:34" x14ac:dyDescent="0.2">
      <c r="Y520" s="57" t="s">
        <v>283</v>
      </c>
      <c r="Z520" s="33" t="str">
        <f t="shared" si="205"/>
        <v>FV Schlappe LungeFC Barcelona</v>
      </c>
      <c r="AA520" s="172">
        <f t="shared" si="206"/>
        <v>1</v>
      </c>
      <c r="AB520" s="172" t="str">
        <f t="shared" si="207"/>
        <v>4 : 3</v>
      </c>
      <c r="AC520" s="3" t="str">
        <f t="shared" si="208"/>
        <v>FV Schlappe LungeFC Barcelona</v>
      </c>
      <c r="AD520" s="64" t="str">
        <f t="shared" si="209"/>
        <v>4 : 3</v>
      </c>
      <c r="AE520" s="317"/>
      <c r="AF520" s="170"/>
      <c r="AG520" s="170"/>
      <c r="AH520" s="167" t="str">
        <f t="shared" si="210"/>
        <v>FV Schlappe LungeFC Barcelona</v>
      </c>
    </row>
    <row r="521" spans="25:34" x14ac:dyDescent="0.2">
      <c r="Y521" s="57" t="s">
        <v>284</v>
      </c>
      <c r="Z521" s="33" t="str">
        <f t="shared" si="205"/>
        <v>Team B6Team B3</v>
      </c>
      <c r="AA521" s="172">
        <f t="shared" si="206"/>
        <v>1</v>
      </c>
      <c r="AB521" s="172" t="str">
        <f t="shared" si="207"/>
        <v>3 : 3</v>
      </c>
      <c r="AC521" s="3" t="str">
        <f t="shared" si="208"/>
        <v>Team B6Team B3</v>
      </c>
      <c r="AD521" s="64" t="str">
        <f t="shared" si="209"/>
        <v>3 : 3</v>
      </c>
      <c r="AE521" s="317"/>
      <c r="AF521" s="170"/>
      <c r="AG521" s="170"/>
      <c r="AH521" s="167" t="str">
        <f t="shared" si="210"/>
        <v>Team B6Team B3</v>
      </c>
    </row>
    <row r="522" spans="25:34" x14ac:dyDescent="0.2">
      <c r="Y522" s="57" t="s">
        <v>285</v>
      </c>
      <c r="Z522" s="33" t="str">
        <f t="shared" si="205"/>
        <v>Team C6Team C3</v>
      </c>
      <c r="AA522" s="172">
        <f t="shared" si="206"/>
        <v>1</v>
      </c>
      <c r="AB522" s="172" t="str">
        <f t="shared" si="207"/>
        <v>1 : 3</v>
      </c>
      <c r="AC522" s="3" t="str">
        <f t="shared" si="208"/>
        <v>Team C6Team C3</v>
      </c>
      <c r="AD522" s="64" t="str">
        <f t="shared" si="209"/>
        <v>1 : 3</v>
      </c>
      <c r="AE522" s="317"/>
      <c r="AF522" s="170"/>
      <c r="AG522" s="170"/>
      <c r="AH522" s="167" t="str">
        <f t="shared" si="210"/>
        <v>Team C6Team C3</v>
      </c>
    </row>
    <row r="523" spans="25:34" x14ac:dyDescent="0.2">
      <c r="Y523" s="57" t="s">
        <v>286</v>
      </c>
      <c r="Z523" s="33" t="str">
        <f t="shared" si="205"/>
        <v>Team D6Team D3</v>
      </c>
      <c r="AA523" s="172">
        <f t="shared" si="206"/>
        <v>1</v>
      </c>
      <c r="AB523" s="172" t="str">
        <f t="shared" si="207"/>
        <v>3 : 3</v>
      </c>
      <c r="AC523" s="3" t="str">
        <f t="shared" si="208"/>
        <v>Team D6Team D3</v>
      </c>
      <c r="AD523" s="64" t="str">
        <f t="shared" si="209"/>
        <v>3 : 3</v>
      </c>
      <c r="AE523" s="317"/>
      <c r="AF523" s="170"/>
      <c r="AG523" s="170"/>
      <c r="AH523" s="167" t="str">
        <f t="shared" si="210"/>
        <v>Team D6Team D3</v>
      </c>
    </row>
    <row r="524" spans="25:34" x14ac:dyDescent="0.2">
      <c r="Y524" s="57" t="s">
        <v>287</v>
      </c>
      <c r="Z524" s="33" t="str">
        <f t="shared" si="205"/>
        <v>Maibach 1822 eVBeinbruch SC</v>
      </c>
      <c r="AA524" s="172">
        <f t="shared" si="206"/>
        <v>1</v>
      </c>
      <c r="AB524" s="172" t="str">
        <f t="shared" si="207"/>
        <v>1 : 5</v>
      </c>
      <c r="AC524" s="3" t="str">
        <f t="shared" si="208"/>
        <v>Maibach 1822 eVBeinbruch SC</v>
      </c>
      <c r="AD524" s="64" t="str">
        <f t="shared" si="209"/>
        <v>1 : 5</v>
      </c>
      <c r="AE524" s="317"/>
      <c r="AF524" s="170"/>
      <c r="AG524" s="170"/>
      <c r="AH524" s="167" t="str">
        <f t="shared" si="210"/>
        <v>Maibach 1822 eVBeinbruch SC</v>
      </c>
    </row>
    <row r="525" spans="25:34" x14ac:dyDescent="0.2">
      <c r="Y525" s="57" t="s">
        <v>288</v>
      </c>
      <c r="Z525" s="33" t="str">
        <f t="shared" si="205"/>
        <v>Team B4Team B5</v>
      </c>
      <c r="AA525" s="172">
        <f t="shared" si="206"/>
        <v>1</v>
      </c>
      <c r="AB525" s="172" t="str">
        <f t="shared" si="207"/>
        <v>1 : 6</v>
      </c>
      <c r="AC525" s="3" t="str">
        <f t="shared" si="208"/>
        <v>Team B4Team B5</v>
      </c>
      <c r="AD525" s="64" t="str">
        <f t="shared" si="209"/>
        <v>1 : 6</v>
      </c>
      <c r="AE525" s="317"/>
      <c r="AF525" s="170"/>
      <c r="AG525" s="170"/>
      <c r="AH525" s="167" t="str">
        <f t="shared" si="210"/>
        <v>Team B4Team B5</v>
      </c>
    </row>
    <row r="526" spans="25:34" x14ac:dyDescent="0.2">
      <c r="Y526" s="57" t="s">
        <v>289</v>
      </c>
      <c r="Z526" s="33" t="str">
        <f t="shared" si="205"/>
        <v>Team C4Team C5</v>
      </c>
      <c r="AA526" s="172">
        <f t="shared" si="206"/>
        <v>1</v>
      </c>
      <c r="AB526" s="172" t="str">
        <f t="shared" si="207"/>
        <v>2 : 5</v>
      </c>
      <c r="AC526" s="3" t="str">
        <f t="shared" si="208"/>
        <v>Team C4Team C5</v>
      </c>
      <c r="AD526" s="64" t="str">
        <f t="shared" si="209"/>
        <v>2 : 5</v>
      </c>
      <c r="AE526" s="317"/>
      <c r="AF526" s="170"/>
      <c r="AG526" s="170"/>
      <c r="AH526" s="167" t="str">
        <f t="shared" si="210"/>
        <v>Team C4Team C5</v>
      </c>
    </row>
    <row r="527" spans="25:34" x14ac:dyDescent="0.2">
      <c r="Y527" s="57" t="s">
        <v>290</v>
      </c>
      <c r="Z527" s="33" t="str">
        <f t="shared" si="205"/>
        <v>Team D4Team D5</v>
      </c>
      <c r="AA527" s="172">
        <f t="shared" si="206"/>
        <v>1</v>
      </c>
      <c r="AB527" s="172" t="str">
        <f t="shared" si="207"/>
        <v>2 : 4</v>
      </c>
      <c r="AC527" s="3" t="str">
        <f t="shared" si="208"/>
        <v>Team D4Team D5</v>
      </c>
      <c r="AD527" s="64" t="str">
        <f t="shared" si="209"/>
        <v>2 : 4</v>
      </c>
      <c r="AE527" s="317"/>
      <c r="AF527" s="170"/>
      <c r="AG527" s="170"/>
      <c r="AH527" s="167" t="str">
        <f t="shared" si="210"/>
        <v>Team D4Team D5</v>
      </c>
    </row>
    <row r="528" spans="25:34" x14ac:dyDescent="0.2">
      <c r="Y528" s="57" t="s">
        <v>291</v>
      </c>
      <c r="Z528" s="33" t="str">
        <f t="shared" si="205"/>
        <v>1. FC RiedwaldTeam A8</v>
      </c>
      <c r="AA528" s="172">
        <f t="shared" si="206"/>
        <v>1</v>
      </c>
      <c r="AB528" s="172" t="str">
        <f t="shared" si="207"/>
        <v>0 : 3</v>
      </c>
      <c r="AC528" s="3" t="str">
        <f t="shared" si="208"/>
        <v>1. FC RiedwaldTeam A8</v>
      </c>
      <c r="AD528" s="64" t="str">
        <f t="shared" si="209"/>
        <v>0 : 3</v>
      </c>
      <c r="AE528" s="317"/>
      <c r="AF528" s="170"/>
      <c r="AG528" s="170"/>
      <c r="AH528" s="167" t="str">
        <f t="shared" si="210"/>
        <v>1. FC RiedwaldTeam A8</v>
      </c>
    </row>
    <row r="529" spans="25:34" x14ac:dyDescent="0.2">
      <c r="Y529" s="57" t="s">
        <v>292</v>
      </c>
      <c r="Z529" s="33" t="str">
        <f t="shared" si="205"/>
        <v>Team B1Team B8</v>
      </c>
      <c r="AA529" s="172">
        <f t="shared" si="206"/>
        <v>1</v>
      </c>
      <c r="AB529" s="172" t="str">
        <f t="shared" si="207"/>
        <v>1 : 5</v>
      </c>
      <c r="AC529" s="3" t="str">
        <f t="shared" si="208"/>
        <v>Team B1Team B8</v>
      </c>
      <c r="AD529" s="64" t="str">
        <f t="shared" si="209"/>
        <v>1 : 5</v>
      </c>
      <c r="AE529" s="317"/>
      <c r="AF529" s="170"/>
      <c r="AG529" s="170"/>
      <c r="AH529" s="167" t="str">
        <f t="shared" si="210"/>
        <v>Team B1Team B8</v>
      </c>
    </row>
    <row r="530" spans="25:34" x14ac:dyDescent="0.2">
      <c r="Y530" s="57" t="s">
        <v>293</v>
      </c>
      <c r="Z530" s="33" t="str">
        <f t="shared" si="205"/>
        <v>Team C1Team C8</v>
      </c>
      <c r="AA530" s="172">
        <f t="shared" si="206"/>
        <v>1</v>
      </c>
      <c r="AB530" s="172" t="str">
        <f t="shared" si="207"/>
        <v>3 : 0</v>
      </c>
      <c r="AC530" s="3" t="str">
        <f t="shared" si="208"/>
        <v>Team C1Team C8</v>
      </c>
      <c r="AD530" s="64" t="str">
        <f t="shared" si="209"/>
        <v>3 : 0</v>
      </c>
      <c r="AE530" s="317"/>
      <c r="AF530" s="170"/>
      <c r="AG530" s="170"/>
      <c r="AH530" s="167" t="str">
        <f t="shared" si="210"/>
        <v>Team C1Team C8</v>
      </c>
    </row>
    <row r="531" spans="25:34" x14ac:dyDescent="0.2">
      <c r="Y531" s="57" t="s">
        <v>294</v>
      </c>
      <c r="Z531" s="33" t="str">
        <f t="shared" si="205"/>
        <v>Team D1Team D8</v>
      </c>
      <c r="AA531" s="172">
        <f t="shared" si="206"/>
        <v>1</v>
      </c>
      <c r="AB531" s="172" t="str">
        <f t="shared" si="207"/>
        <v>2 : 1</v>
      </c>
      <c r="AC531" s="3" t="str">
        <f t="shared" si="208"/>
        <v>Team D1Team D8</v>
      </c>
      <c r="AD531" s="64" t="str">
        <f t="shared" si="209"/>
        <v>2 : 1</v>
      </c>
      <c r="AE531" s="317"/>
      <c r="AF531" s="170"/>
      <c r="AG531" s="170"/>
      <c r="AH531" s="167" t="str">
        <f t="shared" si="210"/>
        <v>Team D1Team D8</v>
      </c>
    </row>
    <row r="532" spans="25:34" x14ac:dyDescent="0.2">
      <c r="Y532" s="57" t="s">
        <v>295</v>
      </c>
      <c r="Z532" s="33" t="str">
        <f t="shared" si="205"/>
        <v>Team A7Team A9</v>
      </c>
      <c r="AA532" s="172">
        <f t="shared" si="206"/>
        <v>1</v>
      </c>
      <c r="AB532" s="172" t="str">
        <f t="shared" si="207"/>
        <v>2 : 2</v>
      </c>
      <c r="AC532" s="3" t="str">
        <f t="shared" si="208"/>
        <v>Team A7Team A9</v>
      </c>
      <c r="AD532" s="64" t="str">
        <f t="shared" si="209"/>
        <v>2 : 2</v>
      </c>
      <c r="AE532" s="317"/>
      <c r="AF532" s="170"/>
      <c r="AG532" s="170"/>
      <c r="AH532" s="167" t="str">
        <f t="shared" si="210"/>
        <v>Team A7Team A9</v>
      </c>
    </row>
    <row r="533" spans="25:34" x14ac:dyDescent="0.2">
      <c r="Y533" s="57" t="s">
        <v>296</v>
      </c>
      <c r="Z533" s="33" t="str">
        <f t="shared" si="205"/>
        <v>Team B7Team B9</v>
      </c>
      <c r="AA533" s="172">
        <f t="shared" si="206"/>
        <v>1</v>
      </c>
      <c r="AB533" s="172" t="str">
        <f t="shared" si="207"/>
        <v>3 : 4</v>
      </c>
      <c r="AC533" s="3" t="str">
        <f t="shared" si="208"/>
        <v>Team B7Team B9</v>
      </c>
      <c r="AD533" s="64" t="str">
        <f t="shared" si="209"/>
        <v>3 : 4</v>
      </c>
      <c r="AE533" s="317"/>
      <c r="AF533" s="170"/>
      <c r="AG533" s="170"/>
      <c r="AH533" s="167" t="str">
        <f t="shared" si="210"/>
        <v>Team B7Team B9</v>
      </c>
    </row>
    <row r="534" spans="25:34" x14ac:dyDescent="0.2">
      <c r="Y534" s="57" t="s">
        <v>297</v>
      </c>
      <c r="Z534" s="33" t="str">
        <f t="shared" si="205"/>
        <v>Team C7Team C9</v>
      </c>
      <c r="AA534" s="172">
        <f t="shared" si="206"/>
        <v>1</v>
      </c>
      <c r="AB534" s="172" t="str">
        <f t="shared" si="207"/>
        <v>3 : 3</v>
      </c>
      <c r="AC534" s="3" t="str">
        <f t="shared" si="208"/>
        <v>Team C7Team C9</v>
      </c>
      <c r="AD534" s="64" t="str">
        <f t="shared" si="209"/>
        <v>3 : 3</v>
      </c>
      <c r="AE534" s="317"/>
      <c r="AF534" s="170"/>
      <c r="AG534" s="170"/>
      <c r="AH534" s="167" t="str">
        <f t="shared" si="210"/>
        <v>Team C7Team C9</v>
      </c>
    </row>
    <row r="535" spans="25:34" x14ac:dyDescent="0.2">
      <c r="Y535" s="57" t="s">
        <v>298</v>
      </c>
      <c r="Z535" s="33" t="str">
        <f t="shared" si="205"/>
        <v>Team D7Team D9</v>
      </c>
      <c r="AA535" s="172">
        <f t="shared" si="206"/>
        <v>1</v>
      </c>
      <c r="AB535" s="172" t="str">
        <f t="shared" si="207"/>
        <v>3 : 1</v>
      </c>
      <c r="AC535" s="3" t="str">
        <f t="shared" si="208"/>
        <v>Team D7Team D9</v>
      </c>
      <c r="AD535" s="64" t="str">
        <f t="shared" si="209"/>
        <v>3 : 1</v>
      </c>
      <c r="AE535" s="317"/>
      <c r="AF535" s="170"/>
      <c r="AG535" s="170"/>
      <c r="AH535" s="167" t="str">
        <f t="shared" si="210"/>
        <v>Team D7Team D9</v>
      </c>
    </row>
    <row r="536" spans="25:34" x14ac:dyDescent="0.2">
      <c r="Y536" s="57" t="s">
        <v>299</v>
      </c>
      <c r="Z536" s="33" t="str">
        <f t="shared" si="205"/>
        <v>Beinbruch SCEintracht Frankfurt</v>
      </c>
      <c r="AA536" s="172">
        <f t="shared" si="206"/>
        <v>1</v>
      </c>
      <c r="AB536" s="172" t="str">
        <f t="shared" si="207"/>
        <v>3 : 3</v>
      </c>
      <c r="AC536" s="3" t="str">
        <f t="shared" si="208"/>
        <v>Beinbruch SCEintracht Frankfurt</v>
      </c>
      <c r="AD536" s="64" t="str">
        <f t="shared" si="209"/>
        <v>3 : 3</v>
      </c>
      <c r="AE536" s="317"/>
      <c r="AF536" s="170"/>
      <c r="AG536" s="170"/>
      <c r="AH536" s="167" t="str">
        <f t="shared" si="210"/>
        <v>Beinbruch SCEintracht Frankfurt</v>
      </c>
    </row>
    <row r="537" spans="25:34" x14ac:dyDescent="0.2">
      <c r="Y537" s="57" t="s">
        <v>300</v>
      </c>
      <c r="Z537" s="33" t="str">
        <f t="shared" si="205"/>
        <v>Team B5Team B2</v>
      </c>
      <c r="AA537" s="172">
        <f t="shared" si="206"/>
        <v>1</v>
      </c>
      <c r="AB537" s="172" t="str">
        <f t="shared" si="207"/>
        <v>5 : 1</v>
      </c>
      <c r="AC537" s="3" t="str">
        <f t="shared" si="208"/>
        <v>Team B5Team B2</v>
      </c>
      <c r="AD537" s="64" t="str">
        <f t="shared" si="209"/>
        <v>5 : 1</v>
      </c>
      <c r="AE537" s="317"/>
      <c r="AF537" s="170"/>
      <c r="AG537" s="170"/>
      <c r="AH537" s="167" t="str">
        <f t="shared" si="210"/>
        <v>Team B5Team B2</v>
      </c>
    </row>
    <row r="538" spans="25:34" x14ac:dyDescent="0.2">
      <c r="Y538" s="57" t="s">
        <v>301</v>
      </c>
      <c r="Z538" s="33" t="str">
        <f t="shared" si="205"/>
        <v>Team C5Team C2</v>
      </c>
      <c r="AA538" s="172">
        <f t="shared" si="206"/>
        <v>1</v>
      </c>
      <c r="AB538" s="172" t="str">
        <f t="shared" si="207"/>
        <v>6 : 1</v>
      </c>
      <c r="AC538" s="3" t="str">
        <f t="shared" si="208"/>
        <v>Team C5Team C2</v>
      </c>
      <c r="AD538" s="64" t="str">
        <f t="shared" si="209"/>
        <v>6 : 1</v>
      </c>
      <c r="AE538" s="317"/>
      <c r="AF538" s="170"/>
      <c r="AG538" s="170"/>
      <c r="AH538" s="167" t="str">
        <f t="shared" si="210"/>
        <v>Team C5Team C2</v>
      </c>
    </row>
    <row r="539" spans="25:34" x14ac:dyDescent="0.2">
      <c r="Y539" s="57" t="s">
        <v>302</v>
      </c>
      <c r="Z539" s="33" t="str">
        <f t="shared" si="205"/>
        <v>Team D5Team D2</v>
      </c>
      <c r="AA539" s="172">
        <f t="shared" si="206"/>
        <v>1</v>
      </c>
      <c r="AB539" s="172" t="str">
        <f t="shared" si="207"/>
        <v>5 : 2</v>
      </c>
      <c r="AC539" s="3" t="str">
        <f t="shared" si="208"/>
        <v>Team D5Team D2</v>
      </c>
      <c r="AD539" s="64" t="str">
        <f t="shared" si="209"/>
        <v>5 : 2</v>
      </c>
      <c r="AE539" s="317"/>
      <c r="AF539" s="170"/>
      <c r="AG539" s="170"/>
      <c r="AH539" s="167" t="str">
        <f t="shared" si="210"/>
        <v>Team D5Team D2</v>
      </c>
    </row>
    <row r="540" spans="25:34" x14ac:dyDescent="0.2">
      <c r="Y540" s="57" t="s">
        <v>303</v>
      </c>
      <c r="Z540" s="33" t="str">
        <f t="shared" si="205"/>
        <v>FC BarcelonaMaibach 1822 eV</v>
      </c>
      <c r="AA540" s="172">
        <f t="shared" si="206"/>
        <v>1</v>
      </c>
      <c r="AB540" s="172" t="str">
        <f t="shared" si="207"/>
        <v>4 : 2</v>
      </c>
      <c r="AC540" s="3" t="str">
        <f t="shared" si="208"/>
        <v>FC BarcelonaMaibach 1822 eV</v>
      </c>
      <c r="AD540" s="64" t="str">
        <f t="shared" si="209"/>
        <v>4 : 2</v>
      </c>
      <c r="AE540" s="317"/>
      <c r="AF540" s="170"/>
      <c r="AG540" s="170"/>
      <c r="AH540" s="167" t="str">
        <f t="shared" si="210"/>
        <v>FC BarcelonaMaibach 1822 eV</v>
      </c>
    </row>
    <row r="541" spans="25:34" x14ac:dyDescent="0.2">
      <c r="Y541" s="57" t="s">
        <v>304</v>
      </c>
      <c r="Z541" s="33" t="str">
        <f t="shared" si="205"/>
        <v>Team B3Team B4</v>
      </c>
      <c r="AA541" s="172">
        <f t="shared" si="206"/>
        <v>1</v>
      </c>
      <c r="AB541" s="172" t="str">
        <f t="shared" si="207"/>
        <v>3 : 0</v>
      </c>
      <c r="AC541" s="3" t="str">
        <f t="shared" si="208"/>
        <v>Team B3Team B4</v>
      </c>
      <c r="AD541" s="64" t="str">
        <f t="shared" si="209"/>
        <v>3 : 0</v>
      </c>
      <c r="AE541" s="317"/>
      <c r="AF541" s="170"/>
      <c r="AG541" s="170"/>
      <c r="AH541" s="167" t="str">
        <f t="shared" si="210"/>
        <v>Team B3Team B4</v>
      </c>
    </row>
    <row r="542" spans="25:34" x14ac:dyDescent="0.2">
      <c r="Y542" s="57" t="s">
        <v>305</v>
      </c>
      <c r="Z542" s="33" t="str">
        <f t="shared" si="205"/>
        <v>Team C3Team C4</v>
      </c>
      <c r="AA542" s="172">
        <f t="shared" si="206"/>
        <v>1</v>
      </c>
      <c r="AB542" s="172" t="str">
        <f t="shared" si="207"/>
        <v>5 : 1</v>
      </c>
      <c r="AC542" s="3" t="str">
        <f t="shared" si="208"/>
        <v>Team C3Team C4</v>
      </c>
      <c r="AD542" s="64" t="str">
        <f t="shared" si="209"/>
        <v>5 : 1</v>
      </c>
      <c r="AE542" s="317"/>
      <c r="AF542" s="170"/>
      <c r="AG542" s="170"/>
      <c r="AH542" s="167" t="str">
        <f t="shared" si="210"/>
        <v>Team C3Team C4</v>
      </c>
    </row>
    <row r="543" spans="25:34" x14ac:dyDescent="0.2">
      <c r="Y543" s="57" t="s">
        <v>306</v>
      </c>
      <c r="Z543" s="33" t="str">
        <f t="shared" si="205"/>
        <v>Team D3Team D4</v>
      </c>
      <c r="AA543" s="172">
        <f t="shared" si="206"/>
        <v>1</v>
      </c>
      <c r="AB543" s="172" t="str">
        <f t="shared" si="207"/>
        <v>0 : 3</v>
      </c>
      <c r="AC543" s="3" t="str">
        <f t="shared" si="208"/>
        <v>Team D3Team D4</v>
      </c>
      <c r="AD543" s="64" t="str">
        <f t="shared" si="209"/>
        <v>0 : 3</v>
      </c>
      <c r="AE543" s="317"/>
      <c r="AF543" s="170"/>
      <c r="AG543" s="170"/>
      <c r="AH543" s="167" t="str">
        <f t="shared" si="210"/>
        <v>Team D3Team D4</v>
      </c>
    </row>
    <row r="544" spans="25:34" x14ac:dyDescent="0.2">
      <c r="Y544" s="57" t="s">
        <v>307</v>
      </c>
      <c r="Z544" s="33" t="str">
        <f t="shared" ref="Z544:Z607" si="211">W256&amp;V256</f>
        <v>Team A71. FC Riedwald</v>
      </c>
      <c r="AA544" s="172">
        <f t="shared" ref="AA544:AA607" si="212">AA256</f>
        <v>1</v>
      </c>
      <c r="AB544" s="172" t="str">
        <f t="shared" ref="AB544:AB607" si="213">IF(AA544&gt;0,Y256&amp;$M$67&amp;X256,"")</f>
        <v>1 : 2</v>
      </c>
      <c r="AC544" s="3" t="str">
        <f t="shared" ref="AC544:AC607" si="214">IF($AG256=1,W256&amp;V256,"")</f>
        <v>Team A71. FC Riedwald</v>
      </c>
      <c r="AD544" s="64" t="str">
        <f t="shared" ref="AD544:AD607" si="215">IF(AND(AA256&gt;0,$AG256=1),$Y256&amp;$M$67&amp;$X256,"")</f>
        <v>1 : 2</v>
      </c>
      <c r="AE544" s="317"/>
      <c r="AF544" s="170"/>
      <c r="AG544" s="170"/>
      <c r="AH544" s="167" t="str">
        <f t="shared" si="210"/>
        <v>Team A71. FC Riedwald</v>
      </c>
    </row>
    <row r="545" spans="25:34" x14ac:dyDescent="0.2">
      <c r="Y545" s="57" t="s">
        <v>308</v>
      </c>
      <c r="Z545" s="33" t="str">
        <f t="shared" si="211"/>
        <v>Team B7Team B1</v>
      </c>
      <c r="AA545" s="172">
        <f t="shared" si="212"/>
        <v>1</v>
      </c>
      <c r="AB545" s="172" t="str">
        <f t="shared" si="213"/>
        <v>2 : 2</v>
      </c>
      <c r="AC545" s="3" t="str">
        <f t="shared" si="214"/>
        <v>Team B7Team B1</v>
      </c>
      <c r="AD545" s="64" t="str">
        <f t="shared" si="215"/>
        <v>2 : 2</v>
      </c>
      <c r="AE545" s="317"/>
      <c r="AF545" s="170"/>
      <c r="AG545" s="170"/>
      <c r="AH545" s="167" t="str">
        <f t="shared" si="210"/>
        <v>Team B7Team B1</v>
      </c>
    </row>
    <row r="546" spans="25:34" x14ac:dyDescent="0.2">
      <c r="Y546" s="57" t="s">
        <v>309</v>
      </c>
      <c r="Z546" s="33" t="str">
        <f t="shared" si="211"/>
        <v>Team C7Team C1</v>
      </c>
      <c r="AA546" s="172">
        <f t="shared" si="212"/>
        <v>1</v>
      </c>
      <c r="AB546" s="172" t="str">
        <f t="shared" si="213"/>
        <v>4 : 3</v>
      </c>
      <c r="AC546" s="3" t="str">
        <f t="shared" si="214"/>
        <v>Team C7Team C1</v>
      </c>
      <c r="AD546" s="64" t="str">
        <f t="shared" si="215"/>
        <v>4 : 3</v>
      </c>
      <c r="AE546" s="317"/>
      <c r="AF546" s="170"/>
      <c r="AG546" s="170"/>
      <c r="AH546" s="167" t="str">
        <f t="shared" ref="AH546:AH609" si="216">Z546</f>
        <v>Team C7Team C1</v>
      </c>
    </row>
    <row r="547" spans="25:34" x14ac:dyDescent="0.2">
      <c r="Y547" s="57" t="s">
        <v>310</v>
      </c>
      <c r="Z547" s="33" t="str">
        <f t="shared" si="211"/>
        <v>Team D7Team D1</v>
      </c>
      <c r="AA547" s="172">
        <f t="shared" si="212"/>
        <v>1</v>
      </c>
      <c r="AB547" s="172" t="str">
        <f t="shared" si="213"/>
        <v>3 : 3</v>
      </c>
      <c r="AC547" s="3" t="str">
        <f t="shared" si="214"/>
        <v>Team D7Team D1</v>
      </c>
      <c r="AD547" s="64" t="str">
        <f t="shared" si="215"/>
        <v>3 : 3</v>
      </c>
      <c r="AE547" s="317"/>
      <c r="AF547" s="170"/>
      <c r="AG547" s="170"/>
      <c r="AH547" s="167" t="str">
        <f t="shared" si="216"/>
        <v>Team D7Team D1</v>
      </c>
    </row>
    <row r="548" spans="25:34" x14ac:dyDescent="0.2">
      <c r="Y548" s="57" t="s">
        <v>311</v>
      </c>
      <c r="Z548" s="33" t="str">
        <f t="shared" si="211"/>
        <v>FV Schlappe LungeTeam A8</v>
      </c>
      <c r="AA548" s="172">
        <f t="shared" si="212"/>
        <v>1</v>
      </c>
      <c r="AB548" s="172" t="str">
        <f t="shared" si="213"/>
        <v>1 : 3</v>
      </c>
      <c r="AC548" s="3" t="str">
        <f t="shared" si="214"/>
        <v>FV Schlappe LungeTeam A8</v>
      </c>
      <c r="AD548" s="64" t="str">
        <f t="shared" si="215"/>
        <v>1 : 3</v>
      </c>
      <c r="AE548" s="317"/>
      <c r="AF548" s="170"/>
      <c r="AG548" s="170"/>
      <c r="AH548" s="167" t="str">
        <f t="shared" si="216"/>
        <v>FV Schlappe LungeTeam A8</v>
      </c>
    </row>
    <row r="549" spans="25:34" x14ac:dyDescent="0.2">
      <c r="Y549" s="57" t="s">
        <v>312</v>
      </c>
      <c r="Z549" s="33" t="str">
        <f t="shared" si="211"/>
        <v>Team B6Team B8</v>
      </c>
      <c r="AA549" s="172">
        <f t="shared" si="212"/>
        <v>1</v>
      </c>
      <c r="AB549" s="172" t="str">
        <f t="shared" si="213"/>
        <v>3 : 3</v>
      </c>
      <c r="AC549" s="3" t="str">
        <f t="shared" si="214"/>
        <v>Team B6Team B8</v>
      </c>
      <c r="AD549" s="64" t="str">
        <f t="shared" si="215"/>
        <v>3 : 3</v>
      </c>
      <c r="AE549" s="317"/>
      <c r="AF549" s="170"/>
      <c r="AG549" s="170"/>
      <c r="AH549" s="167" t="str">
        <f t="shared" si="216"/>
        <v>Team B6Team B8</v>
      </c>
    </row>
    <row r="550" spans="25:34" x14ac:dyDescent="0.2">
      <c r="Y550" s="57" t="s">
        <v>313</v>
      </c>
      <c r="Z550" s="33" t="str">
        <f t="shared" si="211"/>
        <v>Team C6Team C8</v>
      </c>
      <c r="AA550" s="172">
        <f t="shared" si="212"/>
        <v>1</v>
      </c>
      <c r="AB550" s="172" t="str">
        <f t="shared" si="213"/>
        <v>1 : 5</v>
      </c>
      <c r="AC550" s="3" t="str">
        <f t="shared" si="214"/>
        <v>Team C6Team C8</v>
      </c>
      <c r="AD550" s="64" t="str">
        <f t="shared" si="215"/>
        <v>1 : 5</v>
      </c>
      <c r="AE550" s="317"/>
      <c r="AF550" s="170"/>
      <c r="AG550" s="170"/>
      <c r="AH550" s="167" t="str">
        <f t="shared" si="216"/>
        <v>Team C6Team C8</v>
      </c>
    </row>
    <row r="551" spans="25:34" x14ac:dyDescent="0.2">
      <c r="Y551" s="57" t="s">
        <v>314</v>
      </c>
      <c r="Z551" s="33" t="str">
        <f t="shared" si="211"/>
        <v>Team D6Team D8</v>
      </c>
      <c r="AA551" s="172">
        <f t="shared" si="212"/>
        <v>1</v>
      </c>
      <c r="AB551" s="172" t="str">
        <f t="shared" si="213"/>
        <v>1 : 6</v>
      </c>
      <c r="AC551" s="3" t="str">
        <f t="shared" si="214"/>
        <v>Team D6Team D8</v>
      </c>
      <c r="AD551" s="64" t="str">
        <f t="shared" si="215"/>
        <v>1 : 6</v>
      </c>
      <c r="AE551" s="317"/>
      <c r="AF551" s="170"/>
      <c r="AG551" s="170"/>
      <c r="AH551" s="167" t="str">
        <f t="shared" si="216"/>
        <v>Team D6Team D8</v>
      </c>
    </row>
    <row r="552" spans="25:34" x14ac:dyDescent="0.2">
      <c r="Y552" s="57" t="s">
        <v>315</v>
      </c>
      <c r="Z552" s="33" t="str">
        <f t="shared" si="211"/>
        <v>Team A9Beinbruch SC</v>
      </c>
      <c r="AA552" s="172">
        <f t="shared" si="212"/>
        <v>1</v>
      </c>
      <c r="AB552" s="172" t="str">
        <f t="shared" si="213"/>
        <v>2 : 5</v>
      </c>
      <c r="AC552" s="3" t="str">
        <f t="shared" si="214"/>
        <v>Team A9Beinbruch SC</v>
      </c>
      <c r="AD552" s="64" t="str">
        <f t="shared" si="215"/>
        <v>2 : 5</v>
      </c>
      <c r="AE552" s="317"/>
      <c r="AF552" s="170"/>
      <c r="AG552" s="170"/>
      <c r="AH552" s="167" t="str">
        <f t="shared" si="216"/>
        <v>Team A9Beinbruch SC</v>
      </c>
    </row>
    <row r="553" spans="25:34" x14ac:dyDescent="0.2">
      <c r="Y553" s="57" t="s">
        <v>316</v>
      </c>
      <c r="Z553" s="33" t="str">
        <f t="shared" si="211"/>
        <v>Team B9Team B5</v>
      </c>
      <c r="AA553" s="172">
        <f t="shared" si="212"/>
        <v>1</v>
      </c>
      <c r="AB553" s="172" t="str">
        <f t="shared" si="213"/>
        <v>2 : 4</v>
      </c>
      <c r="AC553" s="3" t="str">
        <f t="shared" si="214"/>
        <v>Team B9Team B5</v>
      </c>
      <c r="AD553" s="64" t="str">
        <f t="shared" si="215"/>
        <v>2 : 4</v>
      </c>
      <c r="AE553" s="317"/>
      <c r="AF553" s="170"/>
      <c r="AG553" s="170"/>
      <c r="AH553" s="167" t="str">
        <f t="shared" si="216"/>
        <v>Team B9Team B5</v>
      </c>
    </row>
    <row r="554" spans="25:34" x14ac:dyDescent="0.2">
      <c r="Y554" s="57" t="s">
        <v>317</v>
      </c>
      <c r="Z554" s="33" t="str">
        <f t="shared" si="211"/>
        <v>Team C9Team C5</v>
      </c>
      <c r="AA554" s="172">
        <f t="shared" si="212"/>
        <v>1</v>
      </c>
      <c r="AB554" s="172" t="str">
        <f t="shared" si="213"/>
        <v>0 : 3</v>
      </c>
      <c r="AC554" s="3" t="str">
        <f t="shared" si="214"/>
        <v>Team C9Team C5</v>
      </c>
      <c r="AD554" s="64" t="str">
        <f t="shared" si="215"/>
        <v>0 : 3</v>
      </c>
      <c r="AE554" s="317"/>
      <c r="AF554" s="170"/>
      <c r="AG554" s="170"/>
      <c r="AH554" s="167" t="str">
        <f t="shared" si="216"/>
        <v>Team C9Team C5</v>
      </c>
    </row>
    <row r="555" spans="25:34" x14ac:dyDescent="0.2">
      <c r="Y555" s="57" t="s">
        <v>318</v>
      </c>
      <c r="Z555" s="33" t="str">
        <f t="shared" si="211"/>
        <v>Team D9Team D5</v>
      </c>
      <c r="AA555" s="172">
        <f t="shared" si="212"/>
        <v>1</v>
      </c>
      <c r="AB555" s="172" t="str">
        <f t="shared" si="213"/>
        <v>1 : 5</v>
      </c>
      <c r="AC555" s="3" t="str">
        <f t="shared" si="214"/>
        <v>Team D9Team D5</v>
      </c>
      <c r="AD555" s="64" t="str">
        <f t="shared" si="215"/>
        <v>1 : 5</v>
      </c>
      <c r="AE555" s="317"/>
      <c r="AF555" s="170"/>
      <c r="AG555" s="170"/>
      <c r="AH555" s="167" t="str">
        <f t="shared" si="216"/>
        <v>Team D9Team D5</v>
      </c>
    </row>
    <row r="556" spans="25:34" x14ac:dyDescent="0.2">
      <c r="Y556" s="57" t="s">
        <v>319</v>
      </c>
      <c r="Z556" s="33" t="str">
        <f t="shared" si="211"/>
        <v>Eintracht FrankfurtFC Barcelona</v>
      </c>
      <c r="AA556" s="172">
        <f t="shared" si="212"/>
        <v>1</v>
      </c>
      <c r="AB556" s="172" t="str">
        <f t="shared" si="213"/>
        <v>3 : 0</v>
      </c>
      <c r="AC556" s="3" t="str">
        <f t="shared" si="214"/>
        <v>Eintracht FrankfurtFC Barcelona</v>
      </c>
      <c r="AD556" s="64" t="str">
        <f t="shared" si="215"/>
        <v>3 : 0</v>
      </c>
      <c r="AE556" s="317"/>
      <c r="AF556" s="170"/>
      <c r="AG556" s="170"/>
      <c r="AH556" s="167" t="str">
        <f t="shared" si="216"/>
        <v>Eintracht FrankfurtFC Barcelona</v>
      </c>
    </row>
    <row r="557" spans="25:34" x14ac:dyDescent="0.2">
      <c r="Y557" s="57" t="s">
        <v>320</v>
      </c>
      <c r="Z557" s="33" t="str">
        <f t="shared" si="211"/>
        <v>Team B2Team B3</v>
      </c>
      <c r="AA557" s="172">
        <f t="shared" si="212"/>
        <v>1</v>
      </c>
      <c r="AB557" s="172" t="str">
        <f t="shared" si="213"/>
        <v>2 : 1</v>
      </c>
      <c r="AC557" s="3" t="str">
        <f t="shared" si="214"/>
        <v>Team B2Team B3</v>
      </c>
      <c r="AD557" s="64" t="str">
        <f t="shared" si="215"/>
        <v>2 : 1</v>
      </c>
      <c r="AE557" s="317"/>
      <c r="AF557" s="170"/>
      <c r="AG557" s="170"/>
      <c r="AH557" s="167" t="str">
        <f t="shared" si="216"/>
        <v>Team B2Team B3</v>
      </c>
    </row>
    <row r="558" spans="25:34" x14ac:dyDescent="0.2">
      <c r="Y558" s="57" t="s">
        <v>321</v>
      </c>
      <c r="Z558" s="33" t="str">
        <f t="shared" si="211"/>
        <v>Team C2Team C3</v>
      </c>
      <c r="AA558" s="172">
        <f t="shared" si="212"/>
        <v>1</v>
      </c>
      <c r="AB558" s="172" t="str">
        <f t="shared" si="213"/>
        <v>2 : 2</v>
      </c>
      <c r="AC558" s="3" t="str">
        <f t="shared" si="214"/>
        <v>Team C2Team C3</v>
      </c>
      <c r="AD558" s="64" t="str">
        <f t="shared" si="215"/>
        <v>2 : 2</v>
      </c>
      <c r="AE558" s="317"/>
      <c r="AF558" s="170"/>
      <c r="AG558" s="170"/>
      <c r="AH558" s="167" t="str">
        <f t="shared" si="216"/>
        <v>Team C2Team C3</v>
      </c>
    </row>
    <row r="559" spans="25:34" x14ac:dyDescent="0.2">
      <c r="Y559" s="57" t="s">
        <v>322</v>
      </c>
      <c r="Z559" s="33" t="str">
        <f t="shared" si="211"/>
        <v>Team D2Team D3</v>
      </c>
      <c r="AA559" s="172">
        <f t="shared" si="212"/>
        <v>1</v>
      </c>
      <c r="AB559" s="172" t="str">
        <f t="shared" si="213"/>
        <v>3 : 4</v>
      </c>
      <c r="AC559" s="3" t="str">
        <f t="shared" si="214"/>
        <v>Team D2Team D3</v>
      </c>
      <c r="AD559" s="64" t="str">
        <f t="shared" si="215"/>
        <v>3 : 4</v>
      </c>
      <c r="AE559" s="317"/>
      <c r="AF559" s="170"/>
      <c r="AG559" s="170"/>
      <c r="AH559" s="167" t="str">
        <f t="shared" si="216"/>
        <v>Team D2Team D3</v>
      </c>
    </row>
    <row r="560" spans="25:34" x14ac:dyDescent="0.2">
      <c r="Y560" s="57" t="s">
        <v>323</v>
      </c>
      <c r="Z560" s="33" t="str">
        <f t="shared" si="211"/>
        <v>1. FC RiedwaldFV Schlappe Lunge</v>
      </c>
      <c r="AA560" s="172">
        <f t="shared" si="212"/>
        <v>1</v>
      </c>
      <c r="AB560" s="172" t="str">
        <f t="shared" si="213"/>
        <v>3 : 3</v>
      </c>
      <c r="AC560" s="3" t="str">
        <f t="shared" si="214"/>
        <v>1. FC RiedwaldFV Schlappe Lunge</v>
      </c>
      <c r="AD560" s="64" t="str">
        <f t="shared" si="215"/>
        <v>3 : 3</v>
      </c>
      <c r="AE560" s="317"/>
      <c r="AF560" s="170"/>
      <c r="AG560" s="170"/>
      <c r="AH560" s="167" t="str">
        <f t="shared" si="216"/>
        <v>1. FC RiedwaldFV Schlappe Lunge</v>
      </c>
    </row>
    <row r="561" spans="25:34" x14ac:dyDescent="0.2">
      <c r="Y561" s="57" t="s">
        <v>324</v>
      </c>
      <c r="Z561" s="33" t="str">
        <f t="shared" si="211"/>
        <v>Team B1Team B6</v>
      </c>
      <c r="AA561" s="172">
        <f t="shared" si="212"/>
        <v>1</v>
      </c>
      <c r="AB561" s="172" t="str">
        <f t="shared" si="213"/>
        <v>3 : 1</v>
      </c>
      <c r="AC561" s="3" t="str">
        <f t="shared" si="214"/>
        <v>Team B1Team B6</v>
      </c>
      <c r="AD561" s="64" t="str">
        <f t="shared" si="215"/>
        <v>3 : 1</v>
      </c>
      <c r="AE561" s="317"/>
      <c r="AF561" s="170"/>
      <c r="AG561" s="170"/>
      <c r="AH561" s="167" t="str">
        <f t="shared" si="216"/>
        <v>Team B1Team B6</v>
      </c>
    </row>
    <row r="562" spans="25:34" x14ac:dyDescent="0.2">
      <c r="Y562" s="57" t="s">
        <v>325</v>
      </c>
      <c r="Z562" s="33" t="str">
        <f t="shared" si="211"/>
        <v>Team C1Team C6</v>
      </c>
      <c r="AA562" s="172">
        <f t="shared" si="212"/>
        <v>1</v>
      </c>
      <c r="AB562" s="172" t="str">
        <f t="shared" si="213"/>
        <v>3 : 3</v>
      </c>
      <c r="AC562" s="3" t="str">
        <f t="shared" si="214"/>
        <v>Team C1Team C6</v>
      </c>
      <c r="AD562" s="64" t="str">
        <f t="shared" si="215"/>
        <v>3 : 3</v>
      </c>
      <c r="AE562" s="317"/>
      <c r="AF562" s="170"/>
      <c r="AG562" s="170"/>
      <c r="AH562" s="167" t="str">
        <f t="shared" si="216"/>
        <v>Team C1Team C6</v>
      </c>
    </row>
    <row r="563" spans="25:34" x14ac:dyDescent="0.2">
      <c r="Y563" s="57" t="s">
        <v>326</v>
      </c>
      <c r="Z563" s="33" t="str">
        <f t="shared" si="211"/>
        <v>Team D1Team D6</v>
      </c>
      <c r="AA563" s="172">
        <f t="shared" si="212"/>
        <v>1</v>
      </c>
      <c r="AB563" s="172" t="str">
        <f t="shared" si="213"/>
        <v>5 : 1</v>
      </c>
      <c r="AC563" s="3" t="str">
        <f t="shared" si="214"/>
        <v>Team D1Team D6</v>
      </c>
      <c r="AD563" s="64" t="str">
        <f t="shared" si="215"/>
        <v>5 : 1</v>
      </c>
      <c r="AE563" s="317"/>
      <c r="AF563" s="170"/>
      <c r="AG563" s="170"/>
      <c r="AH563" s="167" t="str">
        <f t="shared" si="216"/>
        <v>Team D1Team D6</v>
      </c>
    </row>
    <row r="564" spans="25:34" x14ac:dyDescent="0.2">
      <c r="Y564" s="57" t="s">
        <v>327</v>
      </c>
      <c r="Z564" s="33" t="str">
        <f t="shared" si="211"/>
        <v>Beinbruch SCTeam A7</v>
      </c>
      <c r="AA564" s="172">
        <f t="shared" si="212"/>
        <v>1</v>
      </c>
      <c r="AB564" s="172" t="str">
        <f t="shared" si="213"/>
        <v>6 : 1</v>
      </c>
      <c r="AC564" s="3" t="str">
        <f t="shared" si="214"/>
        <v>Beinbruch SCTeam A7</v>
      </c>
      <c r="AD564" s="64" t="str">
        <f t="shared" si="215"/>
        <v>6 : 1</v>
      </c>
      <c r="AE564" s="317"/>
      <c r="AF564" s="170"/>
      <c r="AG564" s="170"/>
      <c r="AH564" s="167" t="str">
        <f t="shared" si="216"/>
        <v>Beinbruch SCTeam A7</v>
      </c>
    </row>
    <row r="565" spans="25:34" x14ac:dyDescent="0.2">
      <c r="Y565" s="57" t="s">
        <v>328</v>
      </c>
      <c r="Z565" s="33" t="str">
        <f t="shared" si="211"/>
        <v>Team B5Team B7</v>
      </c>
      <c r="AA565" s="172">
        <f t="shared" si="212"/>
        <v>1</v>
      </c>
      <c r="AB565" s="172" t="str">
        <f t="shared" si="213"/>
        <v>5 : 2</v>
      </c>
      <c r="AC565" s="3" t="str">
        <f t="shared" si="214"/>
        <v>Team B5Team B7</v>
      </c>
      <c r="AD565" s="64" t="str">
        <f t="shared" si="215"/>
        <v>5 : 2</v>
      </c>
      <c r="AE565" s="317"/>
      <c r="AF565" s="170"/>
      <c r="AG565" s="170"/>
      <c r="AH565" s="167" t="str">
        <f t="shared" si="216"/>
        <v>Team B5Team B7</v>
      </c>
    </row>
    <row r="566" spans="25:34" x14ac:dyDescent="0.2">
      <c r="Y566" s="57" t="s">
        <v>329</v>
      </c>
      <c r="Z566" s="33" t="str">
        <f t="shared" si="211"/>
        <v>Team C5Team C7</v>
      </c>
      <c r="AA566" s="172">
        <f t="shared" si="212"/>
        <v>1</v>
      </c>
      <c r="AB566" s="172" t="str">
        <f t="shared" si="213"/>
        <v>4 : 2</v>
      </c>
      <c r="AC566" s="3" t="str">
        <f t="shared" si="214"/>
        <v>Team C5Team C7</v>
      </c>
      <c r="AD566" s="64" t="str">
        <f t="shared" si="215"/>
        <v>4 : 2</v>
      </c>
      <c r="AE566" s="317"/>
      <c r="AF566" s="170"/>
      <c r="AG566" s="170"/>
      <c r="AH566" s="167" t="str">
        <f t="shared" si="216"/>
        <v>Team C5Team C7</v>
      </c>
    </row>
    <row r="567" spans="25:34" x14ac:dyDescent="0.2">
      <c r="Y567" s="57" t="s">
        <v>330</v>
      </c>
      <c r="Z567" s="33" t="str">
        <f t="shared" si="211"/>
        <v>Team D5Team D7</v>
      </c>
      <c r="AA567" s="172">
        <f t="shared" si="212"/>
        <v>1</v>
      </c>
      <c r="AB567" s="172" t="str">
        <f t="shared" si="213"/>
        <v>3 : 0</v>
      </c>
      <c r="AC567" s="3" t="str">
        <f t="shared" si="214"/>
        <v>Team D5Team D7</v>
      </c>
      <c r="AD567" s="64" t="str">
        <f t="shared" si="215"/>
        <v>3 : 0</v>
      </c>
      <c r="AE567" s="317"/>
      <c r="AF567" s="170"/>
      <c r="AG567" s="170"/>
      <c r="AH567" s="167" t="str">
        <f t="shared" si="216"/>
        <v>Team D5Team D7</v>
      </c>
    </row>
    <row r="568" spans="25:34" x14ac:dyDescent="0.2">
      <c r="Y568" s="57" t="s">
        <v>331</v>
      </c>
      <c r="Z568" s="33" t="str">
        <f t="shared" si="211"/>
        <v>Team A8Maibach 1822 eV</v>
      </c>
      <c r="AA568" s="172">
        <f t="shared" si="212"/>
        <v>1</v>
      </c>
      <c r="AB568" s="172" t="str">
        <f t="shared" si="213"/>
        <v>5 : 1</v>
      </c>
      <c r="AC568" s="3" t="str">
        <f t="shared" si="214"/>
        <v>Team A8Maibach 1822 eV</v>
      </c>
      <c r="AD568" s="64" t="str">
        <f t="shared" si="215"/>
        <v>5 : 1</v>
      </c>
      <c r="AE568" s="317"/>
      <c r="AF568" s="170"/>
      <c r="AG568" s="170"/>
      <c r="AH568" s="167" t="str">
        <f t="shared" si="216"/>
        <v>Team A8Maibach 1822 eV</v>
      </c>
    </row>
    <row r="569" spans="25:34" x14ac:dyDescent="0.2">
      <c r="Y569" s="57" t="s">
        <v>332</v>
      </c>
      <c r="Z569" s="33" t="str">
        <f t="shared" si="211"/>
        <v>Team B8Team B4</v>
      </c>
      <c r="AA569" s="172">
        <f t="shared" si="212"/>
        <v>1</v>
      </c>
      <c r="AB569" s="172" t="str">
        <f t="shared" si="213"/>
        <v>0 : 3</v>
      </c>
      <c r="AC569" s="3" t="str">
        <f t="shared" si="214"/>
        <v>Team B8Team B4</v>
      </c>
      <c r="AD569" s="64" t="str">
        <f t="shared" si="215"/>
        <v>0 : 3</v>
      </c>
      <c r="AE569" s="317"/>
      <c r="AF569" s="170"/>
      <c r="AG569" s="170"/>
      <c r="AH569" s="167" t="str">
        <f t="shared" si="216"/>
        <v>Team B8Team B4</v>
      </c>
    </row>
    <row r="570" spans="25:34" x14ac:dyDescent="0.2">
      <c r="Y570" s="57" t="s">
        <v>333</v>
      </c>
      <c r="Z570" s="33" t="str">
        <f t="shared" si="211"/>
        <v>Team C8Team C4</v>
      </c>
      <c r="AA570" s="172">
        <f t="shared" si="212"/>
        <v>1</v>
      </c>
      <c r="AB570" s="172" t="str">
        <f t="shared" si="213"/>
        <v>1 : 2</v>
      </c>
      <c r="AC570" s="3" t="str">
        <f t="shared" si="214"/>
        <v>Team C8Team C4</v>
      </c>
      <c r="AD570" s="64" t="str">
        <f t="shared" si="215"/>
        <v>1 : 2</v>
      </c>
      <c r="AE570" s="317"/>
      <c r="AF570" s="170"/>
      <c r="AG570" s="170"/>
      <c r="AH570" s="167" t="str">
        <f t="shared" si="216"/>
        <v>Team C8Team C4</v>
      </c>
    </row>
    <row r="571" spans="25:34" x14ac:dyDescent="0.2">
      <c r="Y571" s="57" t="s">
        <v>334</v>
      </c>
      <c r="Z571" s="33" t="str">
        <f t="shared" si="211"/>
        <v>Team D8Team D4</v>
      </c>
      <c r="AA571" s="172">
        <f t="shared" si="212"/>
        <v>1</v>
      </c>
      <c r="AB571" s="172" t="str">
        <f t="shared" si="213"/>
        <v>3 : 3</v>
      </c>
      <c r="AC571" s="3" t="str">
        <f t="shared" si="214"/>
        <v>Team D8Team D4</v>
      </c>
      <c r="AD571" s="64" t="str">
        <f t="shared" si="215"/>
        <v>3 : 3</v>
      </c>
      <c r="AE571" s="317"/>
      <c r="AF571" s="170"/>
      <c r="AG571" s="170"/>
      <c r="AH571" s="167" t="str">
        <f t="shared" si="216"/>
        <v>Team D8Team D4</v>
      </c>
    </row>
    <row r="572" spans="25:34" x14ac:dyDescent="0.2">
      <c r="Y572" s="57" t="s">
        <v>335</v>
      </c>
      <c r="Z572" s="33" t="str">
        <f t="shared" si="211"/>
        <v>FC BarcelonaTeam A9</v>
      </c>
      <c r="AA572" s="172">
        <f t="shared" si="212"/>
        <v>1</v>
      </c>
      <c r="AB572" s="172" t="str">
        <f t="shared" si="213"/>
        <v>3 : 3</v>
      </c>
      <c r="AC572" s="3" t="str">
        <f t="shared" si="214"/>
        <v>FC BarcelonaTeam A9</v>
      </c>
      <c r="AD572" s="64" t="str">
        <f t="shared" si="215"/>
        <v>3 : 3</v>
      </c>
      <c r="AE572" s="317"/>
      <c r="AF572" s="170"/>
      <c r="AG572" s="170"/>
      <c r="AH572" s="167" t="str">
        <f t="shared" si="216"/>
        <v>FC BarcelonaTeam A9</v>
      </c>
    </row>
    <row r="573" spans="25:34" x14ac:dyDescent="0.2">
      <c r="Y573" s="57" t="s">
        <v>336</v>
      </c>
      <c r="Z573" s="33" t="str">
        <f t="shared" si="211"/>
        <v>Team B3Team B9</v>
      </c>
      <c r="AA573" s="172">
        <f t="shared" si="212"/>
        <v>1</v>
      </c>
      <c r="AB573" s="172" t="str">
        <f t="shared" si="213"/>
        <v>3 : 3</v>
      </c>
      <c r="AC573" s="3" t="str">
        <f t="shared" si="214"/>
        <v>Team B3Team B9</v>
      </c>
      <c r="AD573" s="64" t="str">
        <f t="shared" si="215"/>
        <v>3 : 3</v>
      </c>
      <c r="AE573" s="317"/>
      <c r="AF573" s="170"/>
      <c r="AG573" s="170"/>
      <c r="AH573" s="167" t="str">
        <f t="shared" si="216"/>
        <v>Team B3Team B9</v>
      </c>
    </row>
    <row r="574" spans="25:34" x14ac:dyDescent="0.2">
      <c r="Y574" s="57" t="s">
        <v>337</v>
      </c>
      <c r="Z574" s="33" t="str">
        <f t="shared" si="211"/>
        <v>Team C3Team C9</v>
      </c>
      <c r="AA574" s="172">
        <f t="shared" si="212"/>
        <v>1</v>
      </c>
      <c r="AB574" s="172" t="str">
        <f t="shared" si="213"/>
        <v>5 : 5</v>
      </c>
      <c r="AC574" s="3" t="str">
        <f t="shared" si="214"/>
        <v>Team C3Team C9</v>
      </c>
      <c r="AD574" s="64" t="str">
        <f t="shared" si="215"/>
        <v>5 : 5</v>
      </c>
      <c r="AE574" s="317"/>
      <c r="AF574" s="170"/>
      <c r="AG574" s="170"/>
      <c r="AH574" s="167" t="str">
        <f t="shared" si="216"/>
        <v>Team C3Team C9</v>
      </c>
    </row>
    <row r="575" spans="25:34" x14ac:dyDescent="0.2">
      <c r="Y575" s="57" t="s">
        <v>338</v>
      </c>
      <c r="Z575" s="33" t="str">
        <f t="shared" si="211"/>
        <v>Team D3Team D9</v>
      </c>
      <c r="AA575" s="172">
        <f t="shared" si="212"/>
        <v>1</v>
      </c>
      <c r="AB575" s="172" t="str">
        <f t="shared" si="213"/>
        <v>6 : 6</v>
      </c>
      <c r="AC575" s="3" t="str">
        <f t="shared" si="214"/>
        <v>Team D3Team D9</v>
      </c>
      <c r="AD575" s="64" t="str">
        <f t="shared" si="215"/>
        <v>6 : 6</v>
      </c>
      <c r="AE575" s="317"/>
      <c r="AF575" s="170"/>
      <c r="AG575" s="170"/>
      <c r="AH575" s="167" t="str">
        <f t="shared" si="216"/>
        <v>Team D3Team D9</v>
      </c>
    </row>
    <row r="576" spans="25:34" x14ac:dyDescent="0.2">
      <c r="Y576" s="57" t="s">
        <v>339</v>
      </c>
      <c r="Z576" s="33" t="str">
        <f t="shared" si="211"/>
        <v>Beinbruch SC1. FC Riedwald</v>
      </c>
      <c r="AA576" s="172">
        <f t="shared" si="212"/>
        <v>1</v>
      </c>
      <c r="AB576" s="172" t="str">
        <f t="shared" si="213"/>
        <v>5 : 5</v>
      </c>
      <c r="AC576" s="3" t="str">
        <f t="shared" si="214"/>
        <v>Beinbruch SC1. FC Riedwald</v>
      </c>
      <c r="AD576" s="64" t="str">
        <f t="shared" si="215"/>
        <v>5 : 5</v>
      </c>
      <c r="AE576" s="317"/>
      <c r="AF576" s="170"/>
      <c r="AG576" s="170"/>
      <c r="AH576" s="167" t="str">
        <f t="shared" si="216"/>
        <v>Beinbruch SC1. FC Riedwald</v>
      </c>
    </row>
    <row r="577" spans="25:34" x14ac:dyDescent="0.2">
      <c r="Y577" s="57" t="s">
        <v>340</v>
      </c>
      <c r="Z577" s="33" t="str">
        <f t="shared" si="211"/>
        <v>Team B5Team B1</v>
      </c>
      <c r="AA577" s="172">
        <f t="shared" si="212"/>
        <v>1</v>
      </c>
      <c r="AB577" s="172" t="str">
        <f t="shared" si="213"/>
        <v>4 : 4</v>
      </c>
      <c r="AC577" s="3" t="str">
        <f t="shared" si="214"/>
        <v>Team B5Team B1</v>
      </c>
      <c r="AD577" s="64" t="str">
        <f t="shared" si="215"/>
        <v>4 : 4</v>
      </c>
      <c r="AE577" s="317"/>
      <c r="AF577" s="170"/>
      <c r="AG577" s="170"/>
      <c r="AH577" s="167" t="str">
        <f t="shared" si="216"/>
        <v>Team B5Team B1</v>
      </c>
    </row>
    <row r="578" spans="25:34" x14ac:dyDescent="0.2">
      <c r="Y578" s="57" t="s">
        <v>341</v>
      </c>
      <c r="Z578" s="33" t="str">
        <f t="shared" si="211"/>
        <v>Team C5Team C1</v>
      </c>
      <c r="AA578" s="172">
        <f t="shared" si="212"/>
        <v>1</v>
      </c>
      <c r="AB578" s="172" t="str">
        <f t="shared" si="213"/>
        <v>3 : 3</v>
      </c>
      <c r="AC578" s="3" t="str">
        <f t="shared" si="214"/>
        <v>Team C5Team C1</v>
      </c>
      <c r="AD578" s="64" t="str">
        <f t="shared" si="215"/>
        <v>3 : 3</v>
      </c>
      <c r="AE578" s="317"/>
      <c r="AF578" s="170"/>
      <c r="AG578" s="170"/>
      <c r="AH578" s="167" t="str">
        <f t="shared" si="216"/>
        <v>Team C5Team C1</v>
      </c>
    </row>
    <row r="579" spans="25:34" x14ac:dyDescent="0.2">
      <c r="Y579" s="57" t="s">
        <v>342</v>
      </c>
      <c r="Z579" s="33" t="str">
        <f t="shared" si="211"/>
        <v>Team D5Team D1</v>
      </c>
      <c r="AA579" s="172">
        <f t="shared" si="212"/>
        <v>1</v>
      </c>
      <c r="AB579" s="172" t="str">
        <f t="shared" si="213"/>
        <v>5 : 5</v>
      </c>
      <c r="AC579" s="3" t="str">
        <f t="shared" si="214"/>
        <v>Team D5Team D1</v>
      </c>
      <c r="AD579" s="64" t="str">
        <f t="shared" si="215"/>
        <v>5 : 5</v>
      </c>
      <c r="AE579" s="317"/>
      <c r="AF579" s="170"/>
      <c r="AG579" s="170"/>
      <c r="AH579" s="167" t="str">
        <f t="shared" si="216"/>
        <v>Team D5Team D1</v>
      </c>
    </row>
    <row r="580" spans="25:34" x14ac:dyDescent="0.2">
      <c r="Y580" s="57" t="s">
        <v>343</v>
      </c>
      <c r="Z580" s="33" t="str">
        <f t="shared" si="211"/>
        <v>Maibach 1822 eVFV Schlappe Lunge</v>
      </c>
      <c r="AA580" s="172">
        <f t="shared" si="212"/>
        <v>1</v>
      </c>
      <c r="AB580" s="172" t="str">
        <f t="shared" si="213"/>
        <v>0 : 0</v>
      </c>
      <c r="AC580" s="3" t="str">
        <f t="shared" si="214"/>
        <v>Maibach 1822 eVFV Schlappe Lunge</v>
      </c>
      <c r="AD580" s="64" t="str">
        <f t="shared" si="215"/>
        <v>0 : 0</v>
      </c>
      <c r="AE580" s="317"/>
      <c r="AF580" s="170"/>
      <c r="AG580" s="170"/>
      <c r="AH580" s="167" t="str">
        <f t="shared" si="216"/>
        <v>Maibach 1822 eVFV Schlappe Lunge</v>
      </c>
    </row>
    <row r="581" spans="25:34" x14ac:dyDescent="0.2">
      <c r="Y581" s="57" t="s">
        <v>344</v>
      </c>
      <c r="Z581" s="33" t="str">
        <f t="shared" si="211"/>
        <v>Team B4Team B6</v>
      </c>
      <c r="AA581" s="172">
        <f t="shared" si="212"/>
        <v>1</v>
      </c>
      <c r="AB581" s="172" t="str">
        <f t="shared" si="213"/>
        <v>1 : 1</v>
      </c>
      <c r="AC581" s="3" t="str">
        <f t="shared" si="214"/>
        <v>Team B4Team B6</v>
      </c>
      <c r="AD581" s="64" t="str">
        <f t="shared" si="215"/>
        <v>1 : 1</v>
      </c>
      <c r="AE581" s="317"/>
      <c r="AF581" s="170"/>
      <c r="AG581" s="170"/>
      <c r="AH581" s="167" t="str">
        <f t="shared" si="216"/>
        <v>Team B4Team B6</v>
      </c>
    </row>
    <row r="582" spans="25:34" x14ac:dyDescent="0.2">
      <c r="Y582" s="57" t="s">
        <v>345</v>
      </c>
      <c r="Z582" s="33" t="str">
        <f t="shared" si="211"/>
        <v>Team C4Team C6</v>
      </c>
      <c r="AA582" s="172">
        <f t="shared" si="212"/>
        <v>1</v>
      </c>
      <c r="AB582" s="172" t="str">
        <f t="shared" si="213"/>
        <v>3 : 3</v>
      </c>
      <c r="AC582" s="3" t="str">
        <f t="shared" si="214"/>
        <v>Team C4Team C6</v>
      </c>
      <c r="AD582" s="64" t="str">
        <f t="shared" si="215"/>
        <v>3 : 3</v>
      </c>
      <c r="AE582" s="317"/>
      <c r="AF582" s="170"/>
      <c r="AG582" s="170"/>
      <c r="AH582" s="167" t="str">
        <f t="shared" si="216"/>
        <v>Team C4Team C6</v>
      </c>
    </row>
    <row r="583" spans="25:34" x14ac:dyDescent="0.2">
      <c r="Y583" s="57" t="s">
        <v>346</v>
      </c>
      <c r="Z583" s="33" t="str">
        <f t="shared" si="211"/>
        <v>Team D4Team D6</v>
      </c>
      <c r="AA583" s="172">
        <f t="shared" si="212"/>
        <v>1</v>
      </c>
      <c r="AB583" s="172" t="str">
        <f t="shared" si="213"/>
        <v>3 : 1</v>
      </c>
      <c r="AC583" s="3" t="str">
        <f t="shared" si="214"/>
        <v>Team D4Team D6</v>
      </c>
      <c r="AD583" s="64" t="str">
        <f t="shared" si="215"/>
        <v>3 : 1</v>
      </c>
      <c r="AE583" s="317"/>
      <c r="AF583" s="170"/>
      <c r="AG583" s="170"/>
      <c r="AH583" s="167" t="str">
        <f t="shared" si="216"/>
        <v>Team D4Team D6</v>
      </c>
    </row>
    <row r="584" spans="25:34" x14ac:dyDescent="0.2">
      <c r="Y584" s="57" t="s">
        <v>347</v>
      </c>
      <c r="Z584" s="33" t="str">
        <f t="shared" si="211"/>
        <v>Team A7FC Barcelona</v>
      </c>
      <c r="AA584" s="172">
        <f t="shared" si="212"/>
        <v>1</v>
      </c>
      <c r="AB584" s="172" t="str">
        <f t="shared" si="213"/>
        <v>3 : 3</v>
      </c>
      <c r="AC584" s="3" t="str">
        <f t="shared" si="214"/>
        <v>Team A7FC Barcelona</v>
      </c>
      <c r="AD584" s="64" t="str">
        <f t="shared" si="215"/>
        <v>3 : 3</v>
      </c>
      <c r="AE584" s="317"/>
      <c r="AF584" s="170"/>
      <c r="AG584" s="170"/>
      <c r="AH584" s="167" t="str">
        <f t="shared" si="216"/>
        <v>Team A7FC Barcelona</v>
      </c>
    </row>
    <row r="585" spans="25:34" x14ac:dyDescent="0.2">
      <c r="Y585" s="57" t="s">
        <v>348</v>
      </c>
      <c r="Z585" s="33" t="str">
        <f t="shared" si="211"/>
        <v>Team B7Team B3</v>
      </c>
      <c r="AA585" s="172">
        <f t="shared" si="212"/>
        <v>1</v>
      </c>
      <c r="AB585" s="172" t="str">
        <f t="shared" si="213"/>
        <v>5 : 1</v>
      </c>
      <c r="AC585" s="3" t="str">
        <f t="shared" si="214"/>
        <v>Team B7Team B3</v>
      </c>
      <c r="AD585" s="64" t="str">
        <f t="shared" si="215"/>
        <v>5 : 1</v>
      </c>
      <c r="AE585" s="317"/>
      <c r="AF585" s="170"/>
      <c r="AG585" s="170"/>
      <c r="AH585" s="167" t="str">
        <f t="shared" si="216"/>
        <v>Team B7Team B3</v>
      </c>
    </row>
    <row r="586" spans="25:34" x14ac:dyDescent="0.2">
      <c r="Y586" s="57" t="s">
        <v>349</v>
      </c>
      <c r="Z586" s="33" t="str">
        <f t="shared" si="211"/>
        <v>Team C7Team C3</v>
      </c>
      <c r="AA586" s="172">
        <f t="shared" si="212"/>
        <v>1</v>
      </c>
      <c r="AB586" s="172" t="str">
        <f t="shared" si="213"/>
        <v>6 : 1</v>
      </c>
      <c r="AC586" s="3" t="str">
        <f t="shared" si="214"/>
        <v>Team C7Team C3</v>
      </c>
      <c r="AD586" s="64" t="str">
        <f t="shared" si="215"/>
        <v>6 : 1</v>
      </c>
      <c r="AE586" s="317"/>
      <c r="AF586" s="170"/>
      <c r="AG586" s="170"/>
      <c r="AH586" s="167" t="str">
        <f t="shared" si="216"/>
        <v>Team C7Team C3</v>
      </c>
    </row>
    <row r="587" spans="25:34" x14ac:dyDescent="0.2">
      <c r="Y587" s="57" t="s">
        <v>350</v>
      </c>
      <c r="Z587" s="33" t="str">
        <f t="shared" si="211"/>
        <v>Team D7Team D3</v>
      </c>
      <c r="AA587" s="172">
        <f t="shared" si="212"/>
        <v>1</v>
      </c>
      <c r="AB587" s="172" t="str">
        <f t="shared" si="213"/>
        <v>5 : 2</v>
      </c>
      <c r="AC587" s="3" t="str">
        <f t="shared" si="214"/>
        <v>Team D7Team D3</v>
      </c>
      <c r="AD587" s="64" t="str">
        <f t="shared" si="215"/>
        <v>5 : 2</v>
      </c>
      <c r="AE587" s="317"/>
      <c r="AF587" s="170"/>
      <c r="AG587" s="170"/>
      <c r="AH587" s="167" t="str">
        <f t="shared" si="216"/>
        <v>Team D7Team D3</v>
      </c>
    </row>
    <row r="588" spans="25:34" x14ac:dyDescent="0.2">
      <c r="Y588" s="57" t="s">
        <v>351</v>
      </c>
      <c r="Z588" s="33" t="str">
        <f t="shared" si="211"/>
        <v>Eintracht FrankfurtTeam A8</v>
      </c>
      <c r="AA588" s="172">
        <f t="shared" si="212"/>
        <v>1</v>
      </c>
      <c r="AB588" s="172" t="str">
        <f t="shared" si="213"/>
        <v>4 : 2</v>
      </c>
      <c r="AC588" s="3" t="str">
        <f t="shared" si="214"/>
        <v>Eintracht FrankfurtTeam A8</v>
      </c>
      <c r="AD588" s="64" t="str">
        <f t="shared" si="215"/>
        <v>4 : 2</v>
      </c>
      <c r="AE588" s="317"/>
      <c r="AF588" s="170"/>
      <c r="AG588" s="170"/>
      <c r="AH588" s="167" t="str">
        <f t="shared" si="216"/>
        <v>Eintracht FrankfurtTeam A8</v>
      </c>
    </row>
    <row r="589" spans="25:34" x14ac:dyDescent="0.2">
      <c r="Y589" s="57" t="s">
        <v>352</v>
      </c>
      <c r="Z589" s="33" t="str">
        <f t="shared" si="211"/>
        <v>Team B2Team B8</v>
      </c>
      <c r="AA589" s="172">
        <f t="shared" si="212"/>
        <v>1</v>
      </c>
      <c r="AB589" s="172" t="str">
        <f t="shared" si="213"/>
        <v>3 : 0</v>
      </c>
      <c r="AC589" s="3" t="str">
        <f t="shared" si="214"/>
        <v>Team B2Team B8</v>
      </c>
      <c r="AD589" s="64" t="str">
        <f t="shared" si="215"/>
        <v>3 : 0</v>
      </c>
      <c r="AE589" s="317"/>
      <c r="AF589" s="170"/>
      <c r="AG589" s="170"/>
      <c r="AH589" s="167" t="str">
        <f t="shared" si="216"/>
        <v>Team B2Team B8</v>
      </c>
    </row>
    <row r="590" spans="25:34" x14ac:dyDescent="0.2">
      <c r="Y590" s="57" t="s">
        <v>353</v>
      </c>
      <c r="Z590" s="33" t="str">
        <f t="shared" si="211"/>
        <v>Team C2Team C8</v>
      </c>
      <c r="AA590" s="172">
        <f t="shared" si="212"/>
        <v>1</v>
      </c>
      <c r="AB590" s="172" t="str">
        <f t="shared" si="213"/>
        <v>5 : 1</v>
      </c>
      <c r="AC590" s="3" t="str">
        <f t="shared" si="214"/>
        <v>Team C2Team C8</v>
      </c>
      <c r="AD590" s="64" t="str">
        <f t="shared" si="215"/>
        <v>5 : 1</v>
      </c>
      <c r="AE590" s="317"/>
      <c r="AF590" s="170"/>
      <c r="AG590" s="170"/>
      <c r="AH590" s="167" t="str">
        <f t="shared" si="216"/>
        <v>Team C2Team C8</v>
      </c>
    </row>
    <row r="591" spans="25:34" x14ac:dyDescent="0.2">
      <c r="Y591" s="57" t="s">
        <v>354</v>
      </c>
      <c r="Z591" s="33" t="str">
        <f t="shared" si="211"/>
        <v>Team D2Team D8</v>
      </c>
      <c r="AA591" s="172">
        <f t="shared" si="212"/>
        <v>1</v>
      </c>
      <c r="AB591" s="172" t="str">
        <f t="shared" si="213"/>
        <v>0 : 3</v>
      </c>
      <c r="AC591" s="3" t="str">
        <f t="shared" si="214"/>
        <v>Team D2Team D8</v>
      </c>
      <c r="AD591" s="64" t="str">
        <f t="shared" si="215"/>
        <v>0 : 3</v>
      </c>
      <c r="AE591" s="317"/>
      <c r="AF591" s="170"/>
      <c r="AG591" s="170"/>
      <c r="AH591" s="167" t="str">
        <f t="shared" si="216"/>
        <v>Team D2Team D8</v>
      </c>
    </row>
    <row r="592" spans="25:34" x14ac:dyDescent="0.2">
      <c r="Y592" s="57" t="s">
        <v>355</v>
      </c>
      <c r="Z592" s="33" t="str">
        <f t="shared" si="211"/>
        <v>1. FC RiedwaldMaibach 1822 eV</v>
      </c>
      <c r="AA592" s="172">
        <f t="shared" si="212"/>
        <v>1</v>
      </c>
      <c r="AB592" s="172" t="str">
        <f t="shared" si="213"/>
        <v>1 : 2</v>
      </c>
      <c r="AC592" s="3" t="str">
        <f t="shared" si="214"/>
        <v>1. FC RiedwaldMaibach 1822 eV</v>
      </c>
      <c r="AD592" s="64" t="str">
        <f t="shared" si="215"/>
        <v>1 : 2</v>
      </c>
      <c r="AE592" s="317"/>
      <c r="AF592" s="170"/>
      <c r="AG592" s="170"/>
      <c r="AH592" s="167" t="str">
        <f t="shared" si="216"/>
        <v>1. FC RiedwaldMaibach 1822 eV</v>
      </c>
    </row>
    <row r="593" spans="25:34" x14ac:dyDescent="0.2">
      <c r="Y593" s="57" t="s">
        <v>356</v>
      </c>
      <c r="Z593" s="33" t="str">
        <f t="shared" si="211"/>
        <v>Team B1Team B4</v>
      </c>
      <c r="AA593" s="172">
        <f t="shared" si="212"/>
        <v>1</v>
      </c>
      <c r="AB593" s="172" t="str">
        <f t="shared" si="213"/>
        <v>3 : 3</v>
      </c>
      <c r="AC593" s="3" t="str">
        <f t="shared" si="214"/>
        <v>Team B1Team B4</v>
      </c>
      <c r="AD593" s="64" t="str">
        <f t="shared" si="215"/>
        <v>3 : 3</v>
      </c>
      <c r="AE593" s="317"/>
      <c r="AF593" s="170"/>
      <c r="AG593" s="170"/>
      <c r="AH593" s="167" t="str">
        <f t="shared" si="216"/>
        <v>Team B1Team B4</v>
      </c>
    </row>
    <row r="594" spans="25:34" x14ac:dyDescent="0.2">
      <c r="Y594" s="57" t="s">
        <v>357</v>
      </c>
      <c r="Z594" s="33" t="str">
        <f t="shared" si="211"/>
        <v>Team C1Team C4</v>
      </c>
      <c r="AA594" s="172">
        <f t="shared" si="212"/>
        <v>1</v>
      </c>
      <c r="AB594" s="172" t="str">
        <f t="shared" si="213"/>
        <v>3 : 3</v>
      </c>
      <c r="AC594" s="3" t="str">
        <f t="shared" si="214"/>
        <v>Team C1Team C4</v>
      </c>
      <c r="AD594" s="64" t="str">
        <f t="shared" si="215"/>
        <v>3 : 3</v>
      </c>
      <c r="AE594" s="317"/>
      <c r="AF594" s="170"/>
      <c r="AG594" s="170"/>
      <c r="AH594" s="167" t="str">
        <f t="shared" si="216"/>
        <v>Team C1Team C4</v>
      </c>
    </row>
    <row r="595" spans="25:34" x14ac:dyDescent="0.2">
      <c r="Y595" s="57" t="s">
        <v>358</v>
      </c>
      <c r="Z595" s="33" t="str">
        <f t="shared" si="211"/>
        <v>Team D1Team D4</v>
      </c>
      <c r="AA595" s="172">
        <f t="shared" si="212"/>
        <v>1</v>
      </c>
      <c r="AB595" s="172" t="str">
        <f t="shared" si="213"/>
        <v>3 : 3</v>
      </c>
      <c r="AC595" s="3" t="str">
        <f t="shared" si="214"/>
        <v>Team D1Team D4</v>
      </c>
      <c r="AD595" s="64" t="str">
        <f t="shared" si="215"/>
        <v>3 : 3</v>
      </c>
      <c r="AE595" s="317"/>
      <c r="AF595" s="170"/>
      <c r="AG595" s="170"/>
      <c r="AH595" s="167" t="str">
        <f t="shared" si="216"/>
        <v>Team D1Team D4</v>
      </c>
    </row>
    <row r="596" spans="25:34" x14ac:dyDescent="0.2">
      <c r="Y596" s="57" t="s">
        <v>359</v>
      </c>
      <c r="Z596" s="33" t="str">
        <f t="shared" si="211"/>
        <v>FC BarcelonaBeinbruch SC</v>
      </c>
      <c r="AA596" s="172">
        <f t="shared" si="212"/>
        <v>1</v>
      </c>
      <c r="AB596" s="172" t="str">
        <f t="shared" si="213"/>
        <v>5 : 5</v>
      </c>
      <c r="AC596" s="3" t="str">
        <f t="shared" si="214"/>
        <v>FC BarcelonaBeinbruch SC</v>
      </c>
      <c r="AD596" s="64" t="str">
        <f t="shared" si="215"/>
        <v>5 : 5</v>
      </c>
      <c r="AE596" s="317"/>
      <c r="AF596" s="170"/>
      <c r="AG596" s="170"/>
      <c r="AH596" s="167" t="str">
        <f t="shared" si="216"/>
        <v>FC BarcelonaBeinbruch SC</v>
      </c>
    </row>
    <row r="597" spans="25:34" x14ac:dyDescent="0.2">
      <c r="Y597" s="57" t="s">
        <v>360</v>
      </c>
      <c r="Z597" s="33" t="str">
        <f t="shared" si="211"/>
        <v>Team B3Team B5</v>
      </c>
      <c r="AA597" s="172">
        <f t="shared" si="212"/>
        <v>1</v>
      </c>
      <c r="AB597" s="172" t="str">
        <f t="shared" si="213"/>
        <v>6 : 6</v>
      </c>
      <c r="AC597" s="3" t="str">
        <f t="shared" si="214"/>
        <v>Team B3Team B5</v>
      </c>
      <c r="AD597" s="64" t="str">
        <f t="shared" si="215"/>
        <v>6 : 6</v>
      </c>
      <c r="AE597" s="317"/>
      <c r="AF597" s="170"/>
      <c r="AG597" s="170"/>
      <c r="AH597" s="167" t="str">
        <f t="shared" si="216"/>
        <v>Team B3Team B5</v>
      </c>
    </row>
    <row r="598" spans="25:34" x14ac:dyDescent="0.2">
      <c r="Y598" s="57" t="s">
        <v>361</v>
      </c>
      <c r="Z598" s="33" t="str">
        <f t="shared" si="211"/>
        <v>Team C3Team C5</v>
      </c>
      <c r="AA598" s="172">
        <f t="shared" si="212"/>
        <v>1</v>
      </c>
      <c r="AB598" s="172" t="str">
        <f t="shared" si="213"/>
        <v>5 : 5</v>
      </c>
      <c r="AC598" s="3" t="str">
        <f t="shared" si="214"/>
        <v>Team C3Team C5</v>
      </c>
      <c r="AD598" s="64" t="str">
        <f t="shared" si="215"/>
        <v>5 : 5</v>
      </c>
      <c r="AE598" s="317"/>
      <c r="AF598" s="170"/>
      <c r="AG598" s="170"/>
      <c r="AH598" s="167" t="str">
        <f t="shared" si="216"/>
        <v>Team C3Team C5</v>
      </c>
    </row>
    <row r="599" spans="25:34" x14ac:dyDescent="0.2">
      <c r="Y599" s="57" t="s">
        <v>362</v>
      </c>
      <c r="Z599" s="33" t="str">
        <f t="shared" si="211"/>
        <v>Team D3Team D5</v>
      </c>
      <c r="AA599" s="172">
        <f t="shared" si="212"/>
        <v>1</v>
      </c>
      <c r="AB599" s="172" t="str">
        <f t="shared" si="213"/>
        <v>4 : 4</v>
      </c>
      <c r="AC599" s="3" t="str">
        <f t="shared" si="214"/>
        <v>Team D3Team D5</v>
      </c>
      <c r="AD599" s="64" t="str">
        <f t="shared" si="215"/>
        <v>4 : 4</v>
      </c>
      <c r="AE599" s="317"/>
      <c r="AF599" s="170"/>
      <c r="AG599" s="170"/>
      <c r="AH599" s="167" t="str">
        <f t="shared" si="216"/>
        <v>Team D3Team D5</v>
      </c>
    </row>
    <row r="600" spans="25:34" x14ac:dyDescent="0.2">
      <c r="Y600" s="57" t="s">
        <v>363</v>
      </c>
      <c r="Z600" s="33" t="str">
        <f t="shared" si="211"/>
        <v>FV Schlappe LungeEintracht Frankfurt</v>
      </c>
      <c r="AA600" s="172">
        <f t="shared" si="212"/>
        <v>1</v>
      </c>
      <c r="AB600" s="172" t="str">
        <f t="shared" si="213"/>
        <v>3 : 3</v>
      </c>
      <c r="AC600" s="3" t="str">
        <f t="shared" si="214"/>
        <v>FV Schlappe LungeEintracht Frankfurt</v>
      </c>
      <c r="AD600" s="64" t="str">
        <f t="shared" si="215"/>
        <v>3 : 3</v>
      </c>
      <c r="AE600" s="317"/>
      <c r="AF600" s="170"/>
      <c r="AG600" s="170"/>
      <c r="AH600" s="167" t="str">
        <f t="shared" si="216"/>
        <v>FV Schlappe LungeEintracht Frankfurt</v>
      </c>
    </row>
    <row r="601" spans="25:34" x14ac:dyDescent="0.2">
      <c r="Y601" s="57" t="s">
        <v>364</v>
      </c>
      <c r="Z601" s="33" t="str">
        <f t="shared" si="211"/>
        <v>Team B6Team B2</v>
      </c>
      <c r="AA601" s="172">
        <f t="shared" si="212"/>
        <v>1</v>
      </c>
      <c r="AB601" s="172" t="str">
        <f t="shared" si="213"/>
        <v>5 : 5</v>
      </c>
      <c r="AC601" s="3" t="str">
        <f t="shared" si="214"/>
        <v>Team B6Team B2</v>
      </c>
      <c r="AD601" s="64" t="str">
        <f t="shared" si="215"/>
        <v>5 : 5</v>
      </c>
      <c r="AE601" s="317"/>
      <c r="AF601" s="170"/>
      <c r="AG601" s="170"/>
      <c r="AH601" s="167" t="str">
        <f t="shared" si="216"/>
        <v>Team B6Team B2</v>
      </c>
    </row>
    <row r="602" spans="25:34" x14ac:dyDescent="0.2">
      <c r="Y602" s="57" t="s">
        <v>365</v>
      </c>
      <c r="Z602" s="33" t="str">
        <f t="shared" si="211"/>
        <v>Team C6Team C2</v>
      </c>
      <c r="AA602" s="172">
        <f t="shared" si="212"/>
        <v>1</v>
      </c>
      <c r="AB602" s="172" t="str">
        <f t="shared" si="213"/>
        <v>0 : 0</v>
      </c>
      <c r="AC602" s="3" t="str">
        <f t="shared" si="214"/>
        <v>Team C6Team C2</v>
      </c>
      <c r="AD602" s="64" t="str">
        <f t="shared" si="215"/>
        <v>0 : 0</v>
      </c>
      <c r="AE602" s="317"/>
      <c r="AF602" s="170"/>
      <c r="AG602" s="170"/>
      <c r="AH602" s="167" t="str">
        <f t="shared" si="216"/>
        <v>Team C6Team C2</v>
      </c>
    </row>
    <row r="603" spans="25:34" x14ac:dyDescent="0.2">
      <c r="Y603" s="57" t="s">
        <v>366</v>
      </c>
      <c r="Z603" s="33" t="str">
        <f t="shared" si="211"/>
        <v>Team D6Team D2</v>
      </c>
      <c r="AA603" s="172">
        <f t="shared" si="212"/>
        <v>1</v>
      </c>
      <c r="AB603" s="172" t="str">
        <f t="shared" si="213"/>
        <v>1 : 1</v>
      </c>
      <c r="AC603" s="3" t="str">
        <f t="shared" si="214"/>
        <v>Team D6Team D2</v>
      </c>
      <c r="AD603" s="64" t="str">
        <f t="shared" si="215"/>
        <v>1 : 1</v>
      </c>
      <c r="AE603" s="317"/>
      <c r="AF603" s="170"/>
      <c r="AG603" s="170"/>
      <c r="AH603" s="167" t="str">
        <f t="shared" si="216"/>
        <v>Team D6Team D2</v>
      </c>
    </row>
    <row r="604" spans="25:34" x14ac:dyDescent="0.2">
      <c r="Y604" s="57" t="s">
        <v>367</v>
      </c>
      <c r="Z604" s="33" t="str">
        <f t="shared" si="211"/>
        <v>Team A8Team A9</v>
      </c>
      <c r="AA604" s="172">
        <f t="shared" si="212"/>
        <v>1</v>
      </c>
      <c r="AB604" s="172" t="str">
        <f t="shared" si="213"/>
        <v>3 : 3</v>
      </c>
      <c r="AC604" s="3" t="str">
        <f t="shared" si="214"/>
        <v>Team A8Team A9</v>
      </c>
      <c r="AD604" s="64" t="str">
        <f t="shared" si="215"/>
        <v>3 : 3</v>
      </c>
      <c r="AE604" s="317"/>
      <c r="AF604" s="170"/>
      <c r="AG604" s="170"/>
      <c r="AH604" s="167" t="str">
        <f t="shared" si="216"/>
        <v>Team A8Team A9</v>
      </c>
    </row>
    <row r="605" spans="25:34" x14ac:dyDescent="0.2">
      <c r="Y605" s="57" t="s">
        <v>368</v>
      </c>
      <c r="Z605" s="33" t="str">
        <f t="shared" si="211"/>
        <v>Team B8Team B9</v>
      </c>
      <c r="AA605" s="172">
        <f t="shared" si="212"/>
        <v>1</v>
      </c>
      <c r="AB605" s="172" t="str">
        <f t="shared" si="213"/>
        <v>3 : 1</v>
      </c>
      <c r="AC605" s="3" t="str">
        <f t="shared" si="214"/>
        <v>Team B8Team B9</v>
      </c>
      <c r="AD605" s="64" t="str">
        <f t="shared" si="215"/>
        <v>3 : 1</v>
      </c>
      <c r="AE605" s="317"/>
      <c r="AF605" s="170"/>
      <c r="AG605" s="170"/>
      <c r="AH605" s="167" t="str">
        <f t="shared" si="216"/>
        <v>Team B8Team B9</v>
      </c>
    </row>
    <row r="606" spans="25:34" x14ac:dyDescent="0.2">
      <c r="Y606" s="57" t="s">
        <v>369</v>
      </c>
      <c r="Z606" s="33" t="str">
        <f t="shared" si="211"/>
        <v>Team C8Team C9</v>
      </c>
      <c r="AA606" s="172">
        <f t="shared" si="212"/>
        <v>1</v>
      </c>
      <c r="AB606" s="172" t="str">
        <f t="shared" si="213"/>
        <v>3 : 3</v>
      </c>
      <c r="AC606" s="3" t="str">
        <f t="shared" si="214"/>
        <v>Team C8Team C9</v>
      </c>
      <c r="AD606" s="64" t="str">
        <f t="shared" si="215"/>
        <v>3 : 3</v>
      </c>
      <c r="AE606" s="317"/>
      <c r="AF606" s="170"/>
      <c r="AG606" s="170"/>
      <c r="AH606" s="167" t="str">
        <f t="shared" si="216"/>
        <v>Team C8Team C9</v>
      </c>
    </row>
    <row r="607" spans="25:34" x14ac:dyDescent="0.2">
      <c r="Y607" s="57" t="s">
        <v>370</v>
      </c>
      <c r="Z607" s="33" t="str">
        <f t="shared" si="211"/>
        <v>Team D8Team D9</v>
      </c>
      <c r="AA607" s="172">
        <f t="shared" si="212"/>
        <v>1</v>
      </c>
      <c r="AB607" s="172" t="str">
        <f t="shared" si="213"/>
        <v>5 : 1</v>
      </c>
      <c r="AC607" s="3" t="str">
        <f t="shared" si="214"/>
        <v>Team D8Team D9</v>
      </c>
      <c r="AD607" s="64" t="str">
        <f t="shared" si="215"/>
        <v>5 : 1</v>
      </c>
      <c r="AE607" s="317"/>
      <c r="AF607" s="170"/>
      <c r="AG607" s="170"/>
      <c r="AH607" s="167" t="str">
        <f t="shared" si="216"/>
        <v>Team D8Team D9</v>
      </c>
    </row>
    <row r="608" spans="25:34" x14ac:dyDescent="0.2">
      <c r="Y608" s="57" t="s">
        <v>371</v>
      </c>
      <c r="Z608" s="33" t="str">
        <f t="shared" ref="Z608:Z639" si="217">W320&amp;V320</f>
        <v>FC Barcelona1. FC Riedwald</v>
      </c>
      <c r="AA608" s="172">
        <f t="shared" ref="AA608:AA639" si="218">AA320</f>
        <v>1</v>
      </c>
      <c r="AB608" s="172" t="str">
        <f t="shared" ref="AB608:AB639" si="219">IF(AA608&gt;0,Y320&amp;$M$67&amp;X320,"")</f>
        <v>6 : 1</v>
      </c>
      <c r="AC608" s="3" t="str">
        <f t="shared" ref="AC608:AC639" si="220">IF($AG320=1,W320&amp;V320,"")</f>
        <v>FC Barcelona1. FC Riedwald</v>
      </c>
      <c r="AD608" s="64" t="str">
        <f t="shared" ref="AD608:AD639" si="221">IF(AND(AA320&gt;0,$AG320=1),$Y320&amp;$M$67&amp;$X320,"")</f>
        <v>6 : 1</v>
      </c>
      <c r="AE608" s="317"/>
      <c r="AF608" s="170"/>
      <c r="AG608" s="170"/>
      <c r="AH608" s="167" t="str">
        <f t="shared" si="216"/>
        <v>FC Barcelona1. FC Riedwald</v>
      </c>
    </row>
    <row r="609" spans="25:34" x14ac:dyDescent="0.2">
      <c r="Y609" s="57" t="s">
        <v>372</v>
      </c>
      <c r="Z609" s="33" t="str">
        <f t="shared" si="217"/>
        <v>Team B3Team B1</v>
      </c>
      <c r="AA609" s="172">
        <f t="shared" si="218"/>
        <v>1</v>
      </c>
      <c r="AB609" s="172" t="str">
        <f t="shared" si="219"/>
        <v>5 : 2</v>
      </c>
      <c r="AC609" s="3" t="str">
        <f t="shared" si="220"/>
        <v>Team B3Team B1</v>
      </c>
      <c r="AD609" s="64" t="str">
        <f t="shared" si="221"/>
        <v>5 : 2</v>
      </c>
      <c r="AE609" s="317"/>
      <c r="AF609" s="170"/>
      <c r="AG609" s="170"/>
      <c r="AH609" s="167" t="str">
        <f t="shared" si="216"/>
        <v>Team B3Team B1</v>
      </c>
    </row>
    <row r="610" spans="25:34" x14ac:dyDescent="0.2">
      <c r="Y610" s="57" t="s">
        <v>373</v>
      </c>
      <c r="Z610" s="33" t="str">
        <f t="shared" si="217"/>
        <v>Team C3Team C1</v>
      </c>
      <c r="AA610" s="172">
        <f t="shared" si="218"/>
        <v>1</v>
      </c>
      <c r="AB610" s="172" t="str">
        <f t="shared" si="219"/>
        <v>4 : 2</v>
      </c>
      <c r="AC610" s="3" t="str">
        <f t="shared" si="220"/>
        <v>Team C3Team C1</v>
      </c>
      <c r="AD610" s="64" t="str">
        <f t="shared" si="221"/>
        <v>4 : 2</v>
      </c>
      <c r="AE610" s="317"/>
      <c r="AF610" s="170"/>
      <c r="AG610" s="170"/>
      <c r="AH610" s="167" t="str">
        <f t="shared" ref="AH610:AH639" si="222">Z610</f>
        <v>Team C3Team C1</v>
      </c>
    </row>
    <row r="611" spans="25:34" x14ac:dyDescent="0.2">
      <c r="Y611" s="57" t="s">
        <v>374</v>
      </c>
      <c r="Z611" s="33" t="str">
        <f t="shared" si="217"/>
        <v>Team D3Team D1</v>
      </c>
      <c r="AA611" s="172">
        <f t="shared" si="218"/>
        <v>1</v>
      </c>
      <c r="AB611" s="172" t="str">
        <f t="shared" si="219"/>
        <v>3 : 0</v>
      </c>
      <c r="AC611" s="3" t="str">
        <f t="shared" si="220"/>
        <v>Team D3Team D1</v>
      </c>
      <c r="AD611" s="64" t="str">
        <f t="shared" si="221"/>
        <v>3 : 0</v>
      </c>
      <c r="AE611" s="317"/>
      <c r="AF611" s="170"/>
      <c r="AG611" s="170"/>
      <c r="AH611" s="167" t="str">
        <f t="shared" si="222"/>
        <v>Team D3Team D1</v>
      </c>
    </row>
    <row r="612" spans="25:34" x14ac:dyDescent="0.2">
      <c r="Y612" s="57" t="s">
        <v>375</v>
      </c>
      <c r="Z612" s="33" t="str">
        <f t="shared" si="217"/>
        <v>Eintracht FrankfurtMaibach 1822 eV</v>
      </c>
      <c r="AA612" s="172">
        <f t="shared" si="218"/>
        <v>1</v>
      </c>
      <c r="AB612" s="172" t="str">
        <f t="shared" si="219"/>
        <v>5 : 1</v>
      </c>
      <c r="AC612" s="3" t="str">
        <f t="shared" si="220"/>
        <v>Eintracht FrankfurtMaibach 1822 eV</v>
      </c>
      <c r="AD612" s="64" t="str">
        <f t="shared" si="221"/>
        <v>5 : 1</v>
      </c>
      <c r="AE612" s="317"/>
      <c r="AF612" s="170"/>
      <c r="AG612" s="170"/>
      <c r="AH612" s="167" t="str">
        <f t="shared" si="222"/>
        <v>Eintracht FrankfurtMaibach 1822 eV</v>
      </c>
    </row>
    <row r="613" spans="25:34" x14ac:dyDescent="0.2">
      <c r="Y613" s="57" t="s">
        <v>376</v>
      </c>
      <c r="Z613" s="33" t="str">
        <f t="shared" si="217"/>
        <v>Team B2Team B4</v>
      </c>
      <c r="AA613" s="172">
        <f t="shared" si="218"/>
        <v>1</v>
      </c>
      <c r="AB613" s="172" t="str">
        <f t="shared" si="219"/>
        <v>0 : 3</v>
      </c>
      <c r="AC613" s="3" t="str">
        <f t="shared" si="220"/>
        <v>Team B2Team B4</v>
      </c>
      <c r="AD613" s="64" t="str">
        <f t="shared" si="221"/>
        <v>0 : 3</v>
      </c>
      <c r="AE613" s="317"/>
      <c r="AF613" s="170"/>
      <c r="AG613" s="170"/>
      <c r="AH613" s="167" t="str">
        <f t="shared" si="222"/>
        <v>Team B2Team B4</v>
      </c>
    </row>
    <row r="614" spans="25:34" x14ac:dyDescent="0.2">
      <c r="Y614" s="57" t="s">
        <v>377</v>
      </c>
      <c r="Z614" s="33" t="str">
        <f t="shared" si="217"/>
        <v>Team C2Team C4</v>
      </c>
      <c r="AA614" s="172">
        <f t="shared" si="218"/>
        <v>1</v>
      </c>
      <c r="AB614" s="172" t="str">
        <f t="shared" si="219"/>
        <v>1 : 2</v>
      </c>
      <c r="AC614" s="3" t="str">
        <f t="shared" si="220"/>
        <v>Team C2Team C4</v>
      </c>
      <c r="AD614" s="64" t="str">
        <f t="shared" si="221"/>
        <v>1 : 2</v>
      </c>
      <c r="AE614" s="317"/>
      <c r="AF614" s="170"/>
      <c r="AG614" s="170"/>
      <c r="AH614" s="167" t="str">
        <f t="shared" si="222"/>
        <v>Team C2Team C4</v>
      </c>
    </row>
    <row r="615" spans="25:34" x14ac:dyDescent="0.2">
      <c r="Y615" s="57" t="s">
        <v>378</v>
      </c>
      <c r="Z615" s="33" t="str">
        <f t="shared" si="217"/>
        <v>Team D2Team D4</v>
      </c>
      <c r="AA615" s="172">
        <f t="shared" si="218"/>
        <v>1</v>
      </c>
      <c r="AB615" s="172" t="str">
        <f t="shared" si="219"/>
        <v>3 : 3</v>
      </c>
      <c r="AC615" s="3" t="str">
        <f t="shared" si="220"/>
        <v>Team D2Team D4</v>
      </c>
      <c r="AD615" s="64" t="str">
        <f t="shared" si="221"/>
        <v>3 : 3</v>
      </c>
      <c r="AE615" s="317"/>
      <c r="AF615" s="170"/>
      <c r="AG615" s="170"/>
      <c r="AH615" s="167" t="str">
        <f t="shared" si="222"/>
        <v>Team D2Team D4</v>
      </c>
    </row>
    <row r="616" spans="25:34" x14ac:dyDescent="0.2">
      <c r="Y616" s="57" t="s">
        <v>379</v>
      </c>
      <c r="Z616" s="33" t="str">
        <f t="shared" si="217"/>
        <v>Team A9FV Schlappe Lunge</v>
      </c>
      <c r="AA616" s="172">
        <f t="shared" si="218"/>
        <v>1</v>
      </c>
      <c r="AB616" s="172" t="str">
        <f t="shared" si="219"/>
        <v>3 : 3</v>
      </c>
      <c r="AC616" s="3" t="str">
        <f t="shared" si="220"/>
        <v>Team A9FV Schlappe Lunge</v>
      </c>
      <c r="AD616" s="64" t="str">
        <f t="shared" si="221"/>
        <v>3 : 3</v>
      </c>
      <c r="AE616" s="317"/>
      <c r="AF616" s="170"/>
      <c r="AG616" s="170"/>
      <c r="AH616" s="167" t="str">
        <f t="shared" si="222"/>
        <v>Team A9FV Schlappe Lunge</v>
      </c>
    </row>
    <row r="617" spans="25:34" x14ac:dyDescent="0.2">
      <c r="Y617" s="57" t="s">
        <v>380</v>
      </c>
      <c r="Z617" s="33" t="str">
        <f t="shared" si="217"/>
        <v>Team B9Team B6</v>
      </c>
      <c r="AA617" s="172">
        <f t="shared" si="218"/>
        <v>1</v>
      </c>
      <c r="AB617" s="172" t="str">
        <f t="shared" si="219"/>
        <v>3 : 3</v>
      </c>
      <c r="AC617" s="3" t="str">
        <f t="shared" si="220"/>
        <v>Team B9Team B6</v>
      </c>
      <c r="AD617" s="64" t="str">
        <f t="shared" si="221"/>
        <v>3 : 3</v>
      </c>
      <c r="AE617" s="317"/>
      <c r="AF617" s="170"/>
      <c r="AG617" s="170"/>
      <c r="AH617" s="167" t="str">
        <f t="shared" si="222"/>
        <v>Team B9Team B6</v>
      </c>
    </row>
    <row r="618" spans="25:34" x14ac:dyDescent="0.2">
      <c r="Y618" s="57" t="s">
        <v>381</v>
      </c>
      <c r="Z618" s="33" t="str">
        <f t="shared" si="217"/>
        <v>Team C9Team C6</v>
      </c>
      <c r="AA618" s="172">
        <f t="shared" si="218"/>
        <v>1</v>
      </c>
      <c r="AB618" s="172" t="str">
        <f t="shared" si="219"/>
        <v>5 : 5</v>
      </c>
      <c r="AC618" s="3" t="str">
        <f t="shared" si="220"/>
        <v>Team C9Team C6</v>
      </c>
      <c r="AD618" s="64" t="str">
        <f t="shared" si="221"/>
        <v>5 : 5</v>
      </c>
      <c r="AE618" s="317"/>
      <c r="AF618" s="170"/>
      <c r="AG618" s="170"/>
      <c r="AH618" s="167" t="str">
        <f t="shared" si="222"/>
        <v>Team C9Team C6</v>
      </c>
    </row>
    <row r="619" spans="25:34" x14ac:dyDescent="0.2">
      <c r="Y619" s="57" t="s">
        <v>382</v>
      </c>
      <c r="Z619" s="33" t="str">
        <f t="shared" si="217"/>
        <v>Team D9Team D6</v>
      </c>
      <c r="AA619" s="172">
        <f t="shared" si="218"/>
        <v>1</v>
      </c>
      <c r="AB619" s="172" t="str">
        <f t="shared" si="219"/>
        <v>6 : 6</v>
      </c>
      <c r="AC619" s="3" t="str">
        <f t="shared" si="220"/>
        <v>Team D9Team D6</v>
      </c>
      <c r="AD619" s="64" t="str">
        <f t="shared" si="221"/>
        <v>6 : 6</v>
      </c>
      <c r="AE619" s="317"/>
      <c r="AF619" s="170"/>
      <c r="AG619" s="170"/>
      <c r="AH619" s="167" t="str">
        <f t="shared" si="222"/>
        <v>Team D9Team D6</v>
      </c>
    </row>
    <row r="620" spans="25:34" x14ac:dyDescent="0.2">
      <c r="Y620" s="57" t="s">
        <v>383</v>
      </c>
      <c r="Z620" s="33" t="str">
        <f t="shared" si="217"/>
        <v>Team A7Team A8</v>
      </c>
      <c r="AA620" s="172">
        <f t="shared" si="218"/>
        <v>1</v>
      </c>
      <c r="AB620" s="172" t="str">
        <f t="shared" si="219"/>
        <v>5 : 5</v>
      </c>
      <c r="AC620" s="3" t="str">
        <f t="shared" si="220"/>
        <v>Team A7Team A8</v>
      </c>
      <c r="AD620" s="64" t="str">
        <f t="shared" si="221"/>
        <v>5 : 5</v>
      </c>
      <c r="AE620" s="317"/>
      <c r="AF620" s="170"/>
      <c r="AG620" s="170"/>
      <c r="AH620" s="167" t="str">
        <f t="shared" si="222"/>
        <v>Team A7Team A8</v>
      </c>
    </row>
    <row r="621" spans="25:34" x14ac:dyDescent="0.2">
      <c r="Y621" s="57" t="s">
        <v>384</v>
      </c>
      <c r="Z621" s="33" t="str">
        <f t="shared" si="217"/>
        <v>Team B7Team B8</v>
      </c>
      <c r="AA621" s="172">
        <f t="shared" si="218"/>
        <v>1</v>
      </c>
      <c r="AB621" s="172" t="str">
        <f t="shared" si="219"/>
        <v>4 : 4</v>
      </c>
      <c r="AC621" s="3" t="str">
        <f t="shared" si="220"/>
        <v>Team B7Team B8</v>
      </c>
      <c r="AD621" s="64" t="str">
        <f t="shared" si="221"/>
        <v>4 : 4</v>
      </c>
      <c r="AE621" s="317"/>
      <c r="AF621" s="170"/>
      <c r="AG621" s="170"/>
      <c r="AH621" s="167" t="str">
        <f t="shared" si="222"/>
        <v>Team B7Team B8</v>
      </c>
    </row>
    <row r="622" spans="25:34" x14ac:dyDescent="0.2">
      <c r="Y622" s="57" t="s">
        <v>385</v>
      </c>
      <c r="Z622" s="33" t="str">
        <f t="shared" si="217"/>
        <v>Team C7Team C8</v>
      </c>
      <c r="AA622" s="172">
        <f t="shared" si="218"/>
        <v>1</v>
      </c>
      <c r="AB622" s="172" t="str">
        <f t="shared" si="219"/>
        <v>3 : 3</v>
      </c>
      <c r="AC622" s="3" t="str">
        <f t="shared" si="220"/>
        <v>Team C7Team C8</v>
      </c>
      <c r="AD622" s="64" t="str">
        <f t="shared" si="221"/>
        <v>3 : 3</v>
      </c>
      <c r="AE622" s="317"/>
      <c r="AF622" s="170"/>
      <c r="AG622" s="170"/>
      <c r="AH622" s="167" t="str">
        <f t="shared" si="222"/>
        <v>Team C7Team C8</v>
      </c>
    </row>
    <row r="623" spans="25:34" x14ac:dyDescent="0.2">
      <c r="Y623" s="57" t="s">
        <v>386</v>
      </c>
      <c r="Z623" s="33" t="str">
        <f t="shared" si="217"/>
        <v>Team D7Team D8</v>
      </c>
      <c r="AA623" s="172">
        <f t="shared" si="218"/>
        <v>1</v>
      </c>
      <c r="AB623" s="172" t="str">
        <f t="shared" si="219"/>
        <v>5 : 5</v>
      </c>
      <c r="AC623" s="3" t="str">
        <f t="shared" si="220"/>
        <v>Team D7Team D8</v>
      </c>
      <c r="AD623" s="64" t="str">
        <f t="shared" si="221"/>
        <v>5 : 5</v>
      </c>
      <c r="AE623" s="317"/>
      <c r="AF623" s="170"/>
      <c r="AG623" s="170"/>
      <c r="AH623" s="167" t="str">
        <f t="shared" si="222"/>
        <v>Team D7Team D8</v>
      </c>
    </row>
    <row r="624" spans="25:34" x14ac:dyDescent="0.2">
      <c r="Y624" s="57" t="s">
        <v>387</v>
      </c>
      <c r="Z624" s="33" t="str">
        <f t="shared" si="217"/>
        <v>1. FC RiedwaldEintracht Frankfurt</v>
      </c>
      <c r="AA624" s="172">
        <f t="shared" si="218"/>
        <v>1</v>
      </c>
      <c r="AB624" s="172" t="str">
        <f t="shared" si="219"/>
        <v>0 : 0</v>
      </c>
      <c r="AC624" s="3" t="str">
        <f t="shared" si="220"/>
        <v>1. FC RiedwaldEintracht Frankfurt</v>
      </c>
      <c r="AD624" s="64" t="str">
        <f t="shared" si="221"/>
        <v>0 : 0</v>
      </c>
      <c r="AE624" s="317"/>
      <c r="AF624" s="170"/>
      <c r="AG624" s="170"/>
      <c r="AH624" s="167" t="str">
        <f t="shared" si="222"/>
        <v>1. FC RiedwaldEintracht Frankfurt</v>
      </c>
    </row>
    <row r="625" spans="25:34" x14ac:dyDescent="0.2">
      <c r="Y625" s="57" t="s">
        <v>388</v>
      </c>
      <c r="Z625" s="33" t="str">
        <f t="shared" si="217"/>
        <v>Team B1Team B2</v>
      </c>
      <c r="AA625" s="172">
        <f t="shared" si="218"/>
        <v>1</v>
      </c>
      <c r="AB625" s="172" t="str">
        <f t="shared" si="219"/>
        <v>1 : 1</v>
      </c>
      <c r="AC625" s="3" t="str">
        <f t="shared" si="220"/>
        <v>Team B1Team B2</v>
      </c>
      <c r="AD625" s="64" t="str">
        <f t="shared" si="221"/>
        <v>1 : 1</v>
      </c>
      <c r="AE625" s="317"/>
      <c r="AF625" s="170"/>
      <c r="AG625" s="170"/>
      <c r="AH625" s="167" t="str">
        <f t="shared" si="222"/>
        <v>Team B1Team B2</v>
      </c>
    </row>
    <row r="626" spans="25:34" x14ac:dyDescent="0.2">
      <c r="Y626" s="57" t="s">
        <v>389</v>
      </c>
      <c r="Z626" s="33" t="str">
        <f t="shared" si="217"/>
        <v>Team C1Team C2</v>
      </c>
      <c r="AA626" s="172">
        <f t="shared" si="218"/>
        <v>1</v>
      </c>
      <c r="AB626" s="172" t="str">
        <f t="shared" si="219"/>
        <v>4 : 2</v>
      </c>
      <c r="AC626" s="3" t="str">
        <f t="shared" si="220"/>
        <v>Team C1Team C2</v>
      </c>
      <c r="AD626" s="64" t="str">
        <f t="shared" si="221"/>
        <v>4 : 2</v>
      </c>
      <c r="AE626" s="317"/>
      <c r="AF626" s="170"/>
      <c r="AG626" s="170"/>
      <c r="AH626" s="167" t="str">
        <f t="shared" si="222"/>
        <v>Team C1Team C2</v>
      </c>
    </row>
    <row r="627" spans="25:34" x14ac:dyDescent="0.2">
      <c r="Y627" s="57" t="s">
        <v>390</v>
      </c>
      <c r="Z627" s="33" t="str">
        <f t="shared" si="217"/>
        <v>Team D1Team D2</v>
      </c>
      <c r="AA627" s="172">
        <f t="shared" si="218"/>
        <v>1</v>
      </c>
      <c r="AB627" s="172" t="str">
        <f t="shared" si="219"/>
        <v>3 : 0</v>
      </c>
      <c r="AC627" s="3" t="str">
        <f t="shared" si="220"/>
        <v>Team D1Team D2</v>
      </c>
      <c r="AD627" s="64" t="str">
        <f t="shared" si="221"/>
        <v>3 : 0</v>
      </c>
      <c r="AE627" s="317"/>
      <c r="AF627" s="170"/>
      <c r="AG627" s="170"/>
      <c r="AH627" s="167" t="str">
        <f t="shared" si="222"/>
        <v>Team D1Team D2</v>
      </c>
    </row>
    <row r="628" spans="25:34" x14ac:dyDescent="0.2">
      <c r="Y628" s="57" t="s">
        <v>391</v>
      </c>
      <c r="Z628" s="33" t="str">
        <f t="shared" si="217"/>
        <v>Maibach 1822 eVTeam A9</v>
      </c>
      <c r="AA628" s="172">
        <f t="shared" si="218"/>
        <v>1</v>
      </c>
      <c r="AB628" s="172" t="str">
        <f t="shared" si="219"/>
        <v>5 : 1</v>
      </c>
      <c r="AC628" s="3" t="str">
        <f t="shared" si="220"/>
        <v>Maibach 1822 eVTeam A9</v>
      </c>
      <c r="AD628" s="64" t="str">
        <f t="shared" si="221"/>
        <v>5 : 1</v>
      </c>
      <c r="AE628" s="317"/>
      <c r="AF628" s="170"/>
      <c r="AG628" s="170"/>
      <c r="AH628" s="167" t="str">
        <f t="shared" si="222"/>
        <v>Maibach 1822 eVTeam A9</v>
      </c>
    </row>
    <row r="629" spans="25:34" x14ac:dyDescent="0.2">
      <c r="Y629" s="57" t="s">
        <v>392</v>
      </c>
      <c r="Z629" s="33" t="str">
        <f t="shared" si="217"/>
        <v>Team B4Team B9</v>
      </c>
      <c r="AA629" s="172">
        <f t="shared" si="218"/>
        <v>1</v>
      </c>
      <c r="AB629" s="172" t="str">
        <f t="shared" si="219"/>
        <v>0 : 3</v>
      </c>
      <c r="AC629" s="3" t="str">
        <f t="shared" si="220"/>
        <v>Team B4Team B9</v>
      </c>
      <c r="AD629" s="64" t="str">
        <f t="shared" si="221"/>
        <v>0 : 3</v>
      </c>
      <c r="AE629" s="317"/>
      <c r="AF629" s="170"/>
      <c r="AG629" s="170"/>
      <c r="AH629" s="167" t="str">
        <f t="shared" si="222"/>
        <v>Team B4Team B9</v>
      </c>
    </row>
    <row r="630" spans="25:34" x14ac:dyDescent="0.2">
      <c r="Y630" s="57" t="s">
        <v>393</v>
      </c>
      <c r="Z630" s="33" t="str">
        <f t="shared" si="217"/>
        <v>Team C4Team C9</v>
      </c>
      <c r="AA630" s="172">
        <f t="shared" si="218"/>
        <v>1</v>
      </c>
      <c r="AB630" s="172" t="str">
        <f t="shared" si="219"/>
        <v>1 : 2</v>
      </c>
      <c r="AC630" s="3" t="str">
        <f t="shared" si="220"/>
        <v>Team C4Team C9</v>
      </c>
      <c r="AD630" s="64" t="str">
        <f t="shared" si="221"/>
        <v>1 : 2</v>
      </c>
      <c r="AE630" s="317"/>
      <c r="AF630" s="170"/>
      <c r="AG630" s="170"/>
      <c r="AH630" s="167" t="str">
        <f t="shared" si="222"/>
        <v>Team C4Team C9</v>
      </c>
    </row>
    <row r="631" spans="25:34" x14ac:dyDescent="0.2">
      <c r="Y631" s="57" t="s">
        <v>394</v>
      </c>
      <c r="Z631" s="33" t="str">
        <f t="shared" si="217"/>
        <v>Team D4Team D9</v>
      </c>
      <c r="AA631" s="172">
        <f t="shared" si="218"/>
        <v>1</v>
      </c>
      <c r="AB631" s="172" t="str">
        <f t="shared" si="219"/>
        <v>3 : 3</v>
      </c>
      <c r="AC631" s="3" t="str">
        <f t="shared" si="220"/>
        <v>Team D4Team D9</v>
      </c>
      <c r="AD631" s="64" t="str">
        <f t="shared" si="221"/>
        <v>3 : 3</v>
      </c>
      <c r="AE631" s="317"/>
      <c r="AF631" s="170"/>
      <c r="AG631" s="170"/>
      <c r="AH631" s="167" t="str">
        <f t="shared" si="222"/>
        <v>Team D4Team D9</v>
      </c>
    </row>
    <row r="632" spans="25:34" x14ac:dyDescent="0.2">
      <c r="Y632" s="57" t="s">
        <v>395</v>
      </c>
      <c r="Z632" s="33" t="str">
        <f t="shared" si="217"/>
        <v>Team A8Beinbruch SC</v>
      </c>
      <c r="AA632" s="172">
        <f t="shared" si="218"/>
        <v>1</v>
      </c>
      <c r="AB632" s="172" t="str">
        <f t="shared" si="219"/>
        <v>3 : 3</v>
      </c>
      <c r="AC632" s="3" t="str">
        <f t="shared" si="220"/>
        <v>Team A8Beinbruch SC</v>
      </c>
      <c r="AD632" s="64" t="str">
        <f t="shared" si="221"/>
        <v>3 : 3</v>
      </c>
      <c r="AE632" s="317"/>
      <c r="AF632" s="170"/>
      <c r="AG632" s="170"/>
      <c r="AH632" s="167" t="str">
        <f t="shared" si="222"/>
        <v>Team A8Beinbruch SC</v>
      </c>
    </row>
    <row r="633" spans="25:34" x14ac:dyDescent="0.2">
      <c r="Y633" s="57" t="s">
        <v>396</v>
      </c>
      <c r="Z633" s="33" t="str">
        <f t="shared" si="217"/>
        <v>Team B8Team B5</v>
      </c>
      <c r="AA633" s="172">
        <f t="shared" si="218"/>
        <v>1</v>
      </c>
      <c r="AB633" s="172" t="str">
        <f t="shared" si="219"/>
        <v>3 : 3</v>
      </c>
      <c r="AC633" s="3" t="str">
        <f t="shared" si="220"/>
        <v>Team B8Team B5</v>
      </c>
      <c r="AD633" s="64" t="str">
        <f t="shared" si="221"/>
        <v>3 : 3</v>
      </c>
      <c r="AE633" s="317"/>
      <c r="AF633" s="170"/>
      <c r="AG633" s="170"/>
      <c r="AH633" s="167" t="str">
        <f t="shared" si="222"/>
        <v>Team B8Team B5</v>
      </c>
    </row>
    <row r="634" spans="25:34" x14ac:dyDescent="0.2">
      <c r="Y634" s="57" t="s">
        <v>397</v>
      </c>
      <c r="Z634" s="33" t="str">
        <f t="shared" si="217"/>
        <v>Team C8Team C5</v>
      </c>
      <c r="AA634" s="172">
        <f t="shared" si="218"/>
        <v>1</v>
      </c>
      <c r="AB634" s="172" t="str">
        <f t="shared" si="219"/>
        <v>5 : 5</v>
      </c>
      <c r="AC634" s="3" t="str">
        <f t="shared" si="220"/>
        <v>Team C8Team C5</v>
      </c>
      <c r="AD634" s="64" t="str">
        <f t="shared" si="221"/>
        <v>5 : 5</v>
      </c>
      <c r="AE634" s="317"/>
      <c r="AF634" s="170"/>
      <c r="AG634" s="170"/>
      <c r="AH634" s="167" t="str">
        <f t="shared" si="222"/>
        <v>Team C8Team C5</v>
      </c>
    </row>
    <row r="635" spans="25:34" x14ac:dyDescent="0.2">
      <c r="Y635" s="57" t="s">
        <v>398</v>
      </c>
      <c r="Z635" s="33" t="str">
        <f t="shared" si="217"/>
        <v>Team D8Team D5</v>
      </c>
      <c r="AA635" s="172">
        <f t="shared" si="218"/>
        <v>1</v>
      </c>
      <c r="AB635" s="172" t="str">
        <f t="shared" si="219"/>
        <v>6 : 6</v>
      </c>
      <c r="AC635" s="3" t="str">
        <f t="shared" si="220"/>
        <v>Team D8Team D5</v>
      </c>
      <c r="AD635" s="64" t="str">
        <f t="shared" si="221"/>
        <v>6 : 6</v>
      </c>
      <c r="AE635" s="317"/>
      <c r="AF635" s="170"/>
      <c r="AG635" s="170"/>
      <c r="AH635" s="167" t="str">
        <f t="shared" si="222"/>
        <v>Team D8Team D5</v>
      </c>
    </row>
    <row r="636" spans="25:34" x14ac:dyDescent="0.2">
      <c r="Y636" s="57" t="s">
        <v>399</v>
      </c>
      <c r="Z636" s="33" t="str">
        <f t="shared" si="217"/>
        <v>FV Schlappe LungeTeam A7</v>
      </c>
      <c r="AA636" s="172">
        <f t="shared" si="218"/>
        <v>1</v>
      </c>
      <c r="AB636" s="172" t="str">
        <f t="shared" si="219"/>
        <v>5 : 5</v>
      </c>
      <c r="AC636" s="3" t="str">
        <f t="shared" si="220"/>
        <v>FV Schlappe LungeTeam A7</v>
      </c>
      <c r="AD636" s="64" t="str">
        <f t="shared" si="221"/>
        <v>5 : 5</v>
      </c>
      <c r="AE636" s="317"/>
      <c r="AF636" s="170"/>
      <c r="AG636" s="170"/>
      <c r="AH636" s="167" t="str">
        <f t="shared" si="222"/>
        <v>FV Schlappe LungeTeam A7</v>
      </c>
    </row>
    <row r="637" spans="25:34" x14ac:dyDescent="0.2">
      <c r="Y637" s="57" t="s">
        <v>400</v>
      </c>
      <c r="Z637" s="33" t="str">
        <f t="shared" si="217"/>
        <v>Team B6Team B7</v>
      </c>
      <c r="AA637" s="172">
        <f t="shared" si="218"/>
        <v>1</v>
      </c>
      <c r="AB637" s="172" t="str">
        <f t="shared" si="219"/>
        <v>4 : 4</v>
      </c>
      <c r="AC637" s="3" t="str">
        <f t="shared" si="220"/>
        <v>Team B6Team B7</v>
      </c>
      <c r="AD637" s="64" t="str">
        <f t="shared" si="221"/>
        <v>4 : 4</v>
      </c>
      <c r="AE637" s="317"/>
      <c r="AF637" s="170"/>
      <c r="AG637" s="170"/>
      <c r="AH637" s="167" t="str">
        <f t="shared" si="222"/>
        <v>Team B6Team B7</v>
      </c>
    </row>
    <row r="638" spans="25:34" x14ac:dyDescent="0.2">
      <c r="Y638" s="57" t="s">
        <v>401</v>
      </c>
      <c r="Z638" s="33" t="str">
        <f t="shared" si="217"/>
        <v>Team C6Team C7</v>
      </c>
      <c r="AA638" s="172">
        <f t="shared" si="218"/>
        <v>1</v>
      </c>
      <c r="AB638" s="172" t="str">
        <f t="shared" si="219"/>
        <v>3 : 3</v>
      </c>
      <c r="AC638" s="3" t="str">
        <f t="shared" si="220"/>
        <v>Team C6Team C7</v>
      </c>
      <c r="AD638" s="64" t="str">
        <f t="shared" si="221"/>
        <v>3 : 3</v>
      </c>
      <c r="AE638" s="317"/>
      <c r="AF638" s="170"/>
      <c r="AG638" s="170"/>
      <c r="AH638" s="167" t="str">
        <f t="shared" si="222"/>
        <v>Team C6Team C7</v>
      </c>
    </row>
    <row r="639" spans="25:34" ht="12.75" thickBot="1" x14ac:dyDescent="0.25">
      <c r="Y639" s="58" t="s">
        <v>402</v>
      </c>
      <c r="Z639" s="35" t="str">
        <f t="shared" si="217"/>
        <v>Team D6Team D7</v>
      </c>
      <c r="AA639" s="36">
        <f t="shared" si="218"/>
        <v>1</v>
      </c>
      <c r="AB639" s="36" t="str">
        <f t="shared" si="219"/>
        <v>5 : 5</v>
      </c>
      <c r="AC639" s="88" t="str">
        <f t="shared" si="220"/>
        <v>Team D6Team D7</v>
      </c>
      <c r="AD639" s="89" t="str">
        <f t="shared" si="221"/>
        <v>5 : 5</v>
      </c>
      <c r="AE639" s="96"/>
      <c r="AF639" s="97"/>
      <c r="AG639" s="97"/>
      <c r="AH639" s="168" t="str">
        <f t="shared" si="222"/>
        <v>Team D6Team D7</v>
      </c>
    </row>
    <row r="640" spans="25:34" ht="12.75" thickTop="1" x14ac:dyDescent="0.2"/>
  </sheetData>
  <mergeCells count="24">
    <mergeCell ref="A1:B1"/>
    <mergeCell ref="D1:I1"/>
    <mergeCell ref="A2:B2"/>
    <mergeCell ref="W3:AA3"/>
    <mergeCell ref="AB3:AF3"/>
    <mergeCell ref="H73:I74"/>
    <mergeCell ref="AL3:AP3"/>
    <mergeCell ref="AD15:AH15"/>
    <mergeCell ref="E29:L29"/>
    <mergeCell ref="M29:T29"/>
    <mergeCell ref="U29:AB29"/>
    <mergeCell ref="AC29:AJ29"/>
    <mergeCell ref="AK29:AR29"/>
    <mergeCell ref="AG3:AK3"/>
    <mergeCell ref="AS29:AZ29"/>
    <mergeCell ref="BA29:BH29"/>
    <mergeCell ref="BI29:BP29"/>
    <mergeCell ref="AE63:AF63"/>
    <mergeCell ref="B69:K70"/>
    <mergeCell ref="B78:K79"/>
    <mergeCell ref="J80:K80"/>
    <mergeCell ref="B370:K371"/>
    <mergeCell ref="B386:C386"/>
    <mergeCell ref="K386:L386"/>
  </mergeCells>
  <conditionalFormatting sqref="B402:T407 B411:T416 B420:T425 B429:T433">
    <cfRule type="expression" dxfId="14" priority="1">
      <formula>OR(AND($B402=$B401,$C401&lt;&gt;""),AND($B402=$B403,$C403&lt;&gt;""))</formula>
    </cfRule>
  </conditionalFormatting>
  <conditionalFormatting sqref="B434:T434">
    <cfRule type="expression" dxfId="13" priority="2">
      <formula>OR(AND($B434=$B433,$C433&lt;&gt;""),AND($B434=$B224,$C224&lt;&gt;""))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C159A-F9A2-4594-AA7C-51D8D43AA837}">
  <dimension ref="B2:T40"/>
  <sheetViews>
    <sheetView workbookViewId="0"/>
  </sheetViews>
  <sheetFormatPr baseColWidth="10" defaultRowHeight="12.75" x14ac:dyDescent="0.2"/>
  <cols>
    <col min="2" max="2" width="5.85546875" customWidth="1"/>
    <col min="3" max="3" width="24.7109375" customWidth="1"/>
    <col min="4" max="7" width="6.7109375" customWidth="1"/>
    <col min="14" max="14" width="11.42578125" customWidth="1"/>
    <col min="20" max="20" width="24.7109375" customWidth="1"/>
  </cols>
  <sheetData>
    <row r="2" spans="2:20" ht="30" x14ac:dyDescent="0.4">
      <c r="C2" s="333" t="s">
        <v>167</v>
      </c>
      <c r="D2" s="333"/>
      <c r="E2" s="333"/>
      <c r="F2" s="333"/>
      <c r="G2" s="333"/>
      <c r="H2" s="333"/>
      <c r="I2" s="333"/>
    </row>
    <row r="4" spans="2:20" ht="13.5" thickBot="1" x14ac:dyDescent="0.25"/>
    <row r="5" spans="2:20" ht="13.5" thickBot="1" x14ac:dyDescent="0.25">
      <c r="B5" s="191" t="str">
        <f t="array" ref="B5:T39">Calc1!$B$400:$T$434</f>
        <v/>
      </c>
      <c r="C5" s="191" t="str">
        <v/>
      </c>
      <c r="D5" s="191" t="str">
        <v/>
      </c>
      <c r="E5" s="191" t="str">
        <v/>
      </c>
      <c r="F5" s="191" t="str">
        <v/>
      </c>
      <c r="G5" s="191" t="str">
        <v/>
      </c>
      <c r="H5" s="192" t="str">
        <v/>
      </c>
      <c r="I5" s="193" t="str">
        <v/>
      </c>
      <c r="J5" s="193" t="str">
        <v/>
      </c>
      <c r="K5" s="193" t="str">
        <v/>
      </c>
      <c r="L5" s="193" t="str">
        <v/>
      </c>
      <c r="M5" s="194" t="str">
        <v/>
      </c>
      <c r="N5" s="192" t="str">
        <v/>
      </c>
      <c r="O5" s="193" t="str">
        <v/>
      </c>
      <c r="P5" s="193" t="str">
        <v/>
      </c>
      <c r="Q5" s="193" t="str">
        <v/>
      </c>
      <c r="R5" s="193" t="str">
        <v/>
      </c>
      <c r="S5" s="194" t="str">
        <v/>
      </c>
      <c r="T5" s="9" t="str">
        <v/>
      </c>
    </row>
    <row r="6" spans="2:20" ht="17.25" thickTop="1" thickBot="1" x14ac:dyDescent="0.25">
      <c r="B6" s="195" t="str">
        <v/>
      </c>
      <c r="C6" s="196" t="str">
        <v>Team</v>
      </c>
      <c r="D6" s="197" t="str">
        <v>Pkt</v>
      </c>
      <c r="E6" s="198" t="str">
        <v>Diff.</v>
      </c>
      <c r="F6" s="232" t="str">
        <v>erz. Tore</v>
      </c>
      <c r="G6" s="199" t="str">
        <v>Bonus</v>
      </c>
      <c r="H6" s="200" t="str">
        <v/>
      </c>
      <c r="I6" s="201" t="str">
        <v/>
      </c>
      <c r="J6" s="201" t="str">
        <v/>
      </c>
      <c r="K6" s="201" t="str">
        <v/>
      </c>
      <c r="L6" s="201" t="str">
        <v/>
      </c>
      <c r="M6" s="202" t="str">
        <v/>
      </c>
      <c r="N6" s="200" t="str">
        <v/>
      </c>
      <c r="O6" s="201" t="str">
        <v/>
      </c>
      <c r="P6" s="201" t="str">
        <v/>
      </c>
      <c r="Q6" s="201" t="str">
        <v/>
      </c>
      <c r="R6" s="201" t="str">
        <v/>
      </c>
      <c r="S6" s="202" t="str">
        <v/>
      </c>
      <c r="T6" s="9" t="str">
        <v/>
      </c>
    </row>
    <row r="7" spans="2:20" ht="18.75" x14ac:dyDescent="0.2">
      <c r="B7" s="229" t="str">
        <v/>
      </c>
      <c r="C7" s="203" t="str">
        <v/>
      </c>
      <c r="D7" s="204" t="str">
        <v/>
      </c>
      <c r="E7" s="205" t="str">
        <v/>
      </c>
      <c r="F7" s="205" t="str">
        <v/>
      </c>
      <c r="G7" s="206" t="str">
        <v/>
      </c>
      <c r="H7" s="207" t="str">
        <v/>
      </c>
      <c r="I7" s="205" t="str">
        <v/>
      </c>
      <c r="J7" s="205" t="str">
        <v/>
      </c>
      <c r="K7" s="205" t="str">
        <v/>
      </c>
      <c r="L7" s="205" t="str">
        <v/>
      </c>
      <c r="M7" s="208" t="str">
        <v/>
      </c>
      <c r="N7" s="207" t="str">
        <v/>
      </c>
      <c r="O7" s="205" t="str">
        <v/>
      </c>
      <c r="P7" s="205" t="str">
        <v/>
      </c>
      <c r="Q7" s="205" t="str">
        <v/>
      </c>
      <c r="R7" s="205" t="str">
        <v/>
      </c>
      <c r="S7" s="208" t="str">
        <v/>
      </c>
      <c r="T7" s="209" t="str">
        <v/>
      </c>
    </row>
    <row r="8" spans="2:20" ht="18.75" x14ac:dyDescent="0.2">
      <c r="B8" s="230" t="str">
        <v/>
      </c>
      <c r="C8" s="210" t="str">
        <v/>
      </c>
      <c r="D8" s="211" t="str">
        <v/>
      </c>
      <c r="E8" s="212" t="str">
        <v/>
      </c>
      <c r="F8" s="212" t="str">
        <v/>
      </c>
      <c r="G8" s="213" t="str">
        <v/>
      </c>
      <c r="H8" s="214" t="str">
        <v/>
      </c>
      <c r="I8" s="215" t="str">
        <v/>
      </c>
      <c r="J8" s="212" t="str">
        <v/>
      </c>
      <c r="K8" s="212" t="str">
        <v/>
      </c>
      <c r="L8" s="212" t="str">
        <v/>
      </c>
      <c r="M8" s="216" t="str">
        <v/>
      </c>
      <c r="N8" s="214" t="str">
        <v/>
      </c>
      <c r="O8" s="215" t="str">
        <v/>
      </c>
      <c r="P8" s="212" t="str">
        <v/>
      </c>
      <c r="Q8" s="212" t="str">
        <v/>
      </c>
      <c r="R8" s="212" t="str">
        <v/>
      </c>
      <c r="S8" s="216" t="str">
        <v/>
      </c>
      <c r="T8" s="217" t="str">
        <v/>
      </c>
    </row>
    <row r="9" spans="2:20" ht="18.75" x14ac:dyDescent="0.2">
      <c r="B9" s="230" t="str">
        <v/>
      </c>
      <c r="C9" s="210" t="str">
        <v/>
      </c>
      <c r="D9" s="211" t="str">
        <v/>
      </c>
      <c r="E9" s="212" t="str">
        <v/>
      </c>
      <c r="F9" s="212" t="str">
        <v/>
      </c>
      <c r="G9" s="213" t="str">
        <v/>
      </c>
      <c r="H9" s="214" t="str">
        <v/>
      </c>
      <c r="I9" s="212" t="str">
        <v/>
      </c>
      <c r="J9" s="215" t="str">
        <v/>
      </c>
      <c r="K9" s="212" t="str">
        <v/>
      </c>
      <c r="L9" s="212" t="str">
        <v/>
      </c>
      <c r="M9" s="216" t="str">
        <v/>
      </c>
      <c r="N9" s="214" t="str">
        <v/>
      </c>
      <c r="O9" s="212" t="str">
        <v/>
      </c>
      <c r="P9" s="215" t="str">
        <v/>
      </c>
      <c r="Q9" s="212" t="str">
        <v/>
      </c>
      <c r="R9" s="212" t="str">
        <v/>
      </c>
      <c r="S9" s="216" t="str">
        <v/>
      </c>
      <c r="T9" s="217" t="str">
        <v/>
      </c>
    </row>
    <row r="10" spans="2:20" ht="18.75" x14ac:dyDescent="0.2">
      <c r="B10" s="230" t="str">
        <v/>
      </c>
      <c r="C10" s="210" t="str">
        <v/>
      </c>
      <c r="D10" s="211" t="str">
        <v/>
      </c>
      <c r="E10" s="212" t="str">
        <v/>
      </c>
      <c r="F10" s="212" t="str">
        <v/>
      </c>
      <c r="G10" s="213" t="str">
        <v/>
      </c>
      <c r="H10" s="214" t="str">
        <v/>
      </c>
      <c r="I10" s="212" t="str">
        <v/>
      </c>
      <c r="J10" s="212" t="str">
        <v/>
      </c>
      <c r="K10" s="215" t="str">
        <v/>
      </c>
      <c r="L10" s="212" t="str">
        <v/>
      </c>
      <c r="M10" s="216" t="str">
        <v/>
      </c>
      <c r="N10" s="214" t="str">
        <v/>
      </c>
      <c r="O10" s="212" t="str">
        <v/>
      </c>
      <c r="P10" s="212" t="str">
        <v/>
      </c>
      <c r="Q10" s="215" t="str">
        <v/>
      </c>
      <c r="R10" s="212" t="str">
        <v/>
      </c>
      <c r="S10" s="216" t="str">
        <v/>
      </c>
      <c r="T10" s="217" t="str">
        <v/>
      </c>
    </row>
    <row r="11" spans="2:20" ht="18.75" x14ac:dyDescent="0.2">
      <c r="B11" s="230" t="str">
        <v/>
      </c>
      <c r="C11" s="210" t="str">
        <v/>
      </c>
      <c r="D11" s="211" t="str">
        <v/>
      </c>
      <c r="E11" s="212" t="str">
        <v/>
      </c>
      <c r="F11" s="212" t="str">
        <v/>
      </c>
      <c r="G11" s="213" t="str">
        <v/>
      </c>
      <c r="H11" s="214" t="str">
        <v/>
      </c>
      <c r="I11" s="212" t="str">
        <v/>
      </c>
      <c r="J11" s="212" t="str">
        <v/>
      </c>
      <c r="K11" s="212" t="str">
        <v/>
      </c>
      <c r="L11" s="215" t="str">
        <v/>
      </c>
      <c r="M11" s="216" t="str">
        <v/>
      </c>
      <c r="N11" s="214" t="str">
        <v/>
      </c>
      <c r="O11" s="212" t="str">
        <v/>
      </c>
      <c r="P11" s="212" t="str">
        <v/>
      </c>
      <c r="Q11" s="212" t="str">
        <v/>
      </c>
      <c r="R11" s="215" t="str">
        <v/>
      </c>
      <c r="S11" s="216" t="str">
        <v/>
      </c>
      <c r="T11" s="217" t="str">
        <v/>
      </c>
    </row>
    <row r="12" spans="2:20" ht="19.5" thickBot="1" x14ac:dyDescent="0.25">
      <c r="B12" s="231" t="str">
        <v/>
      </c>
      <c r="C12" s="218" t="str">
        <v/>
      </c>
      <c r="D12" s="219" t="str">
        <v/>
      </c>
      <c r="E12" s="220" t="str">
        <v/>
      </c>
      <c r="F12" s="220" t="str">
        <v/>
      </c>
      <c r="G12" s="221" t="str">
        <v/>
      </c>
      <c r="H12" s="222" t="str">
        <v/>
      </c>
      <c r="I12" s="220" t="str">
        <v/>
      </c>
      <c r="J12" s="220" t="str">
        <v/>
      </c>
      <c r="K12" s="220" t="str">
        <v/>
      </c>
      <c r="L12" s="220" t="str">
        <v/>
      </c>
      <c r="M12" s="223" t="str">
        <v/>
      </c>
      <c r="N12" s="222" t="str">
        <v/>
      </c>
      <c r="O12" s="220" t="str">
        <v/>
      </c>
      <c r="P12" s="220" t="str">
        <v/>
      </c>
      <c r="Q12" s="220" t="str">
        <v/>
      </c>
      <c r="R12" s="220" t="str">
        <v/>
      </c>
      <c r="S12" s="223" t="str">
        <v/>
      </c>
      <c r="T12" s="224" t="str">
        <v/>
      </c>
    </row>
    <row r="13" spans="2:20" ht="20.25" thickTop="1" thickBot="1" x14ac:dyDescent="0.25">
      <c r="B13" s="225" t="str">
        <v/>
      </c>
      <c r="C13" s="226" t="str">
        <v/>
      </c>
      <c r="D13" s="227" t="str">
        <v/>
      </c>
      <c r="E13" s="228" t="str">
        <v/>
      </c>
      <c r="F13" s="228" t="str">
        <v/>
      </c>
      <c r="G13" s="228" t="str">
        <v/>
      </c>
      <c r="H13" s="228" t="str">
        <v/>
      </c>
      <c r="I13" s="228" t="str">
        <v/>
      </c>
      <c r="J13" s="228" t="str">
        <v/>
      </c>
      <c r="K13" s="228" t="str">
        <v/>
      </c>
      <c r="L13" s="228" t="str">
        <v/>
      </c>
      <c r="M13" s="228" t="str">
        <v/>
      </c>
      <c r="N13" s="191" t="str">
        <v/>
      </c>
      <c r="O13" s="191" t="str">
        <v/>
      </c>
      <c r="P13" s="191" t="str">
        <v/>
      </c>
      <c r="Q13" s="191" t="str">
        <v/>
      </c>
      <c r="R13" s="191" t="str">
        <v/>
      </c>
      <c r="S13" s="191" t="str">
        <v/>
      </c>
      <c r="T13" s="191" t="str">
        <v/>
      </c>
    </row>
    <row r="14" spans="2:20" ht="13.5" thickBot="1" x14ac:dyDescent="0.25">
      <c r="B14" s="191" t="str">
        <v/>
      </c>
      <c r="C14" s="191" t="str">
        <v/>
      </c>
      <c r="D14" s="191" t="str">
        <v/>
      </c>
      <c r="E14" s="191" t="str">
        <v/>
      </c>
      <c r="F14" s="191" t="str">
        <v/>
      </c>
      <c r="G14" s="191" t="str">
        <v/>
      </c>
      <c r="H14" s="192" t="str">
        <v/>
      </c>
      <c r="I14" s="193" t="str">
        <v/>
      </c>
      <c r="J14" s="193" t="str">
        <v/>
      </c>
      <c r="K14" s="193" t="str">
        <v/>
      </c>
      <c r="L14" s="193" t="str">
        <v/>
      </c>
      <c r="M14" s="194" t="str">
        <v/>
      </c>
      <c r="N14" s="192" t="str">
        <v/>
      </c>
      <c r="O14" s="193" t="str">
        <v/>
      </c>
      <c r="P14" s="193" t="str">
        <v/>
      </c>
      <c r="Q14" s="193" t="str">
        <v/>
      </c>
      <c r="R14" s="193" t="str">
        <v/>
      </c>
      <c r="S14" s="194" t="str">
        <v/>
      </c>
      <c r="T14" s="9" t="str">
        <v/>
      </c>
    </row>
    <row r="15" spans="2:20" ht="17.25" thickTop="1" thickBot="1" x14ac:dyDescent="0.25">
      <c r="B15" s="195" t="str">
        <v/>
      </c>
      <c r="C15" s="196" t="str">
        <v>Team</v>
      </c>
      <c r="D15" s="197" t="str">
        <v>Pkt</v>
      </c>
      <c r="E15" s="198" t="str">
        <v>Diff.</v>
      </c>
      <c r="F15" s="232" t="str">
        <v>erz. Tore</v>
      </c>
      <c r="G15" s="199" t="str">
        <v>Bonus</v>
      </c>
      <c r="H15" s="200" t="str">
        <v/>
      </c>
      <c r="I15" s="201" t="str">
        <v/>
      </c>
      <c r="J15" s="201" t="str">
        <v/>
      </c>
      <c r="K15" s="201" t="str">
        <v/>
      </c>
      <c r="L15" s="201" t="str">
        <v/>
      </c>
      <c r="M15" s="202" t="str">
        <v/>
      </c>
      <c r="N15" s="200" t="str">
        <v/>
      </c>
      <c r="O15" s="201" t="str">
        <v/>
      </c>
      <c r="P15" s="201" t="str">
        <v/>
      </c>
      <c r="Q15" s="201" t="str">
        <v/>
      </c>
      <c r="R15" s="201" t="str">
        <v/>
      </c>
      <c r="S15" s="202" t="str">
        <v/>
      </c>
      <c r="T15" s="9" t="str">
        <v/>
      </c>
    </row>
    <row r="16" spans="2:20" ht="18.75" x14ac:dyDescent="0.2">
      <c r="B16" s="229" t="str">
        <v/>
      </c>
      <c r="C16" s="203" t="str">
        <v/>
      </c>
      <c r="D16" s="204" t="str">
        <v/>
      </c>
      <c r="E16" s="205" t="str">
        <v/>
      </c>
      <c r="F16" s="205" t="str">
        <v/>
      </c>
      <c r="G16" s="206" t="str">
        <v/>
      </c>
      <c r="H16" s="207" t="str">
        <v/>
      </c>
      <c r="I16" s="205" t="str">
        <v/>
      </c>
      <c r="J16" s="205" t="str">
        <v/>
      </c>
      <c r="K16" s="205" t="str">
        <v/>
      </c>
      <c r="L16" s="205" t="str">
        <v/>
      </c>
      <c r="M16" s="208" t="str">
        <v/>
      </c>
      <c r="N16" s="207" t="str">
        <v/>
      </c>
      <c r="O16" s="205" t="str">
        <v/>
      </c>
      <c r="P16" s="205" t="str">
        <v/>
      </c>
      <c r="Q16" s="205" t="str">
        <v/>
      </c>
      <c r="R16" s="205" t="str">
        <v/>
      </c>
      <c r="S16" s="208" t="str">
        <v/>
      </c>
      <c r="T16" s="209" t="str">
        <v/>
      </c>
    </row>
    <row r="17" spans="2:20" ht="18.75" x14ac:dyDescent="0.2">
      <c r="B17" s="230" t="str">
        <v/>
      </c>
      <c r="C17" s="210" t="str">
        <v/>
      </c>
      <c r="D17" s="211" t="str">
        <v/>
      </c>
      <c r="E17" s="212" t="str">
        <v/>
      </c>
      <c r="F17" s="212" t="str">
        <v/>
      </c>
      <c r="G17" s="213" t="str">
        <v/>
      </c>
      <c r="H17" s="214" t="str">
        <v/>
      </c>
      <c r="I17" s="215" t="str">
        <v/>
      </c>
      <c r="J17" s="212" t="str">
        <v/>
      </c>
      <c r="K17" s="212" t="str">
        <v/>
      </c>
      <c r="L17" s="212" t="str">
        <v/>
      </c>
      <c r="M17" s="216" t="str">
        <v/>
      </c>
      <c r="N17" s="214" t="str">
        <v/>
      </c>
      <c r="O17" s="215" t="str">
        <v/>
      </c>
      <c r="P17" s="212" t="str">
        <v/>
      </c>
      <c r="Q17" s="212" t="str">
        <v/>
      </c>
      <c r="R17" s="212" t="str">
        <v/>
      </c>
      <c r="S17" s="216" t="str">
        <v/>
      </c>
      <c r="T17" s="217" t="str">
        <v/>
      </c>
    </row>
    <row r="18" spans="2:20" ht="18.75" x14ac:dyDescent="0.2">
      <c r="B18" s="230" t="str">
        <v/>
      </c>
      <c r="C18" s="210" t="str">
        <v/>
      </c>
      <c r="D18" s="211" t="str">
        <v/>
      </c>
      <c r="E18" s="212" t="str">
        <v/>
      </c>
      <c r="F18" s="212" t="str">
        <v/>
      </c>
      <c r="G18" s="213" t="str">
        <v/>
      </c>
      <c r="H18" s="214" t="str">
        <v/>
      </c>
      <c r="I18" s="212" t="str">
        <v/>
      </c>
      <c r="J18" s="215" t="str">
        <v/>
      </c>
      <c r="K18" s="212" t="str">
        <v/>
      </c>
      <c r="L18" s="212" t="str">
        <v/>
      </c>
      <c r="M18" s="216" t="str">
        <v/>
      </c>
      <c r="N18" s="214" t="str">
        <v/>
      </c>
      <c r="O18" s="212" t="str">
        <v/>
      </c>
      <c r="P18" s="215" t="str">
        <v/>
      </c>
      <c r="Q18" s="212" t="str">
        <v/>
      </c>
      <c r="R18" s="212" t="str">
        <v/>
      </c>
      <c r="S18" s="216" t="str">
        <v/>
      </c>
      <c r="T18" s="217" t="str">
        <v/>
      </c>
    </row>
    <row r="19" spans="2:20" ht="18.75" x14ac:dyDescent="0.2">
      <c r="B19" s="230" t="str">
        <v/>
      </c>
      <c r="C19" s="210" t="str">
        <v/>
      </c>
      <c r="D19" s="211" t="str">
        <v/>
      </c>
      <c r="E19" s="212" t="str">
        <v/>
      </c>
      <c r="F19" s="212" t="str">
        <v/>
      </c>
      <c r="G19" s="213" t="str">
        <v/>
      </c>
      <c r="H19" s="214" t="str">
        <v/>
      </c>
      <c r="I19" s="212" t="str">
        <v/>
      </c>
      <c r="J19" s="212" t="str">
        <v/>
      </c>
      <c r="K19" s="215" t="str">
        <v/>
      </c>
      <c r="L19" s="212" t="str">
        <v/>
      </c>
      <c r="M19" s="216" t="str">
        <v/>
      </c>
      <c r="N19" s="214" t="str">
        <v/>
      </c>
      <c r="O19" s="212" t="str">
        <v/>
      </c>
      <c r="P19" s="212" t="str">
        <v/>
      </c>
      <c r="Q19" s="215" t="str">
        <v/>
      </c>
      <c r="R19" s="212" t="str">
        <v/>
      </c>
      <c r="S19" s="216" t="str">
        <v/>
      </c>
      <c r="T19" s="217" t="str">
        <v/>
      </c>
    </row>
    <row r="20" spans="2:20" ht="18.75" x14ac:dyDescent="0.2">
      <c r="B20" s="230" t="str">
        <v/>
      </c>
      <c r="C20" s="210" t="str">
        <v/>
      </c>
      <c r="D20" s="211" t="str">
        <v/>
      </c>
      <c r="E20" s="212" t="str">
        <v/>
      </c>
      <c r="F20" s="212" t="str">
        <v/>
      </c>
      <c r="G20" s="213" t="str">
        <v/>
      </c>
      <c r="H20" s="214" t="str">
        <v/>
      </c>
      <c r="I20" s="212" t="str">
        <v/>
      </c>
      <c r="J20" s="212" t="str">
        <v/>
      </c>
      <c r="K20" s="212" t="str">
        <v/>
      </c>
      <c r="L20" s="215" t="str">
        <v/>
      </c>
      <c r="M20" s="216" t="str">
        <v/>
      </c>
      <c r="N20" s="214" t="str">
        <v/>
      </c>
      <c r="O20" s="212" t="str">
        <v/>
      </c>
      <c r="P20" s="212" t="str">
        <v/>
      </c>
      <c r="Q20" s="212" t="str">
        <v/>
      </c>
      <c r="R20" s="215" t="str">
        <v/>
      </c>
      <c r="S20" s="216" t="str">
        <v/>
      </c>
      <c r="T20" s="217" t="str">
        <v/>
      </c>
    </row>
    <row r="21" spans="2:20" ht="19.5" thickBot="1" x14ac:dyDescent="0.25">
      <c r="B21" s="231" t="str">
        <v/>
      </c>
      <c r="C21" s="218" t="str">
        <v/>
      </c>
      <c r="D21" s="219" t="str">
        <v/>
      </c>
      <c r="E21" s="220" t="str">
        <v/>
      </c>
      <c r="F21" s="220" t="str">
        <v/>
      </c>
      <c r="G21" s="221" t="str">
        <v/>
      </c>
      <c r="H21" s="222" t="str">
        <v/>
      </c>
      <c r="I21" s="220" t="str">
        <v/>
      </c>
      <c r="J21" s="220" t="str">
        <v/>
      </c>
      <c r="K21" s="220" t="str">
        <v/>
      </c>
      <c r="L21" s="220" t="str">
        <v/>
      </c>
      <c r="M21" s="223" t="str">
        <v/>
      </c>
      <c r="N21" s="222" t="str">
        <v/>
      </c>
      <c r="O21" s="220" t="str">
        <v/>
      </c>
      <c r="P21" s="220" t="str">
        <v/>
      </c>
      <c r="Q21" s="220" t="str">
        <v/>
      </c>
      <c r="R21" s="220" t="str">
        <v/>
      </c>
      <c r="S21" s="223" t="str">
        <v/>
      </c>
      <c r="T21" s="224" t="str">
        <v/>
      </c>
    </row>
    <row r="22" spans="2:20" ht="20.25" thickTop="1" thickBot="1" x14ac:dyDescent="0.25">
      <c r="B22" s="225" t="str">
        <v/>
      </c>
      <c r="C22" s="226" t="str">
        <v/>
      </c>
      <c r="D22" s="227" t="str">
        <v/>
      </c>
      <c r="E22" s="228" t="str">
        <v/>
      </c>
      <c r="F22" s="228" t="str">
        <v/>
      </c>
      <c r="G22" s="228" t="str">
        <v/>
      </c>
      <c r="H22" s="228" t="str">
        <v/>
      </c>
      <c r="I22" s="228" t="str">
        <v/>
      </c>
      <c r="J22" s="228" t="str">
        <v/>
      </c>
      <c r="K22" s="228" t="str">
        <v/>
      </c>
      <c r="L22" s="228" t="str">
        <v/>
      </c>
      <c r="M22" s="228" t="str">
        <v/>
      </c>
      <c r="N22" s="191" t="str">
        <v/>
      </c>
      <c r="O22" s="9" t="str">
        <v/>
      </c>
      <c r="P22" s="9" t="str">
        <v/>
      </c>
      <c r="Q22" s="9" t="str">
        <v/>
      </c>
      <c r="R22" s="9" t="str">
        <v/>
      </c>
      <c r="S22" s="9" t="str">
        <v/>
      </c>
      <c r="T22" s="9" t="str">
        <v/>
      </c>
    </row>
    <row r="23" spans="2:20" ht="13.5" thickBot="1" x14ac:dyDescent="0.25">
      <c r="B23" s="191" t="str">
        <v/>
      </c>
      <c r="C23" s="191" t="str">
        <v/>
      </c>
      <c r="D23" s="191" t="str">
        <v/>
      </c>
      <c r="E23" s="191" t="str">
        <v/>
      </c>
      <c r="F23" s="191" t="str">
        <v/>
      </c>
      <c r="G23" s="191" t="str">
        <v/>
      </c>
      <c r="H23" s="192" t="str">
        <v/>
      </c>
      <c r="I23" s="193" t="str">
        <v/>
      </c>
      <c r="J23" s="193" t="str">
        <v/>
      </c>
      <c r="K23" s="193" t="str">
        <v/>
      </c>
      <c r="L23" s="193" t="str">
        <v/>
      </c>
      <c r="M23" s="194" t="str">
        <v/>
      </c>
      <c r="N23" s="192" t="str">
        <v/>
      </c>
      <c r="O23" s="193" t="str">
        <v/>
      </c>
      <c r="P23" s="193" t="str">
        <v/>
      </c>
      <c r="Q23" s="193" t="str">
        <v/>
      </c>
      <c r="R23" s="193" t="str">
        <v/>
      </c>
      <c r="S23" s="194" t="str">
        <v/>
      </c>
      <c r="T23" s="9" t="str">
        <v/>
      </c>
    </row>
    <row r="24" spans="2:20" ht="17.25" thickTop="1" thickBot="1" x14ac:dyDescent="0.25">
      <c r="B24" s="195" t="str">
        <v/>
      </c>
      <c r="C24" s="196" t="str">
        <v>Team</v>
      </c>
      <c r="D24" s="197" t="str">
        <v>Pkt</v>
      </c>
      <c r="E24" s="198" t="str">
        <v>Diff.</v>
      </c>
      <c r="F24" s="232" t="str">
        <v>erz. Tore</v>
      </c>
      <c r="G24" s="199" t="str">
        <v>Bonus</v>
      </c>
      <c r="H24" s="200" t="str">
        <v/>
      </c>
      <c r="I24" s="201" t="str">
        <v/>
      </c>
      <c r="J24" s="201" t="str">
        <v/>
      </c>
      <c r="K24" s="201" t="str">
        <v/>
      </c>
      <c r="L24" s="201" t="str">
        <v/>
      </c>
      <c r="M24" s="202" t="str">
        <v/>
      </c>
      <c r="N24" s="200" t="str">
        <v/>
      </c>
      <c r="O24" s="201" t="str">
        <v/>
      </c>
      <c r="P24" s="201" t="str">
        <v/>
      </c>
      <c r="Q24" s="201" t="str">
        <v/>
      </c>
      <c r="R24" s="201" t="str">
        <v/>
      </c>
      <c r="S24" s="202" t="str">
        <v/>
      </c>
      <c r="T24" s="9" t="str">
        <v/>
      </c>
    </row>
    <row r="25" spans="2:20" ht="18.75" x14ac:dyDescent="0.2">
      <c r="B25" s="229" t="str">
        <v/>
      </c>
      <c r="C25" s="203" t="str">
        <v/>
      </c>
      <c r="D25" s="204" t="str">
        <v/>
      </c>
      <c r="E25" s="205" t="str">
        <v/>
      </c>
      <c r="F25" s="205" t="str">
        <v/>
      </c>
      <c r="G25" s="206" t="str">
        <v/>
      </c>
      <c r="H25" s="207" t="str">
        <v/>
      </c>
      <c r="I25" s="205" t="str">
        <v/>
      </c>
      <c r="J25" s="205" t="str">
        <v/>
      </c>
      <c r="K25" s="205" t="str">
        <v/>
      </c>
      <c r="L25" s="205" t="str">
        <v/>
      </c>
      <c r="M25" s="208" t="str">
        <v/>
      </c>
      <c r="N25" s="207" t="str">
        <v/>
      </c>
      <c r="O25" s="205" t="str">
        <v/>
      </c>
      <c r="P25" s="205" t="str">
        <v/>
      </c>
      <c r="Q25" s="205" t="str">
        <v/>
      </c>
      <c r="R25" s="205" t="str">
        <v/>
      </c>
      <c r="S25" s="208" t="str">
        <v/>
      </c>
      <c r="T25" s="209" t="str">
        <v/>
      </c>
    </row>
    <row r="26" spans="2:20" ht="18.75" x14ac:dyDescent="0.2">
      <c r="B26" s="230" t="str">
        <v/>
      </c>
      <c r="C26" s="210" t="str">
        <v/>
      </c>
      <c r="D26" s="211" t="str">
        <v/>
      </c>
      <c r="E26" s="212" t="str">
        <v/>
      </c>
      <c r="F26" s="212" t="str">
        <v/>
      </c>
      <c r="G26" s="213" t="str">
        <v/>
      </c>
      <c r="H26" s="214" t="str">
        <v/>
      </c>
      <c r="I26" s="215" t="str">
        <v/>
      </c>
      <c r="J26" s="212" t="str">
        <v/>
      </c>
      <c r="K26" s="212" t="str">
        <v/>
      </c>
      <c r="L26" s="212" t="str">
        <v/>
      </c>
      <c r="M26" s="216" t="str">
        <v/>
      </c>
      <c r="N26" s="214" t="str">
        <v/>
      </c>
      <c r="O26" s="215" t="str">
        <v/>
      </c>
      <c r="P26" s="212" t="str">
        <v/>
      </c>
      <c r="Q26" s="212" t="str">
        <v/>
      </c>
      <c r="R26" s="212" t="str">
        <v/>
      </c>
      <c r="S26" s="216" t="str">
        <v/>
      </c>
      <c r="T26" s="217" t="str">
        <v/>
      </c>
    </row>
    <row r="27" spans="2:20" ht="18.75" x14ac:dyDescent="0.2">
      <c r="B27" s="230" t="str">
        <v/>
      </c>
      <c r="C27" s="210" t="str">
        <v/>
      </c>
      <c r="D27" s="211" t="str">
        <v/>
      </c>
      <c r="E27" s="212" t="str">
        <v/>
      </c>
      <c r="F27" s="212" t="str">
        <v/>
      </c>
      <c r="G27" s="213" t="str">
        <v/>
      </c>
      <c r="H27" s="214" t="str">
        <v/>
      </c>
      <c r="I27" s="212" t="str">
        <v/>
      </c>
      <c r="J27" s="215" t="str">
        <v/>
      </c>
      <c r="K27" s="212" t="str">
        <v/>
      </c>
      <c r="L27" s="212" t="str">
        <v/>
      </c>
      <c r="M27" s="216" t="str">
        <v/>
      </c>
      <c r="N27" s="214" t="str">
        <v/>
      </c>
      <c r="O27" s="212" t="str">
        <v/>
      </c>
      <c r="P27" s="215" t="str">
        <v/>
      </c>
      <c r="Q27" s="212" t="str">
        <v/>
      </c>
      <c r="R27" s="212" t="str">
        <v/>
      </c>
      <c r="S27" s="216" t="str">
        <v/>
      </c>
      <c r="T27" s="217" t="str">
        <v/>
      </c>
    </row>
    <row r="28" spans="2:20" ht="18.75" x14ac:dyDescent="0.2">
      <c r="B28" s="230" t="str">
        <v/>
      </c>
      <c r="C28" s="210" t="str">
        <v/>
      </c>
      <c r="D28" s="211" t="str">
        <v/>
      </c>
      <c r="E28" s="212" t="str">
        <v/>
      </c>
      <c r="F28" s="212" t="str">
        <v/>
      </c>
      <c r="G28" s="213" t="str">
        <v/>
      </c>
      <c r="H28" s="214" t="str">
        <v/>
      </c>
      <c r="I28" s="212" t="str">
        <v/>
      </c>
      <c r="J28" s="212" t="str">
        <v/>
      </c>
      <c r="K28" s="215" t="str">
        <v/>
      </c>
      <c r="L28" s="212" t="str">
        <v/>
      </c>
      <c r="M28" s="216" t="str">
        <v/>
      </c>
      <c r="N28" s="214" t="str">
        <v/>
      </c>
      <c r="O28" s="212" t="str">
        <v/>
      </c>
      <c r="P28" s="212" t="str">
        <v/>
      </c>
      <c r="Q28" s="215" t="str">
        <v/>
      </c>
      <c r="R28" s="212" t="str">
        <v/>
      </c>
      <c r="S28" s="216" t="str">
        <v/>
      </c>
      <c r="T28" s="217" t="str">
        <v/>
      </c>
    </row>
    <row r="29" spans="2:20" ht="18.75" x14ac:dyDescent="0.2">
      <c r="B29" s="230" t="str">
        <v/>
      </c>
      <c r="C29" s="210" t="str">
        <v/>
      </c>
      <c r="D29" s="211" t="str">
        <v/>
      </c>
      <c r="E29" s="212" t="str">
        <v/>
      </c>
      <c r="F29" s="212" t="str">
        <v/>
      </c>
      <c r="G29" s="213" t="str">
        <v/>
      </c>
      <c r="H29" s="214" t="str">
        <v/>
      </c>
      <c r="I29" s="212" t="str">
        <v/>
      </c>
      <c r="J29" s="212" t="str">
        <v/>
      </c>
      <c r="K29" s="212" t="str">
        <v/>
      </c>
      <c r="L29" s="215" t="str">
        <v/>
      </c>
      <c r="M29" s="216" t="str">
        <v/>
      </c>
      <c r="N29" s="214" t="str">
        <v/>
      </c>
      <c r="O29" s="212" t="str">
        <v/>
      </c>
      <c r="P29" s="212" t="str">
        <v/>
      </c>
      <c r="Q29" s="212" t="str">
        <v/>
      </c>
      <c r="R29" s="215" t="str">
        <v/>
      </c>
      <c r="S29" s="216" t="str">
        <v/>
      </c>
      <c r="T29" s="217" t="str">
        <v/>
      </c>
    </row>
    <row r="30" spans="2:20" ht="19.5" thickBot="1" x14ac:dyDescent="0.25">
      <c r="B30" s="231" t="str">
        <v/>
      </c>
      <c r="C30" s="218" t="str">
        <v/>
      </c>
      <c r="D30" s="219" t="str">
        <v/>
      </c>
      <c r="E30" s="220" t="str">
        <v/>
      </c>
      <c r="F30" s="220" t="str">
        <v/>
      </c>
      <c r="G30" s="221" t="str">
        <v/>
      </c>
      <c r="H30" s="222" t="str">
        <v/>
      </c>
      <c r="I30" s="220" t="str">
        <v/>
      </c>
      <c r="J30" s="220" t="str">
        <v/>
      </c>
      <c r="K30" s="220" t="str">
        <v/>
      </c>
      <c r="L30" s="220" t="str">
        <v/>
      </c>
      <c r="M30" s="223" t="str">
        <v/>
      </c>
      <c r="N30" s="222" t="str">
        <v/>
      </c>
      <c r="O30" s="220" t="str">
        <v/>
      </c>
      <c r="P30" s="220" t="str">
        <v/>
      </c>
      <c r="Q30" s="220" t="str">
        <v/>
      </c>
      <c r="R30" s="220" t="str">
        <v/>
      </c>
      <c r="S30" s="223" t="str">
        <v/>
      </c>
      <c r="T30" s="224" t="str">
        <v/>
      </c>
    </row>
    <row r="31" spans="2:20" ht="14.25" thickTop="1" thickBot="1" x14ac:dyDescent="0.25">
      <c r="B31" s="191" t="str">
        <v/>
      </c>
      <c r="C31" s="191" t="str">
        <v/>
      </c>
      <c r="D31" s="191" t="str">
        <v/>
      </c>
      <c r="E31" s="191" t="str">
        <v/>
      </c>
      <c r="F31" s="191" t="str">
        <v/>
      </c>
      <c r="G31" s="191" t="str">
        <v/>
      </c>
      <c r="H31" s="191" t="str">
        <v/>
      </c>
      <c r="I31" s="191" t="str">
        <v/>
      </c>
      <c r="J31" s="191" t="str">
        <v/>
      </c>
      <c r="K31" s="191" t="str">
        <v/>
      </c>
      <c r="L31" s="191" t="str">
        <v/>
      </c>
      <c r="M31" s="191" t="str">
        <v/>
      </c>
      <c r="N31" s="191" t="str">
        <v/>
      </c>
      <c r="O31" s="191" t="str">
        <v/>
      </c>
      <c r="P31" s="191" t="str">
        <v/>
      </c>
      <c r="Q31" s="191" t="str">
        <v/>
      </c>
      <c r="R31" s="191" t="str">
        <v/>
      </c>
      <c r="S31" s="191" t="str">
        <v/>
      </c>
      <c r="T31" s="191" t="str">
        <v/>
      </c>
    </row>
    <row r="32" spans="2:20" ht="13.5" thickBot="1" x14ac:dyDescent="0.25">
      <c r="B32" s="191" t="str">
        <v/>
      </c>
      <c r="C32" s="191" t="str">
        <v/>
      </c>
      <c r="D32" s="191" t="str">
        <v/>
      </c>
      <c r="E32" s="191" t="str">
        <v/>
      </c>
      <c r="F32" s="191" t="str">
        <v/>
      </c>
      <c r="G32" s="191" t="str">
        <v/>
      </c>
      <c r="H32" s="192" t="str">
        <v/>
      </c>
      <c r="I32" s="193" t="str">
        <v/>
      </c>
      <c r="J32" s="193" t="str">
        <v/>
      </c>
      <c r="K32" s="193" t="str">
        <v/>
      </c>
      <c r="L32" s="193" t="str">
        <v/>
      </c>
      <c r="M32" s="194" t="str">
        <v/>
      </c>
      <c r="N32" s="192" t="str">
        <v/>
      </c>
      <c r="O32" s="193" t="str">
        <v/>
      </c>
      <c r="P32" s="193" t="str">
        <v/>
      </c>
      <c r="Q32" s="193" t="str">
        <v/>
      </c>
      <c r="R32" s="193" t="str">
        <v/>
      </c>
      <c r="S32" s="194" t="str">
        <v/>
      </c>
      <c r="T32" s="9" t="str">
        <v/>
      </c>
    </row>
    <row r="33" spans="2:20" ht="17.25" thickTop="1" thickBot="1" x14ac:dyDescent="0.25">
      <c r="B33" s="195" t="str">
        <v/>
      </c>
      <c r="C33" s="196" t="str">
        <v>Team</v>
      </c>
      <c r="D33" s="197" t="str">
        <v>Pkt</v>
      </c>
      <c r="E33" s="198" t="str">
        <v>Diff.</v>
      </c>
      <c r="F33" s="232" t="str">
        <v>erz. Tore</v>
      </c>
      <c r="G33" s="199" t="str">
        <v>Bonus</v>
      </c>
      <c r="H33" s="200" t="str">
        <v/>
      </c>
      <c r="I33" s="201" t="str">
        <v/>
      </c>
      <c r="J33" s="201" t="str">
        <v/>
      </c>
      <c r="K33" s="201" t="str">
        <v/>
      </c>
      <c r="L33" s="201" t="str">
        <v/>
      </c>
      <c r="M33" s="202" t="str">
        <v/>
      </c>
      <c r="N33" s="200" t="str">
        <v/>
      </c>
      <c r="O33" s="201" t="str">
        <v/>
      </c>
      <c r="P33" s="201" t="str">
        <v/>
      </c>
      <c r="Q33" s="201" t="str">
        <v/>
      </c>
      <c r="R33" s="201" t="str">
        <v/>
      </c>
      <c r="S33" s="202" t="str">
        <v/>
      </c>
      <c r="T33" s="9" t="str">
        <v/>
      </c>
    </row>
    <row r="34" spans="2:20" ht="18.75" x14ac:dyDescent="0.2">
      <c r="B34" s="229" t="str">
        <v/>
      </c>
      <c r="C34" s="203" t="str">
        <v/>
      </c>
      <c r="D34" s="204" t="str">
        <v/>
      </c>
      <c r="E34" s="205" t="str">
        <v/>
      </c>
      <c r="F34" s="205" t="str">
        <v/>
      </c>
      <c r="G34" s="206" t="str">
        <v/>
      </c>
      <c r="H34" s="207" t="str">
        <v/>
      </c>
      <c r="I34" s="205" t="str">
        <v/>
      </c>
      <c r="J34" s="205" t="str">
        <v/>
      </c>
      <c r="K34" s="205" t="str">
        <v/>
      </c>
      <c r="L34" s="205" t="str">
        <v/>
      </c>
      <c r="M34" s="208" t="str">
        <v/>
      </c>
      <c r="N34" s="207" t="str">
        <v/>
      </c>
      <c r="O34" s="205" t="str">
        <v/>
      </c>
      <c r="P34" s="205" t="str">
        <v/>
      </c>
      <c r="Q34" s="205" t="str">
        <v/>
      </c>
      <c r="R34" s="205" t="str">
        <v/>
      </c>
      <c r="S34" s="208" t="str">
        <v/>
      </c>
      <c r="T34" s="209" t="str">
        <v/>
      </c>
    </row>
    <row r="35" spans="2:20" ht="18.75" x14ac:dyDescent="0.2">
      <c r="B35" s="230" t="str">
        <v/>
      </c>
      <c r="C35" s="210" t="str">
        <v/>
      </c>
      <c r="D35" s="211" t="str">
        <v/>
      </c>
      <c r="E35" s="212" t="str">
        <v/>
      </c>
      <c r="F35" s="212" t="str">
        <v/>
      </c>
      <c r="G35" s="213" t="str">
        <v/>
      </c>
      <c r="H35" s="214" t="str">
        <v/>
      </c>
      <c r="I35" s="215" t="str">
        <v/>
      </c>
      <c r="J35" s="212" t="str">
        <v/>
      </c>
      <c r="K35" s="212" t="str">
        <v/>
      </c>
      <c r="L35" s="212" t="str">
        <v/>
      </c>
      <c r="M35" s="216" t="str">
        <v/>
      </c>
      <c r="N35" s="214" t="str">
        <v/>
      </c>
      <c r="O35" s="215" t="str">
        <v/>
      </c>
      <c r="P35" s="212" t="str">
        <v/>
      </c>
      <c r="Q35" s="212" t="str">
        <v/>
      </c>
      <c r="R35" s="212" t="str">
        <v/>
      </c>
      <c r="S35" s="216" t="str">
        <v/>
      </c>
      <c r="T35" s="217" t="str">
        <v/>
      </c>
    </row>
    <row r="36" spans="2:20" ht="18.75" x14ac:dyDescent="0.2">
      <c r="B36" s="230" t="str">
        <v/>
      </c>
      <c r="C36" s="210" t="str">
        <v/>
      </c>
      <c r="D36" s="211" t="str">
        <v/>
      </c>
      <c r="E36" s="212" t="str">
        <v/>
      </c>
      <c r="F36" s="212" t="str">
        <v/>
      </c>
      <c r="G36" s="213" t="str">
        <v/>
      </c>
      <c r="H36" s="214" t="str">
        <v/>
      </c>
      <c r="I36" s="212" t="str">
        <v/>
      </c>
      <c r="J36" s="215" t="str">
        <v/>
      </c>
      <c r="K36" s="212" t="str">
        <v/>
      </c>
      <c r="L36" s="212" t="str">
        <v/>
      </c>
      <c r="M36" s="216" t="str">
        <v/>
      </c>
      <c r="N36" s="214" t="str">
        <v/>
      </c>
      <c r="O36" s="212" t="str">
        <v/>
      </c>
      <c r="P36" s="215" t="str">
        <v/>
      </c>
      <c r="Q36" s="212" t="str">
        <v/>
      </c>
      <c r="R36" s="212" t="str">
        <v/>
      </c>
      <c r="S36" s="216" t="str">
        <v/>
      </c>
      <c r="T36" s="217" t="str">
        <v/>
      </c>
    </row>
    <row r="37" spans="2:20" ht="18.75" x14ac:dyDescent="0.2">
      <c r="B37" s="230" t="str">
        <v/>
      </c>
      <c r="C37" s="210" t="str">
        <v/>
      </c>
      <c r="D37" s="211" t="str">
        <v/>
      </c>
      <c r="E37" s="212" t="str">
        <v/>
      </c>
      <c r="F37" s="212" t="str">
        <v/>
      </c>
      <c r="G37" s="213" t="str">
        <v/>
      </c>
      <c r="H37" s="214" t="str">
        <v/>
      </c>
      <c r="I37" s="212" t="str">
        <v/>
      </c>
      <c r="J37" s="212" t="str">
        <v/>
      </c>
      <c r="K37" s="215" t="str">
        <v/>
      </c>
      <c r="L37" s="212" t="str">
        <v/>
      </c>
      <c r="M37" s="216" t="str">
        <v/>
      </c>
      <c r="N37" s="214" t="str">
        <v/>
      </c>
      <c r="O37" s="212" t="str">
        <v/>
      </c>
      <c r="P37" s="212" t="str">
        <v/>
      </c>
      <c r="Q37" s="215" t="str">
        <v/>
      </c>
      <c r="R37" s="212" t="str">
        <v/>
      </c>
      <c r="S37" s="216" t="str">
        <v/>
      </c>
      <c r="T37" s="217" t="str">
        <v/>
      </c>
    </row>
    <row r="38" spans="2:20" ht="18.75" x14ac:dyDescent="0.2">
      <c r="B38" s="230" t="str">
        <v/>
      </c>
      <c r="C38" s="210" t="str">
        <v/>
      </c>
      <c r="D38" s="211" t="str">
        <v/>
      </c>
      <c r="E38" s="212" t="str">
        <v/>
      </c>
      <c r="F38" s="212" t="str">
        <v/>
      </c>
      <c r="G38" s="213" t="str">
        <v/>
      </c>
      <c r="H38" s="214" t="str">
        <v/>
      </c>
      <c r="I38" s="212" t="str">
        <v/>
      </c>
      <c r="J38" s="212" t="str">
        <v/>
      </c>
      <c r="K38" s="212" t="str">
        <v/>
      </c>
      <c r="L38" s="215" t="str">
        <v/>
      </c>
      <c r="M38" s="216" t="str">
        <v/>
      </c>
      <c r="N38" s="214" t="str">
        <v/>
      </c>
      <c r="O38" s="212" t="str">
        <v/>
      </c>
      <c r="P38" s="212" t="str">
        <v/>
      </c>
      <c r="Q38" s="212" t="str">
        <v/>
      </c>
      <c r="R38" s="215" t="str">
        <v/>
      </c>
      <c r="S38" s="216" t="str">
        <v/>
      </c>
      <c r="T38" s="217" t="str">
        <v/>
      </c>
    </row>
    <row r="39" spans="2:20" ht="19.5" thickBot="1" x14ac:dyDescent="0.25">
      <c r="B39" s="231" t="str">
        <v/>
      </c>
      <c r="C39" s="218" t="str">
        <v/>
      </c>
      <c r="D39" s="219" t="str">
        <v/>
      </c>
      <c r="E39" s="220" t="str">
        <v/>
      </c>
      <c r="F39" s="220" t="str">
        <v/>
      </c>
      <c r="G39" s="221" t="str">
        <v/>
      </c>
      <c r="H39" s="222" t="str">
        <v/>
      </c>
      <c r="I39" s="220" t="str">
        <v/>
      </c>
      <c r="J39" s="220" t="str">
        <v/>
      </c>
      <c r="K39" s="220" t="str">
        <v/>
      </c>
      <c r="L39" s="220" t="str">
        <v/>
      </c>
      <c r="M39" s="223" t="str">
        <v/>
      </c>
      <c r="N39" s="222" t="str">
        <v/>
      </c>
      <c r="O39" s="220" t="str">
        <v/>
      </c>
      <c r="P39" s="220" t="str">
        <v/>
      </c>
      <c r="Q39" s="220" t="str">
        <v/>
      </c>
      <c r="R39" s="220" t="str">
        <v/>
      </c>
      <c r="S39" s="223" t="str">
        <v/>
      </c>
      <c r="T39" s="224" t="str">
        <v/>
      </c>
    </row>
    <row r="40" spans="2:20" ht="13.5" thickTop="1" x14ac:dyDescent="0.2"/>
  </sheetData>
  <mergeCells count="1">
    <mergeCell ref="C2:I2"/>
  </mergeCells>
  <conditionalFormatting sqref="D7:M12 D16:M21 D25:M30 D34:M39 B16:B21 B7:B12 B25:B30 B34:B39">
    <cfRule type="expression" dxfId="59" priority="13">
      <formula>OR(AND($B7=$B6,$C6&lt;&gt;""),AND($B7=$B8,$C8&lt;&gt;""))</formula>
    </cfRule>
  </conditionalFormatting>
  <conditionalFormatting sqref="C7:C12">
    <cfRule type="expression" dxfId="58" priority="12">
      <formula>OR(AND($B7=$B6,$C6&lt;&gt;""),AND($B7=$B8,$C8&lt;&gt;""))</formula>
    </cfRule>
  </conditionalFormatting>
  <conditionalFormatting sqref="C16:C21">
    <cfRule type="expression" dxfId="57" priority="11">
      <formula>OR(AND($B16=$B15,$C15&lt;&gt;""),AND($B16=$B17,$C17&lt;&gt;""))</formula>
    </cfRule>
  </conditionalFormatting>
  <conditionalFormatting sqref="C25:C30">
    <cfRule type="expression" dxfId="56" priority="10">
      <formula>OR(AND($B25=$B24,$C24&lt;&gt;""),AND($B25=$B26,$C26&lt;&gt;""))</formula>
    </cfRule>
  </conditionalFormatting>
  <conditionalFormatting sqref="C34:C39">
    <cfRule type="expression" dxfId="55" priority="9">
      <formula>OR(AND($B34=$B33,$C33&lt;&gt;""),AND($B34=$B35,$C35&lt;&gt;""))</formula>
    </cfRule>
  </conditionalFormatting>
  <conditionalFormatting sqref="T7:T12">
    <cfRule type="expression" dxfId="54" priority="8">
      <formula>OR(AND($B7=$B6,$C6&lt;&gt;""),AND($B7=$B8,$C8&lt;&gt;""))</formula>
    </cfRule>
  </conditionalFormatting>
  <conditionalFormatting sqref="N7:S12">
    <cfRule type="expression" dxfId="53" priority="7">
      <formula>OR(AND($B7=$B6,$C6&lt;&gt;""),AND($B7=$B8,$C8&lt;&gt;""))</formula>
    </cfRule>
  </conditionalFormatting>
  <conditionalFormatting sqref="T16:T21">
    <cfRule type="expression" dxfId="52" priority="6">
      <formula>OR(AND($B16=$B15,$C15&lt;&gt;""),AND($B16=$B17,$C17&lt;&gt;""))</formula>
    </cfRule>
  </conditionalFormatting>
  <conditionalFormatting sqref="N16:S21">
    <cfRule type="expression" dxfId="51" priority="5">
      <formula>OR(AND($B16=$B15,$C15&lt;&gt;""),AND($B16=$B17,$C17&lt;&gt;""))</formula>
    </cfRule>
  </conditionalFormatting>
  <conditionalFormatting sqref="T25:T30">
    <cfRule type="expression" dxfId="50" priority="4">
      <formula>OR(AND($B25=$B24,$C24&lt;&gt;""),AND($B25=$B26,$C26&lt;&gt;""))</formula>
    </cfRule>
  </conditionalFormatting>
  <conditionalFormatting sqref="N25:S30">
    <cfRule type="expression" dxfId="49" priority="3">
      <formula>OR(AND($B25=$B24,$C24&lt;&gt;""),AND($B25=$B26,$C26&lt;&gt;""))</formula>
    </cfRule>
  </conditionalFormatting>
  <conditionalFormatting sqref="T34:T39">
    <cfRule type="expression" dxfId="48" priority="2">
      <formula>OR(AND($B34=$B33,$C33&lt;&gt;""),AND($B34=$B35,$C35&lt;&gt;""))</formula>
    </cfRule>
  </conditionalFormatting>
  <conditionalFormatting sqref="N34:S39">
    <cfRule type="expression" dxfId="47" priority="1">
      <formula>OR(AND($B34=$B33,$C33&lt;&gt;""),AND($B34=$B35,$C35&lt;&gt;""))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F033B-A8BA-48B3-8B0B-3AEA418DCA67}">
  <dimension ref="B2:T40"/>
  <sheetViews>
    <sheetView workbookViewId="0"/>
  </sheetViews>
  <sheetFormatPr baseColWidth="10" defaultRowHeight="12.75" x14ac:dyDescent="0.2"/>
  <cols>
    <col min="2" max="2" width="5.85546875" customWidth="1"/>
    <col min="3" max="3" width="24.7109375" customWidth="1"/>
    <col min="4" max="7" width="6.7109375" customWidth="1"/>
    <col min="14" max="14" width="11.42578125" customWidth="1"/>
    <col min="20" max="20" width="24.7109375" customWidth="1"/>
  </cols>
  <sheetData>
    <row r="2" spans="2:20" ht="30" x14ac:dyDescent="0.4">
      <c r="C2" s="333" t="s">
        <v>168</v>
      </c>
      <c r="D2" s="333"/>
      <c r="E2" s="333"/>
      <c r="F2" s="333"/>
      <c r="G2" s="333"/>
      <c r="H2" s="333"/>
      <c r="I2" s="333"/>
    </row>
    <row r="4" spans="2:20" ht="13.5" thickBot="1" x14ac:dyDescent="0.25"/>
    <row r="5" spans="2:20" ht="13.5" thickBot="1" x14ac:dyDescent="0.25">
      <c r="B5" s="191" t="str">
        <f t="array" ref="B5:T39">Calc2!$B$400:$T$434</f>
        <v/>
      </c>
      <c r="C5" s="191" t="str">
        <v/>
      </c>
      <c r="D5" s="191" t="str">
        <v/>
      </c>
      <c r="E5" s="191" t="str">
        <v/>
      </c>
      <c r="F5" s="191" t="str">
        <v/>
      </c>
      <c r="G5" s="191" t="str">
        <v/>
      </c>
      <c r="H5" s="192" t="str">
        <v/>
      </c>
      <c r="I5" s="193" t="str">
        <v/>
      </c>
      <c r="J5" s="193" t="str">
        <v/>
      </c>
      <c r="K5" s="193" t="str">
        <v/>
      </c>
      <c r="L5" s="193" t="str">
        <v/>
      </c>
      <c r="M5" s="194" t="str">
        <v/>
      </c>
      <c r="N5" s="192" t="str">
        <v/>
      </c>
      <c r="O5" s="193" t="str">
        <v/>
      </c>
      <c r="P5" s="193" t="str">
        <v/>
      </c>
      <c r="Q5" s="193" t="str">
        <v/>
      </c>
      <c r="R5" s="193" t="str">
        <v/>
      </c>
      <c r="S5" s="194" t="str">
        <v/>
      </c>
      <c r="T5" s="9" t="str">
        <v/>
      </c>
    </row>
    <row r="6" spans="2:20" ht="17.25" thickTop="1" thickBot="1" x14ac:dyDescent="0.25">
      <c r="B6" s="195" t="str">
        <v/>
      </c>
      <c r="C6" s="196" t="str">
        <v>Team</v>
      </c>
      <c r="D6" s="197" t="str">
        <v>Pkt</v>
      </c>
      <c r="E6" s="198" t="str">
        <v>Diff.</v>
      </c>
      <c r="F6" s="232" t="str">
        <v>erz. Tore</v>
      </c>
      <c r="G6" s="199" t="str">
        <v>Bonus</v>
      </c>
      <c r="H6" s="200" t="str">
        <v/>
      </c>
      <c r="I6" s="201" t="str">
        <v/>
      </c>
      <c r="J6" s="201" t="str">
        <v/>
      </c>
      <c r="K6" s="201" t="str">
        <v/>
      </c>
      <c r="L6" s="201" t="str">
        <v/>
      </c>
      <c r="M6" s="202" t="str">
        <v/>
      </c>
      <c r="N6" s="200" t="str">
        <v/>
      </c>
      <c r="O6" s="201" t="str">
        <v/>
      </c>
      <c r="P6" s="201" t="str">
        <v/>
      </c>
      <c r="Q6" s="201" t="str">
        <v/>
      </c>
      <c r="R6" s="201" t="str">
        <v/>
      </c>
      <c r="S6" s="202" t="str">
        <v/>
      </c>
      <c r="T6" s="9" t="str">
        <v/>
      </c>
    </row>
    <row r="7" spans="2:20" ht="18.75" x14ac:dyDescent="0.2">
      <c r="B7" s="229" t="str">
        <v/>
      </c>
      <c r="C7" s="203" t="str">
        <v/>
      </c>
      <c r="D7" s="204" t="str">
        <v/>
      </c>
      <c r="E7" s="205" t="str">
        <v/>
      </c>
      <c r="F7" s="205" t="str">
        <v/>
      </c>
      <c r="G7" s="206" t="str">
        <v/>
      </c>
      <c r="H7" s="207" t="str">
        <v/>
      </c>
      <c r="I7" s="205" t="str">
        <v/>
      </c>
      <c r="J7" s="205" t="str">
        <v/>
      </c>
      <c r="K7" s="205" t="str">
        <v/>
      </c>
      <c r="L7" s="205" t="str">
        <v/>
      </c>
      <c r="M7" s="208" t="str">
        <v/>
      </c>
      <c r="N7" s="207" t="str">
        <v/>
      </c>
      <c r="O7" s="205" t="str">
        <v/>
      </c>
      <c r="P7" s="205" t="str">
        <v/>
      </c>
      <c r="Q7" s="205" t="str">
        <v/>
      </c>
      <c r="R7" s="205" t="str">
        <v/>
      </c>
      <c r="S7" s="208" t="str">
        <v/>
      </c>
      <c r="T7" s="209" t="str">
        <v/>
      </c>
    </row>
    <row r="8" spans="2:20" ht="18.75" x14ac:dyDescent="0.2">
      <c r="B8" s="230" t="str">
        <v/>
      </c>
      <c r="C8" s="210" t="str">
        <v/>
      </c>
      <c r="D8" s="211" t="str">
        <v/>
      </c>
      <c r="E8" s="212" t="str">
        <v/>
      </c>
      <c r="F8" s="212" t="str">
        <v/>
      </c>
      <c r="G8" s="213" t="str">
        <v/>
      </c>
      <c r="H8" s="214" t="str">
        <v/>
      </c>
      <c r="I8" s="215" t="str">
        <v/>
      </c>
      <c r="J8" s="212" t="str">
        <v/>
      </c>
      <c r="K8" s="212" t="str">
        <v/>
      </c>
      <c r="L8" s="212" t="str">
        <v/>
      </c>
      <c r="M8" s="216" t="str">
        <v/>
      </c>
      <c r="N8" s="214" t="str">
        <v/>
      </c>
      <c r="O8" s="215" t="str">
        <v/>
      </c>
      <c r="P8" s="212" t="str">
        <v/>
      </c>
      <c r="Q8" s="212" t="str">
        <v/>
      </c>
      <c r="R8" s="212" t="str">
        <v/>
      </c>
      <c r="S8" s="216" t="str">
        <v/>
      </c>
      <c r="T8" s="217" t="str">
        <v/>
      </c>
    </row>
    <row r="9" spans="2:20" ht="18.75" x14ac:dyDescent="0.2">
      <c r="B9" s="230" t="str">
        <v/>
      </c>
      <c r="C9" s="210" t="str">
        <v/>
      </c>
      <c r="D9" s="211" t="str">
        <v/>
      </c>
      <c r="E9" s="212" t="str">
        <v/>
      </c>
      <c r="F9" s="212" t="str">
        <v/>
      </c>
      <c r="G9" s="213" t="str">
        <v/>
      </c>
      <c r="H9" s="214" t="str">
        <v/>
      </c>
      <c r="I9" s="212" t="str">
        <v/>
      </c>
      <c r="J9" s="215" t="str">
        <v/>
      </c>
      <c r="K9" s="212" t="str">
        <v/>
      </c>
      <c r="L9" s="212" t="str">
        <v/>
      </c>
      <c r="M9" s="216" t="str">
        <v/>
      </c>
      <c r="N9" s="214" t="str">
        <v/>
      </c>
      <c r="O9" s="212" t="str">
        <v/>
      </c>
      <c r="P9" s="215" t="str">
        <v/>
      </c>
      <c r="Q9" s="212" t="str">
        <v/>
      </c>
      <c r="R9" s="212" t="str">
        <v/>
      </c>
      <c r="S9" s="216" t="str">
        <v/>
      </c>
      <c r="T9" s="217" t="str">
        <v/>
      </c>
    </row>
    <row r="10" spans="2:20" ht="18.75" x14ac:dyDescent="0.2">
      <c r="B10" s="230" t="str">
        <v/>
      </c>
      <c r="C10" s="210" t="str">
        <v/>
      </c>
      <c r="D10" s="211" t="str">
        <v/>
      </c>
      <c r="E10" s="212" t="str">
        <v/>
      </c>
      <c r="F10" s="212" t="str">
        <v/>
      </c>
      <c r="G10" s="213" t="str">
        <v/>
      </c>
      <c r="H10" s="214" t="str">
        <v/>
      </c>
      <c r="I10" s="212" t="str">
        <v/>
      </c>
      <c r="J10" s="212" t="str">
        <v/>
      </c>
      <c r="K10" s="215" t="str">
        <v/>
      </c>
      <c r="L10" s="212" t="str">
        <v/>
      </c>
      <c r="M10" s="216" t="str">
        <v/>
      </c>
      <c r="N10" s="214" t="str">
        <v/>
      </c>
      <c r="O10" s="212" t="str">
        <v/>
      </c>
      <c r="P10" s="212" t="str">
        <v/>
      </c>
      <c r="Q10" s="215" t="str">
        <v/>
      </c>
      <c r="R10" s="212" t="str">
        <v/>
      </c>
      <c r="S10" s="216" t="str">
        <v/>
      </c>
      <c r="T10" s="217" t="str">
        <v/>
      </c>
    </row>
    <row r="11" spans="2:20" ht="18.75" x14ac:dyDescent="0.2">
      <c r="B11" s="230" t="str">
        <v/>
      </c>
      <c r="C11" s="210" t="str">
        <v/>
      </c>
      <c r="D11" s="211" t="str">
        <v/>
      </c>
      <c r="E11" s="212" t="str">
        <v/>
      </c>
      <c r="F11" s="212" t="str">
        <v/>
      </c>
      <c r="G11" s="213" t="str">
        <v/>
      </c>
      <c r="H11" s="214" t="str">
        <v/>
      </c>
      <c r="I11" s="212" t="str">
        <v/>
      </c>
      <c r="J11" s="212" t="str">
        <v/>
      </c>
      <c r="K11" s="212" t="str">
        <v/>
      </c>
      <c r="L11" s="215" t="str">
        <v/>
      </c>
      <c r="M11" s="216" t="str">
        <v/>
      </c>
      <c r="N11" s="214" t="str">
        <v/>
      </c>
      <c r="O11" s="212" t="str">
        <v/>
      </c>
      <c r="P11" s="212" t="str">
        <v/>
      </c>
      <c r="Q11" s="212" t="str">
        <v/>
      </c>
      <c r="R11" s="215" t="str">
        <v/>
      </c>
      <c r="S11" s="216" t="str">
        <v/>
      </c>
      <c r="T11" s="217" t="str">
        <v/>
      </c>
    </row>
    <row r="12" spans="2:20" ht="19.5" thickBot="1" x14ac:dyDescent="0.25">
      <c r="B12" s="231" t="str">
        <v/>
      </c>
      <c r="C12" s="218" t="str">
        <v/>
      </c>
      <c r="D12" s="219" t="str">
        <v/>
      </c>
      <c r="E12" s="220" t="str">
        <v/>
      </c>
      <c r="F12" s="220" t="str">
        <v/>
      </c>
      <c r="G12" s="221" t="str">
        <v/>
      </c>
      <c r="H12" s="222" t="str">
        <v/>
      </c>
      <c r="I12" s="220" t="str">
        <v/>
      </c>
      <c r="J12" s="220" t="str">
        <v/>
      </c>
      <c r="K12" s="220" t="str">
        <v/>
      </c>
      <c r="L12" s="220" t="str">
        <v/>
      </c>
      <c r="M12" s="223" t="str">
        <v/>
      </c>
      <c r="N12" s="222" t="str">
        <v/>
      </c>
      <c r="O12" s="220" t="str">
        <v/>
      </c>
      <c r="P12" s="220" t="str">
        <v/>
      </c>
      <c r="Q12" s="220" t="str">
        <v/>
      </c>
      <c r="R12" s="220" t="str">
        <v/>
      </c>
      <c r="S12" s="223" t="str">
        <v/>
      </c>
      <c r="T12" s="224" t="str">
        <v/>
      </c>
    </row>
    <row r="13" spans="2:20" ht="20.25" thickTop="1" thickBot="1" x14ac:dyDescent="0.25">
      <c r="B13" s="225" t="str">
        <v/>
      </c>
      <c r="C13" s="226" t="str">
        <v/>
      </c>
      <c r="D13" s="227" t="str">
        <v/>
      </c>
      <c r="E13" s="228" t="str">
        <v/>
      </c>
      <c r="F13" s="228" t="str">
        <v/>
      </c>
      <c r="G13" s="228" t="str">
        <v/>
      </c>
      <c r="H13" s="228" t="str">
        <v/>
      </c>
      <c r="I13" s="228" t="str">
        <v/>
      </c>
      <c r="J13" s="228" t="str">
        <v/>
      </c>
      <c r="K13" s="228" t="str">
        <v/>
      </c>
      <c r="L13" s="228" t="str">
        <v/>
      </c>
      <c r="M13" s="228" t="str">
        <v/>
      </c>
      <c r="N13" s="191" t="str">
        <v/>
      </c>
      <c r="O13" s="191" t="str">
        <v/>
      </c>
      <c r="P13" s="191" t="str">
        <v/>
      </c>
      <c r="Q13" s="191" t="str">
        <v/>
      </c>
      <c r="R13" s="191" t="str">
        <v/>
      </c>
      <c r="S13" s="191" t="str">
        <v/>
      </c>
      <c r="T13" s="191" t="str">
        <v/>
      </c>
    </row>
    <row r="14" spans="2:20" ht="13.5" thickBot="1" x14ac:dyDescent="0.25">
      <c r="B14" s="191" t="str">
        <v/>
      </c>
      <c r="C14" s="191" t="str">
        <v/>
      </c>
      <c r="D14" s="191" t="str">
        <v/>
      </c>
      <c r="E14" s="191" t="str">
        <v/>
      </c>
      <c r="F14" s="191" t="str">
        <v/>
      </c>
      <c r="G14" s="191" t="str">
        <v/>
      </c>
      <c r="H14" s="192" t="str">
        <v/>
      </c>
      <c r="I14" s="193" t="str">
        <v/>
      </c>
      <c r="J14" s="193" t="str">
        <v/>
      </c>
      <c r="K14" s="193" t="str">
        <v/>
      </c>
      <c r="L14" s="193" t="str">
        <v/>
      </c>
      <c r="M14" s="194" t="str">
        <v/>
      </c>
      <c r="N14" s="192" t="str">
        <v/>
      </c>
      <c r="O14" s="193" t="str">
        <v/>
      </c>
      <c r="P14" s="193" t="str">
        <v/>
      </c>
      <c r="Q14" s="193" t="str">
        <v/>
      </c>
      <c r="R14" s="193" t="str">
        <v/>
      </c>
      <c r="S14" s="194" t="str">
        <v/>
      </c>
      <c r="T14" s="9" t="str">
        <v/>
      </c>
    </row>
    <row r="15" spans="2:20" ht="17.25" thickTop="1" thickBot="1" x14ac:dyDescent="0.25">
      <c r="B15" s="195" t="str">
        <v/>
      </c>
      <c r="C15" s="196" t="str">
        <v>Team</v>
      </c>
      <c r="D15" s="197" t="str">
        <v>Pkt</v>
      </c>
      <c r="E15" s="198" t="str">
        <v>Diff.</v>
      </c>
      <c r="F15" s="232" t="str">
        <v>erz. Tore</v>
      </c>
      <c r="G15" s="199" t="str">
        <v>Bonus</v>
      </c>
      <c r="H15" s="200" t="str">
        <v/>
      </c>
      <c r="I15" s="201" t="str">
        <v/>
      </c>
      <c r="J15" s="201" t="str">
        <v/>
      </c>
      <c r="K15" s="201" t="str">
        <v/>
      </c>
      <c r="L15" s="201" t="str">
        <v/>
      </c>
      <c r="M15" s="202" t="str">
        <v/>
      </c>
      <c r="N15" s="200" t="str">
        <v/>
      </c>
      <c r="O15" s="201" t="str">
        <v/>
      </c>
      <c r="P15" s="201" t="str">
        <v/>
      </c>
      <c r="Q15" s="201" t="str">
        <v/>
      </c>
      <c r="R15" s="201" t="str">
        <v/>
      </c>
      <c r="S15" s="202" t="str">
        <v/>
      </c>
      <c r="T15" s="9" t="str">
        <v/>
      </c>
    </row>
    <row r="16" spans="2:20" ht="18.75" x14ac:dyDescent="0.2">
      <c r="B16" s="229" t="str">
        <v/>
      </c>
      <c r="C16" s="203" t="str">
        <v/>
      </c>
      <c r="D16" s="204" t="str">
        <v/>
      </c>
      <c r="E16" s="205" t="str">
        <v/>
      </c>
      <c r="F16" s="205" t="str">
        <v/>
      </c>
      <c r="G16" s="206" t="str">
        <v/>
      </c>
      <c r="H16" s="207" t="str">
        <v/>
      </c>
      <c r="I16" s="205" t="str">
        <v/>
      </c>
      <c r="J16" s="205" t="str">
        <v/>
      </c>
      <c r="K16" s="205" t="str">
        <v/>
      </c>
      <c r="L16" s="205" t="str">
        <v/>
      </c>
      <c r="M16" s="208" t="str">
        <v/>
      </c>
      <c r="N16" s="207" t="str">
        <v/>
      </c>
      <c r="O16" s="205" t="str">
        <v/>
      </c>
      <c r="P16" s="205" t="str">
        <v/>
      </c>
      <c r="Q16" s="205" t="str">
        <v/>
      </c>
      <c r="R16" s="205" t="str">
        <v/>
      </c>
      <c r="S16" s="208" t="str">
        <v/>
      </c>
      <c r="T16" s="209" t="str">
        <v/>
      </c>
    </row>
    <row r="17" spans="2:20" ht="18.75" x14ac:dyDescent="0.2">
      <c r="B17" s="230" t="str">
        <v/>
      </c>
      <c r="C17" s="210" t="str">
        <v/>
      </c>
      <c r="D17" s="211" t="str">
        <v/>
      </c>
      <c r="E17" s="212" t="str">
        <v/>
      </c>
      <c r="F17" s="212" t="str">
        <v/>
      </c>
      <c r="G17" s="213" t="str">
        <v/>
      </c>
      <c r="H17" s="214" t="str">
        <v/>
      </c>
      <c r="I17" s="215" t="str">
        <v/>
      </c>
      <c r="J17" s="212" t="str">
        <v/>
      </c>
      <c r="K17" s="212" t="str">
        <v/>
      </c>
      <c r="L17" s="212" t="str">
        <v/>
      </c>
      <c r="M17" s="216" t="str">
        <v/>
      </c>
      <c r="N17" s="214" t="str">
        <v/>
      </c>
      <c r="O17" s="215" t="str">
        <v/>
      </c>
      <c r="P17" s="212" t="str">
        <v/>
      </c>
      <c r="Q17" s="212" t="str">
        <v/>
      </c>
      <c r="R17" s="212" t="str">
        <v/>
      </c>
      <c r="S17" s="216" t="str">
        <v/>
      </c>
      <c r="T17" s="217" t="str">
        <v/>
      </c>
    </row>
    <row r="18" spans="2:20" ht="18.75" x14ac:dyDescent="0.2">
      <c r="B18" s="230" t="str">
        <v/>
      </c>
      <c r="C18" s="210" t="str">
        <v/>
      </c>
      <c r="D18" s="211" t="str">
        <v/>
      </c>
      <c r="E18" s="212" t="str">
        <v/>
      </c>
      <c r="F18" s="212" t="str">
        <v/>
      </c>
      <c r="G18" s="213" t="str">
        <v/>
      </c>
      <c r="H18" s="214" t="str">
        <v/>
      </c>
      <c r="I18" s="212" t="str">
        <v/>
      </c>
      <c r="J18" s="215" t="str">
        <v/>
      </c>
      <c r="K18" s="212" t="str">
        <v/>
      </c>
      <c r="L18" s="212" t="str">
        <v/>
      </c>
      <c r="M18" s="216" t="str">
        <v/>
      </c>
      <c r="N18" s="214" t="str">
        <v/>
      </c>
      <c r="O18" s="212" t="str">
        <v/>
      </c>
      <c r="P18" s="215" t="str">
        <v/>
      </c>
      <c r="Q18" s="212" t="str">
        <v/>
      </c>
      <c r="R18" s="212" t="str">
        <v/>
      </c>
      <c r="S18" s="216" t="str">
        <v/>
      </c>
      <c r="T18" s="217" t="str">
        <v/>
      </c>
    </row>
    <row r="19" spans="2:20" ht="18.75" x14ac:dyDescent="0.2">
      <c r="B19" s="230" t="str">
        <v/>
      </c>
      <c r="C19" s="210" t="str">
        <v/>
      </c>
      <c r="D19" s="211" t="str">
        <v/>
      </c>
      <c r="E19" s="212" t="str">
        <v/>
      </c>
      <c r="F19" s="212" t="str">
        <v/>
      </c>
      <c r="G19" s="213" t="str">
        <v/>
      </c>
      <c r="H19" s="214" t="str">
        <v/>
      </c>
      <c r="I19" s="212" t="str">
        <v/>
      </c>
      <c r="J19" s="212" t="str">
        <v/>
      </c>
      <c r="K19" s="215" t="str">
        <v/>
      </c>
      <c r="L19" s="212" t="str">
        <v/>
      </c>
      <c r="M19" s="216" t="str">
        <v/>
      </c>
      <c r="N19" s="214" t="str">
        <v/>
      </c>
      <c r="O19" s="212" t="str">
        <v/>
      </c>
      <c r="P19" s="212" t="str">
        <v/>
      </c>
      <c r="Q19" s="215" t="str">
        <v/>
      </c>
      <c r="R19" s="212" t="str">
        <v/>
      </c>
      <c r="S19" s="216" t="str">
        <v/>
      </c>
      <c r="T19" s="217" t="str">
        <v/>
      </c>
    </row>
    <row r="20" spans="2:20" ht="18.75" x14ac:dyDescent="0.2">
      <c r="B20" s="230" t="str">
        <v/>
      </c>
      <c r="C20" s="210" t="str">
        <v/>
      </c>
      <c r="D20" s="211" t="str">
        <v/>
      </c>
      <c r="E20" s="212" t="str">
        <v/>
      </c>
      <c r="F20" s="212" t="str">
        <v/>
      </c>
      <c r="G20" s="213" t="str">
        <v/>
      </c>
      <c r="H20" s="214" t="str">
        <v/>
      </c>
      <c r="I20" s="212" t="str">
        <v/>
      </c>
      <c r="J20" s="212" t="str">
        <v/>
      </c>
      <c r="K20" s="212" t="str">
        <v/>
      </c>
      <c r="L20" s="215" t="str">
        <v/>
      </c>
      <c r="M20" s="216" t="str">
        <v/>
      </c>
      <c r="N20" s="214" t="str">
        <v/>
      </c>
      <c r="O20" s="212" t="str">
        <v/>
      </c>
      <c r="P20" s="212" t="str">
        <v/>
      </c>
      <c r="Q20" s="212" t="str">
        <v/>
      </c>
      <c r="R20" s="215" t="str">
        <v/>
      </c>
      <c r="S20" s="216" t="str">
        <v/>
      </c>
      <c r="T20" s="217" t="str">
        <v/>
      </c>
    </row>
    <row r="21" spans="2:20" ht="19.5" thickBot="1" x14ac:dyDescent="0.25">
      <c r="B21" s="231" t="str">
        <v/>
      </c>
      <c r="C21" s="218" t="str">
        <v/>
      </c>
      <c r="D21" s="219" t="str">
        <v/>
      </c>
      <c r="E21" s="220" t="str">
        <v/>
      </c>
      <c r="F21" s="220" t="str">
        <v/>
      </c>
      <c r="G21" s="221" t="str">
        <v/>
      </c>
      <c r="H21" s="222" t="str">
        <v/>
      </c>
      <c r="I21" s="220" t="str">
        <v/>
      </c>
      <c r="J21" s="220" t="str">
        <v/>
      </c>
      <c r="K21" s="220" t="str">
        <v/>
      </c>
      <c r="L21" s="220" t="str">
        <v/>
      </c>
      <c r="M21" s="223" t="str">
        <v/>
      </c>
      <c r="N21" s="222" t="str">
        <v/>
      </c>
      <c r="O21" s="220" t="str">
        <v/>
      </c>
      <c r="P21" s="220" t="str">
        <v/>
      </c>
      <c r="Q21" s="220" t="str">
        <v/>
      </c>
      <c r="R21" s="220" t="str">
        <v/>
      </c>
      <c r="S21" s="223" t="str">
        <v/>
      </c>
      <c r="T21" s="224" t="str">
        <v/>
      </c>
    </row>
    <row r="22" spans="2:20" ht="20.25" thickTop="1" thickBot="1" x14ac:dyDescent="0.25">
      <c r="B22" s="225" t="str">
        <v/>
      </c>
      <c r="C22" s="226" t="str">
        <v/>
      </c>
      <c r="D22" s="227" t="str">
        <v/>
      </c>
      <c r="E22" s="228" t="str">
        <v/>
      </c>
      <c r="F22" s="228" t="str">
        <v/>
      </c>
      <c r="G22" s="228" t="str">
        <v/>
      </c>
      <c r="H22" s="228" t="str">
        <v/>
      </c>
      <c r="I22" s="228" t="str">
        <v/>
      </c>
      <c r="J22" s="228" t="str">
        <v/>
      </c>
      <c r="K22" s="228" t="str">
        <v/>
      </c>
      <c r="L22" s="228" t="str">
        <v/>
      </c>
      <c r="M22" s="228" t="str">
        <v/>
      </c>
      <c r="N22" s="191" t="str">
        <v/>
      </c>
      <c r="O22" s="9" t="str">
        <v/>
      </c>
      <c r="P22" s="9" t="str">
        <v/>
      </c>
      <c r="Q22" s="9" t="str">
        <v/>
      </c>
      <c r="R22" s="9" t="str">
        <v/>
      </c>
      <c r="S22" s="9" t="str">
        <v/>
      </c>
      <c r="T22" s="9" t="str">
        <v/>
      </c>
    </row>
    <row r="23" spans="2:20" ht="13.5" thickBot="1" x14ac:dyDescent="0.25">
      <c r="B23" s="191" t="str">
        <v/>
      </c>
      <c r="C23" s="191" t="str">
        <v/>
      </c>
      <c r="D23" s="191" t="str">
        <v/>
      </c>
      <c r="E23" s="191" t="str">
        <v/>
      </c>
      <c r="F23" s="191" t="str">
        <v/>
      </c>
      <c r="G23" s="191" t="str">
        <v/>
      </c>
      <c r="H23" s="192" t="str">
        <v/>
      </c>
      <c r="I23" s="193" t="str">
        <v/>
      </c>
      <c r="J23" s="193" t="str">
        <v/>
      </c>
      <c r="K23" s="193" t="str">
        <v/>
      </c>
      <c r="L23" s="193" t="str">
        <v/>
      </c>
      <c r="M23" s="194" t="str">
        <v/>
      </c>
      <c r="N23" s="192" t="str">
        <v/>
      </c>
      <c r="O23" s="193" t="str">
        <v/>
      </c>
      <c r="P23" s="193" t="str">
        <v/>
      </c>
      <c r="Q23" s="193" t="str">
        <v/>
      </c>
      <c r="R23" s="193" t="str">
        <v/>
      </c>
      <c r="S23" s="194" t="str">
        <v/>
      </c>
      <c r="T23" s="9" t="str">
        <v/>
      </c>
    </row>
    <row r="24" spans="2:20" ht="17.25" thickTop="1" thickBot="1" x14ac:dyDescent="0.25">
      <c r="B24" s="195" t="str">
        <v/>
      </c>
      <c r="C24" s="196" t="str">
        <v>Team</v>
      </c>
      <c r="D24" s="197" t="str">
        <v>Pkt</v>
      </c>
      <c r="E24" s="198" t="str">
        <v>Diff.</v>
      </c>
      <c r="F24" s="232" t="str">
        <v>erz. Tore</v>
      </c>
      <c r="G24" s="199" t="str">
        <v>Bonus</v>
      </c>
      <c r="H24" s="200" t="str">
        <v/>
      </c>
      <c r="I24" s="201" t="str">
        <v/>
      </c>
      <c r="J24" s="201" t="str">
        <v/>
      </c>
      <c r="K24" s="201" t="str">
        <v/>
      </c>
      <c r="L24" s="201" t="str">
        <v/>
      </c>
      <c r="M24" s="202" t="str">
        <v/>
      </c>
      <c r="N24" s="200" t="str">
        <v/>
      </c>
      <c r="O24" s="201" t="str">
        <v/>
      </c>
      <c r="P24" s="201" t="str">
        <v/>
      </c>
      <c r="Q24" s="201" t="str">
        <v/>
      </c>
      <c r="R24" s="201" t="str">
        <v/>
      </c>
      <c r="S24" s="202" t="str">
        <v/>
      </c>
      <c r="T24" s="9" t="str">
        <v/>
      </c>
    </row>
    <row r="25" spans="2:20" ht="18.75" x14ac:dyDescent="0.2">
      <c r="B25" s="229" t="str">
        <v/>
      </c>
      <c r="C25" s="203" t="str">
        <v/>
      </c>
      <c r="D25" s="204" t="str">
        <v/>
      </c>
      <c r="E25" s="205" t="str">
        <v/>
      </c>
      <c r="F25" s="205" t="str">
        <v/>
      </c>
      <c r="G25" s="206" t="str">
        <v/>
      </c>
      <c r="H25" s="207" t="str">
        <v/>
      </c>
      <c r="I25" s="205" t="str">
        <v/>
      </c>
      <c r="J25" s="205" t="str">
        <v/>
      </c>
      <c r="K25" s="205" t="str">
        <v/>
      </c>
      <c r="L25" s="205" t="str">
        <v/>
      </c>
      <c r="M25" s="208" t="str">
        <v/>
      </c>
      <c r="N25" s="207" t="str">
        <v/>
      </c>
      <c r="O25" s="205" t="str">
        <v/>
      </c>
      <c r="P25" s="205" t="str">
        <v/>
      </c>
      <c r="Q25" s="205" t="str">
        <v/>
      </c>
      <c r="R25" s="205" t="str">
        <v/>
      </c>
      <c r="S25" s="208" t="str">
        <v/>
      </c>
      <c r="T25" s="209" t="str">
        <v/>
      </c>
    </row>
    <row r="26" spans="2:20" ht="18.75" x14ac:dyDescent="0.2">
      <c r="B26" s="230" t="str">
        <v/>
      </c>
      <c r="C26" s="210" t="str">
        <v/>
      </c>
      <c r="D26" s="211" t="str">
        <v/>
      </c>
      <c r="E26" s="212" t="str">
        <v/>
      </c>
      <c r="F26" s="212" t="str">
        <v/>
      </c>
      <c r="G26" s="213" t="str">
        <v/>
      </c>
      <c r="H26" s="214" t="str">
        <v/>
      </c>
      <c r="I26" s="215" t="str">
        <v/>
      </c>
      <c r="J26" s="212" t="str">
        <v/>
      </c>
      <c r="K26" s="212" t="str">
        <v/>
      </c>
      <c r="L26" s="212" t="str">
        <v/>
      </c>
      <c r="M26" s="216" t="str">
        <v/>
      </c>
      <c r="N26" s="214" t="str">
        <v/>
      </c>
      <c r="O26" s="215" t="str">
        <v/>
      </c>
      <c r="P26" s="212" t="str">
        <v/>
      </c>
      <c r="Q26" s="212" t="str">
        <v/>
      </c>
      <c r="R26" s="212" t="str">
        <v/>
      </c>
      <c r="S26" s="216" t="str">
        <v/>
      </c>
      <c r="T26" s="217" t="str">
        <v/>
      </c>
    </row>
    <row r="27" spans="2:20" ht="18.75" x14ac:dyDescent="0.2">
      <c r="B27" s="230" t="str">
        <v/>
      </c>
      <c r="C27" s="210" t="str">
        <v/>
      </c>
      <c r="D27" s="211" t="str">
        <v/>
      </c>
      <c r="E27" s="212" t="str">
        <v/>
      </c>
      <c r="F27" s="212" t="str">
        <v/>
      </c>
      <c r="G27" s="213" t="str">
        <v/>
      </c>
      <c r="H27" s="214" t="str">
        <v/>
      </c>
      <c r="I27" s="212" t="str">
        <v/>
      </c>
      <c r="J27" s="215" t="str">
        <v/>
      </c>
      <c r="K27" s="212" t="str">
        <v/>
      </c>
      <c r="L27" s="212" t="str">
        <v/>
      </c>
      <c r="M27" s="216" t="str">
        <v/>
      </c>
      <c r="N27" s="214" t="str">
        <v/>
      </c>
      <c r="O27" s="212" t="str">
        <v/>
      </c>
      <c r="P27" s="215" t="str">
        <v/>
      </c>
      <c r="Q27" s="212" t="str">
        <v/>
      </c>
      <c r="R27" s="212" t="str">
        <v/>
      </c>
      <c r="S27" s="216" t="str">
        <v/>
      </c>
      <c r="T27" s="217" t="str">
        <v/>
      </c>
    </row>
    <row r="28" spans="2:20" ht="18.75" x14ac:dyDescent="0.2">
      <c r="B28" s="230" t="str">
        <v/>
      </c>
      <c r="C28" s="210" t="str">
        <v/>
      </c>
      <c r="D28" s="211" t="str">
        <v/>
      </c>
      <c r="E28" s="212" t="str">
        <v/>
      </c>
      <c r="F28" s="212" t="str">
        <v/>
      </c>
      <c r="G28" s="213" t="str">
        <v/>
      </c>
      <c r="H28" s="214" t="str">
        <v/>
      </c>
      <c r="I28" s="212" t="str">
        <v/>
      </c>
      <c r="J28" s="212" t="str">
        <v/>
      </c>
      <c r="K28" s="215" t="str">
        <v/>
      </c>
      <c r="L28" s="212" t="str">
        <v/>
      </c>
      <c r="M28" s="216" t="str">
        <v/>
      </c>
      <c r="N28" s="214" t="str">
        <v/>
      </c>
      <c r="O28" s="212" t="str">
        <v/>
      </c>
      <c r="P28" s="212" t="str">
        <v/>
      </c>
      <c r="Q28" s="215" t="str">
        <v/>
      </c>
      <c r="R28" s="212" t="str">
        <v/>
      </c>
      <c r="S28" s="216" t="str">
        <v/>
      </c>
      <c r="T28" s="217" t="str">
        <v/>
      </c>
    </row>
    <row r="29" spans="2:20" ht="18.75" x14ac:dyDescent="0.2">
      <c r="B29" s="230" t="str">
        <v/>
      </c>
      <c r="C29" s="210" t="str">
        <v/>
      </c>
      <c r="D29" s="211" t="str">
        <v/>
      </c>
      <c r="E29" s="212" t="str">
        <v/>
      </c>
      <c r="F29" s="212" t="str">
        <v/>
      </c>
      <c r="G29" s="213" t="str">
        <v/>
      </c>
      <c r="H29" s="214" t="str">
        <v/>
      </c>
      <c r="I29" s="212" t="str">
        <v/>
      </c>
      <c r="J29" s="212" t="str">
        <v/>
      </c>
      <c r="K29" s="212" t="str">
        <v/>
      </c>
      <c r="L29" s="215" t="str">
        <v/>
      </c>
      <c r="M29" s="216" t="str">
        <v/>
      </c>
      <c r="N29" s="214" t="str">
        <v/>
      </c>
      <c r="O29" s="212" t="str">
        <v/>
      </c>
      <c r="P29" s="212" t="str">
        <v/>
      </c>
      <c r="Q29" s="212" t="str">
        <v/>
      </c>
      <c r="R29" s="215" t="str">
        <v/>
      </c>
      <c r="S29" s="216" t="str">
        <v/>
      </c>
      <c r="T29" s="217" t="str">
        <v/>
      </c>
    </row>
    <row r="30" spans="2:20" ht="19.5" thickBot="1" x14ac:dyDescent="0.25">
      <c r="B30" s="231" t="str">
        <v/>
      </c>
      <c r="C30" s="218" t="str">
        <v/>
      </c>
      <c r="D30" s="219" t="str">
        <v/>
      </c>
      <c r="E30" s="220" t="str">
        <v/>
      </c>
      <c r="F30" s="220" t="str">
        <v/>
      </c>
      <c r="G30" s="221" t="str">
        <v/>
      </c>
      <c r="H30" s="222" t="str">
        <v/>
      </c>
      <c r="I30" s="220" t="str">
        <v/>
      </c>
      <c r="J30" s="220" t="str">
        <v/>
      </c>
      <c r="K30" s="220" t="str">
        <v/>
      </c>
      <c r="L30" s="220" t="str">
        <v/>
      </c>
      <c r="M30" s="223" t="str">
        <v/>
      </c>
      <c r="N30" s="222" t="str">
        <v/>
      </c>
      <c r="O30" s="220" t="str">
        <v/>
      </c>
      <c r="P30" s="220" t="str">
        <v/>
      </c>
      <c r="Q30" s="220" t="str">
        <v/>
      </c>
      <c r="R30" s="220" t="str">
        <v/>
      </c>
      <c r="S30" s="223" t="str">
        <v/>
      </c>
      <c r="T30" s="224" t="str">
        <v/>
      </c>
    </row>
    <row r="31" spans="2:20" ht="14.25" thickTop="1" thickBot="1" x14ac:dyDescent="0.25">
      <c r="B31" s="191" t="str">
        <v/>
      </c>
      <c r="C31" s="191" t="str">
        <v/>
      </c>
      <c r="D31" s="191" t="str">
        <v/>
      </c>
      <c r="E31" s="191" t="str">
        <v/>
      </c>
      <c r="F31" s="191" t="str">
        <v/>
      </c>
      <c r="G31" s="191" t="str">
        <v/>
      </c>
      <c r="H31" s="191" t="str">
        <v/>
      </c>
      <c r="I31" s="191" t="str">
        <v/>
      </c>
      <c r="J31" s="191" t="str">
        <v/>
      </c>
      <c r="K31" s="191" t="str">
        <v/>
      </c>
      <c r="L31" s="191" t="str">
        <v/>
      </c>
      <c r="M31" s="191" t="str">
        <v/>
      </c>
      <c r="N31" s="191" t="str">
        <v/>
      </c>
      <c r="O31" s="191" t="str">
        <v/>
      </c>
      <c r="P31" s="191" t="str">
        <v/>
      </c>
      <c r="Q31" s="191" t="str">
        <v/>
      </c>
      <c r="R31" s="191" t="str">
        <v/>
      </c>
      <c r="S31" s="191" t="str">
        <v/>
      </c>
      <c r="T31" s="191" t="str">
        <v/>
      </c>
    </row>
    <row r="32" spans="2:20" ht="13.5" thickBot="1" x14ac:dyDescent="0.25">
      <c r="B32" s="191" t="str">
        <v/>
      </c>
      <c r="C32" s="191" t="str">
        <v/>
      </c>
      <c r="D32" s="191" t="str">
        <v/>
      </c>
      <c r="E32" s="191" t="str">
        <v/>
      </c>
      <c r="F32" s="191" t="str">
        <v/>
      </c>
      <c r="G32" s="191" t="str">
        <v/>
      </c>
      <c r="H32" s="192" t="str">
        <v/>
      </c>
      <c r="I32" s="193" t="str">
        <v/>
      </c>
      <c r="J32" s="193" t="str">
        <v/>
      </c>
      <c r="K32" s="193" t="str">
        <v/>
      </c>
      <c r="L32" s="193" t="str">
        <v/>
      </c>
      <c r="M32" s="194" t="str">
        <v/>
      </c>
      <c r="N32" s="192" t="str">
        <v/>
      </c>
      <c r="O32" s="193" t="str">
        <v/>
      </c>
      <c r="P32" s="193" t="str">
        <v/>
      </c>
      <c r="Q32" s="193" t="str">
        <v/>
      </c>
      <c r="R32" s="193" t="str">
        <v/>
      </c>
      <c r="S32" s="194" t="str">
        <v/>
      </c>
      <c r="T32" s="9" t="str">
        <v/>
      </c>
    </row>
    <row r="33" spans="2:20" ht="17.25" thickTop="1" thickBot="1" x14ac:dyDescent="0.25">
      <c r="B33" s="195" t="str">
        <v/>
      </c>
      <c r="C33" s="196" t="str">
        <v>Team</v>
      </c>
      <c r="D33" s="197" t="str">
        <v>Pkt</v>
      </c>
      <c r="E33" s="198" t="str">
        <v>Diff.</v>
      </c>
      <c r="F33" s="232" t="str">
        <v>erz. Tore</v>
      </c>
      <c r="G33" s="199" t="str">
        <v>Bonus</v>
      </c>
      <c r="H33" s="200" t="str">
        <v/>
      </c>
      <c r="I33" s="201" t="str">
        <v/>
      </c>
      <c r="J33" s="201" t="str">
        <v/>
      </c>
      <c r="K33" s="201" t="str">
        <v/>
      </c>
      <c r="L33" s="201" t="str">
        <v/>
      </c>
      <c r="M33" s="202" t="str">
        <v/>
      </c>
      <c r="N33" s="200" t="str">
        <v/>
      </c>
      <c r="O33" s="201" t="str">
        <v/>
      </c>
      <c r="P33" s="201" t="str">
        <v/>
      </c>
      <c r="Q33" s="201" t="str">
        <v/>
      </c>
      <c r="R33" s="201" t="str">
        <v/>
      </c>
      <c r="S33" s="202" t="str">
        <v/>
      </c>
      <c r="T33" s="9" t="str">
        <v/>
      </c>
    </row>
    <row r="34" spans="2:20" ht="18.75" x14ac:dyDescent="0.2">
      <c r="B34" s="229" t="str">
        <v/>
      </c>
      <c r="C34" s="203" t="str">
        <v/>
      </c>
      <c r="D34" s="204" t="str">
        <v/>
      </c>
      <c r="E34" s="205" t="str">
        <v/>
      </c>
      <c r="F34" s="205" t="str">
        <v/>
      </c>
      <c r="G34" s="206" t="str">
        <v/>
      </c>
      <c r="H34" s="207" t="str">
        <v/>
      </c>
      <c r="I34" s="205" t="str">
        <v/>
      </c>
      <c r="J34" s="205" t="str">
        <v/>
      </c>
      <c r="K34" s="205" t="str">
        <v/>
      </c>
      <c r="L34" s="205" t="str">
        <v/>
      </c>
      <c r="M34" s="208" t="str">
        <v/>
      </c>
      <c r="N34" s="207" t="str">
        <v/>
      </c>
      <c r="O34" s="205" t="str">
        <v/>
      </c>
      <c r="P34" s="205" t="str">
        <v/>
      </c>
      <c r="Q34" s="205" t="str">
        <v/>
      </c>
      <c r="R34" s="205" t="str">
        <v/>
      </c>
      <c r="S34" s="208" t="str">
        <v/>
      </c>
      <c r="T34" s="209" t="str">
        <v/>
      </c>
    </row>
    <row r="35" spans="2:20" ht="18.75" x14ac:dyDescent="0.2">
      <c r="B35" s="230" t="str">
        <v/>
      </c>
      <c r="C35" s="210" t="str">
        <v/>
      </c>
      <c r="D35" s="211" t="str">
        <v/>
      </c>
      <c r="E35" s="212" t="str">
        <v/>
      </c>
      <c r="F35" s="212" t="str">
        <v/>
      </c>
      <c r="G35" s="213" t="str">
        <v/>
      </c>
      <c r="H35" s="214" t="str">
        <v/>
      </c>
      <c r="I35" s="215" t="str">
        <v/>
      </c>
      <c r="J35" s="212" t="str">
        <v/>
      </c>
      <c r="K35" s="212" t="str">
        <v/>
      </c>
      <c r="L35" s="212" t="str">
        <v/>
      </c>
      <c r="M35" s="216" t="str">
        <v/>
      </c>
      <c r="N35" s="214" t="str">
        <v/>
      </c>
      <c r="O35" s="215" t="str">
        <v/>
      </c>
      <c r="P35" s="212" t="str">
        <v/>
      </c>
      <c r="Q35" s="212" t="str">
        <v/>
      </c>
      <c r="R35" s="212" t="str">
        <v/>
      </c>
      <c r="S35" s="216" t="str">
        <v/>
      </c>
      <c r="T35" s="217" t="str">
        <v/>
      </c>
    </row>
    <row r="36" spans="2:20" ht="18.75" x14ac:dyDescent="0.2">
      <c r="B36" s="230" t="str">
        <v/>
      </c>
      <c r="C36" s="210" t="str">
        <v/>
      </c>
      <c r="D36" s="211" t="str">
        <v/>
      </c>
      <c r="E36" s="212" t="str">
        <v/>
      </c>
      <c r="F36" s="212" t="str">
        <v/>
      </c>
      <c r="G36" s="213" t="str">
        <v/>
      </c>
      <c r="H36" s="214" t="str">
        <v/>
      </c>
      <c r="I36" s="212" t="str">
        <v/>
      </c>
      <c r="J36" s="215" t="str">
        <v/>
      </c>
      <c r="K36" s="212" t="str">
        <v/>
      </c>
      <c r="L36" s="212" t="str">
        <v/>
      </c>
      <c r="M36" s="216" t="str">
        <v/>
      </c>
      <c r="N36" s="214" t="str">
        <v/>
      </c>
      <c r="O36" s="212" t="str">
        <v/>
      </c>
      <c r="P36" s="215" t="str">
        <v/>
      </c>
      <c r="Q36" s="212" t="str">
        <v/>
      </c>
      <c r="R36" s="212" t="str">
        <v/>
      </c>
      <c r="S36" s="216" t="str">
        <v/>
      </c>
      <c r="T36" s="217" t="str">
        <v/>
      </c>
    </row>
    <row r="37" spans="2:20" ht="18.75" x14ac:dyDescent="0.2">
      <c r="B37" s="230" t="str">
        <v/>
      </c>
      <c r="C37" s="210" t="str">
        <v/>
      </c>
      <c r="D37" s="211" t="str">
        <v/>
      </c>
      <c r="E37" s="212" t="str">
        <v/>
      </c>
      <c r="F37" s="212" t="str">
        <v/>
      </c>
      <c r="G37" s="213" t="str">
        <v/>
      </c>
      <c r="H37" s="214" t="str">
        <v/>
      </c>
      <c r="I37" s="212" t="str">
        <v/>
      </c>
      <c r="J37" s="212" t="str">
        <v/>
      </c>
      <c r="K37" s="215" t="str">
        <v/>
      </c>
      <c r="L37" s="212" t="str">
        <v/>
      </c>
      <c r="M37" s="216" t="str">
        <v/>
      </c>
      <c r="N37" s="214" t="str">
        <v/>
      </c>
      <c r="O37" s="212" t="str">
        <v/>
      </c>
      <c r="P37" s="212" t="str">
        <v/>
      </c>
      <c r="Q37" s="215" t="str">
        <v/>
      </c>
      <c r="R37" s="212" t="str">
        <v/>
      </c>
      <c r="S37" s="216" t="str">
        <v/>
      </c>
      <c r="T37" s="217" t="str">
        <v/>
      </c>
    </row>
    <row r="38" spans="2:20" ht="18.75" x14ac:dyDescent="0.2">
      <c r="B38" s="230" t="str">
        <v/>
      </c>
      <c r="C38" s="210" t="str">
        <v/>
      </c>
      <c r="D38" s="211" t="str">
        <v/>
      </c>
      <c r="E38" s="212" t="str">
        <v/>
      </c>
      <c r="F38" s="212" t="str">
        <v/>
      </c>
      <c r="G38" s="213" t="str">
        <v/>
      </c>
      <c r="H38" s="214" t="str">
        <v/>
      </c>
      <c r="I38" s="212" t="str">
        <v/>
      </c>
      <c r="J38" s="212" t="str">
        <v/>
      </c>
      <c r="K38" s="212" t="str">
        <v/>
      </c>
      <c r="L38" s="215" t="str">
        <v/>
      </c>
      <c r="M38" s="216" t="str">
        <v/>
      </c>
      <c r="N38" s="214" t="str">
        <v/>
      </c>
      <c r="O38" s="212" t="str">
        <v/>
      </c>
      <c r="P38" s="212" t="str">
        <v/>
      </c>
      <c r="Q38" s="212" t="str">
        <v/>
      </c>
      <c r="R38" s="215" t="str">
        <v/>
      </c>
      <c r="S38" s="216" t="str">
        <v/>
      </c>
      <c r="T38" s="217" t="str">
        <v/>
      </c>
    </row>
    <row r="39" spans="2:20" ht="19.5" thickBot="1" x14ac:dyDescent="0.25">
      <c r="B39" s="231" t="str">
        <v/>
      </c>
      <c r="C39" s="218" t="str">
        <v/>
      </c>
      <c r="D39" s="219" t="str">
        <v/>
      </c>
      <c r="E39" s="220" t="str">
        <v/>
      </c>
      <c r="F39" s="220" t="str">
        <v/>
      </c>
      <c r="G39" s="221" t="str">
        <v/>
      </c>
      <c r="H39" s="222" t="str">
        <v/>
      </c>
      <c r="I39" s="220" t="str">
        <v/>
      </c>
      <c r="J39" s="220" t="str">
        <v/>
      </c>
      <c r="K39" s="220" t="str">
        <v/>
      </c>
      <c r="L39" s="220" t="str">
        <v/>
      </c>
      <c r="M39" s="223" t="str">
        <v/>
      </c>
      <c r="N39" s="222" t="str">
        <v/>
      </c>
      <c r="O39" s="220" t="str">
        <v/>
      </c>
      <c r="P39" s="220" t="str">
        <v/>
      </c>
      <c r="Q39" s="220" t="str">
        <v/>
      </c>
      <c r="R39" s="220" t="str">
        <v/>
      </c>
      <c r="S39" s="223" t="str">
        <v/>
      </c>
      <c r="T39" s="224" t="str">
        <v/>
      </c>
    </row>
    <row r="40" spans="2:20" ht="13.5" thickTop="1" x14ac:dyDescent="0.2"/>
  </sheetData>
  <mergeCells count="1">
    <mergeCell ref="C2:I2"/>
  </mergeCells>
  <conditionalFormatting sqref="D7:M12 D16:M21 D25:M30 D34:M39 B16:B21 B7:B12 B25:B30 B34:B39">
    <cfRule type="expression" dxfId="46" priority="13">
      <formula>OR(AND($B7=$B6,$C6&lt;&gt;""),AND($B7=$B8,$C8&lt;&gt;""))</formula>
    </cfRule>
  </conditionalFormatting>
  <conditionalFormatting sqref="C7:C12">
    <cfRule type="expression" dxfId="45" priority="12">
      <formula>OR(AND($B7=$B6,$C6&lt;&gt;""),AND($B7=$B8,$C8&lt;&gt;""))</formula>
    </cfRule>
  </conditionalFormatting>
  <conditionalFormatting sqref="C16:C21">
    <cfRule type="expression" dxfId="44" priority="11">
      <formula>OR(AND($B16=$B15,$C15&lt;&gt;""),AND($B16=$B17,$C17&lt;&gt;""))</formula>
    </cfRule>
  </conditionalFormatting>
  <conditionalFormatting sqref="C25:C30">
    <cfRule type="expression" dxfId="43" priority="10">
      <formula>OR(AND($B25=$B24,$C24&lt;&gt;""),AND($B25=$B26,$C26&lt;&gt;""))</formula>
    </cfRule>
  </conditionalFormatting>
  <conditionalFormatting sqref="C34:C39">
    <cfRule type="expression" dxfId="42" priority="9">
      <formula>OR(AND($B34=$B33,$C33&lt;&gt;""),AND($B34=$B35,$C35&lt;&gt;""))</formula>
    </cfRule>
  </conditionalFormatting>
  <conditionalFormatting sqref="T7:T12">
    <cfRule type="expression" dxfId="41" priority="8">
      <formula>OR(AND($B7=$B6,$C6&lt;&gt;""),AND($B7=$B8,$C8&lt;&gt;""))</formula>
    </cfRule>
  </conditionalFormatting>
  <conditionalFormatting sqref="N7:S12">
    <cfRule type="expression" dxfId="40" priority="7">
      <formula>OR(AND($B7=$B6,$C6&lt;&gt;""),AND($B7=$B8,$C8&lt;&gt;""))</formula>
    </cfRule>
  </conditionalFormatting>
  <conditionalFormatting sqref="T16:T21">
    <cfRule type="expression" dxfId="39" priority="6">
      <formula>OR(AND($B16=$B15,$C15&lt;&gt;""),AND($B16=$B17,$C17&lt;&gt;""))</formula>
    </cfRule>
  </conditionalFormatting>
  <conditionalFormatting sqref="N16:S21">
    <cfRule type="expression" dxfId="38" priority="5">
      <formula>OR(AND($B16=$B15,$C15&lt;&gt;""),AND($B16=$B17,$C17&lt;&gt;""))</formula>
    </cfRule>
  </conditionalFormatting>
  <conditionalFormatting sqref="T25:T30">
    <cfRule type="expression" dxfId="37" priority="4">
      <formula>OR(AND($B25=$B24,$C24&lt;&gt;""),AND($B25=$B26,$C26&lt;&gt;""))</formula>
    </cfRule>
  </conditionalFormatting>
  <conditionalFormatting sqref="N25:S30">
    <cfRule type="expression" dxfId="36" priority="3">
      <formula>OR(AND($B25=$B24,$C24&lt;&gt;""),AND($B25=$B26,$C26&lt;&gt;""))</formula>
    </cfRule>
  </conditionalFormatting>
  <conditionalFormatting sqref="T34:T39">
    <cfRule type="expression" dxfId="35" priority="2">
      <formula>OR(AND($B34=$B33,$C33&lt;&gt;""),AND($B34=$B35,$C35&lt;&gt;""))</formula>
    </cfRule>
  </conditionalFormatting>
  <conditionalFormatting sqref="N34:S39">
    <cfRule type="expression" dxfId="34" priority="1">
      <formula>OR(AND($B34=$B33,$C33&lt;&gt;""),AND($B34=$B35,$C35&lt;&gt;""))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3927E-15B7-4956-B85E-03218D7BCAC2}">
  <dimension ref="B2:T40"/>
  <sheetViews>
    <sheetView workbookViewId="0"/>
  </sheetViews>
  <sheetFormatPr baseColWidth="10" defaultRowHeight="12.75" x14ac:dyDescent="0.2"/>
  <cols>
    <col min="2" max="2" width="5.85546875" customWidth="1"/>
    <col min="3" max="3" width="24.7109375" customWidth="1"/>
    <col min="4" max="7" width="6.7109375" customWidth="1"/>
    <col min="14" max="14" width="11.42578125" customWidth="1"/>
    <col min="20" max="20" width="24.7109375" customWidth="1"/>
  </cols>
  <sheetData>
    <row r="2" spans="2:20" ht="30" x14ac:dyDescent="0.4">
      <c r="C2" s="333" t="s">
        <v>169</v>
      </c>
      <c r="D2" s="333"/>
      <c r="E2" s="333"/>
      <c r="F2" s="333"/>
      <c r="G2" s="333"/>
      <c r="H2" s="333"/>
      <c r="I2" s="333"/>
    </row>
    <row r="4" spans="2:20" ht="13.5" thickBot="1" x14ac:dyDescent="0.25"/>
    <row r="5" spans="2:20" ht="13.5" thickBot="1" x14ac:dyDescent="0.25">
      <c r="B5" s="191" t="str">
        <f t="array" ref="B5:T39">Calc3!$B$400:$T$434</f>
        <v/>
      </c>
      <c r="C5" s="191" t="str">
        <v/>
      </c>
      <c r="D5" s="191" t="str">
        <v/>
      </c>
      <c r="E5" s="191" t="str">
        <v/>
      </c>
      <c r="F5" s="191" t="str">
        <v/>
      </c>
      <c r="G5" s="191" t="str">
        <v/>
      </c>
      <c r="H5" s="192" t="str">
        <v/>
      </c>
      <c r="I5" s="193" t="str">
        <v/>
      </c>
      <c r="J5" s="193" t="str">
        <v/>
      </c>
      <c r="K5" s="193" t="str">
        <v/>
      </c>
      <c r="L5" s="193" t="str">
        <v/>
      </c>
      <c r="M5" s="194" t="str">
        <v/>
      </c>
      <c r="N5" s="192" t="str">
        <v/>
      </c>
      <c r="O5" s="193" t="str">
        <v/>
      </c>
      <c r="P5" s="193" t="str">
        <v/>
      </c>
      <c r="Q5" s="193" t="str">
        <v/>
      </c>
      <c r="R5" s="193" t="str">
        <v/>
      </c>
      <c r="S5" s="194" t="str">
        <v/>
      </c>
      <c r="T5" s="9" t="str">
        <v/>
      </c>
    </row>
    <row r="6" spans="2:20" ht="17.25" thickTop="1" thickBot="1" x14ac:dyDescent="0.25">
      <c r="B6" s="195" t="str">
        <v/>
      </c>
      <c r="C6" s="196" t="str">
        <v>Team</v>
      </c>
      <c r="D6" s="197" t="str">
        <v>Pkt</v>
      </c>
      <c r="E6" s="198" t="str">
        <v>Diff.</v>
      </c>
      <c r="F6" s="232" t="str">
        <v>erz. Tore</v>
      </c>
      <c r="G6" s="199" t="str">
        <v>Bonus</v>
      </c>
      <c r="H6" s="200" t="str">
        <v/>
      </c>
      <c r="I6" s="201" t="str">
        <v/>
      </c>
      <c r="J6" s="201" t="str">
        <v/>
      </c>
      <c r="K6" s="201" t="str">
        <v/>
      </c>
      <c r="L6" s="201" t="str">
        <v/>
      </c>
      <c r="M6" s="202" t="str">
        <v/>
      </c>
      <c r="N6" s="200" t="str">
        <v/>
      </c>
      <c r="O6" s="201" t="str">
        <v/>
      </c>
      <c r="P6" s="201" t="str">
        <v/>
      </c>
      <c r="Q6" s="201" t="str">
        <v/>
      </c>
      <c r="R6" s="201" t="str">
        <v/>
      </c>
      <c r="S6" s="202" t="str">
        <v/>
      </c>
      <c r="T6" s="9" t="str">
        <v/>
      </c>
    </row>
    <row r="7" spans="2:20" ht="18.75" x14ac:dyDescent="0.2">
      <c r="B7" s="229" t="str">
        <v/>
      </c>
      <c r="C7" s="203" t="str">
        <v/>
      </c>
      <c r="D7" s="204" t="str">
        <v/>
      </c>
      <c r="E7" s="205" t="str">
        <v/>
      </c>
      <c r="F7" s="205" t="str">
        <v/>
      </c>
      <c r="G7" s="206" t="str">
        <v/>
      </c>
      <c r="H7" s="207" t="str">
        <v/>
      </c>
      <c r="I7" s="205" t="str">
        <v/>
      </c>
      <c r="J7" s="205" t="str">
        <v/>
      </c>
      <c r="K7" s="205" t="str">
        <v/>
      </c>
      <c r="L7" s="205" t="str">
        <v/>
      </c>
      <c r="M7" s="208" t="str">
        <v/>
      </c>
      <c r="N7" s="207" t="str">
        <v/>
      </c>
      <c r="O7" s="205" t="str">
        <v/>
      </c>
      <c r="P7" s="205" t="str">
        <v/>
      </c>
      <c r="Q7" s="205" t="str">
        <v/>
      </c>
      <c r="R7" s="205" t="str">
        <v/>
      </c>
      <c r="S7" s="208" t="str">
        <v/>
      </c>
      <c r="T7" s="209" t="str">
        <v/>
      </c>
    </row>
    <row r="8" spans="2:20" ht="18.75" x14ac:dyDescent="0.2">
      <c r="B8" s="230" t="str">
        <v/>
      </c>
      <c r="C8" s="210" t="str">
        <v/>
      </c>
      <c r="D8" s="211" t="str">
        <v/>
      </c>
      <c r="E8" s="212" t="str">
        <v/>
      </c>
      <c r="F8" s="212" t="str">
        <v/>
      </c>
      <c r="G8" s="213" t="str">
        <v/>
      </c>
      <c r="H8" s="214" t="str">
        <v/>
      </c>
      <c r="I8" s="215" t="str">
        <v/>
      </c>
      <c r="J8" s="212" t="str">
        <v/>
      </c>
      <c r="K8" s="212" t="str">
        <v/>
      </c>
      <c r="L8" s="212" t="str">
        <v/>
      </c>
      <c r="M8" s="216" t="str">
        <v/>
      </c>
      <c r="N8" s="214" t="str">
        <v/>
      </c>
      <c r="O8" s="215" t="str">
        <v/>
      </c>
      <c r="P8" s="212" t="str">
        <v/>
      </c>
      <c r="Q8" s="212" t="str">
        <v/>
      </c>
      <c r="R8" s="212" t="str">
        <v/>
      </c>
      <c r="S8" s="216" t="str">
        <v/>
      </c>
      <c r="T8" s="217" t="str">
        <v/>
      </c>
    </row>
    <row r="9" spans="2:20" ht="18.75" x14ac:dyDescent="0.2">
      <c r="B9" s="230" t="str">
        <v/>
      </c>
      <c r="C9" s="210" t="str">
        <v/>
      </c>
      <c r="D9" s="211" t="str">
        <v/>
      </c>
      <c r="E9" s="212" t="str">
        <v/>
      </c>
      <c r="F9" s="212" t="str">
        <v/>
      </c>
      <c r="G9" s="213" t="str">
        <v/>
      </c>
      <c r="H9" s="214" t="str">
        <v/>
      </c>
      <c r="I9" s="212" t="str">
        <v/>
      </c>
      <c r="J9" s="215" t="str">
        <v/>
      </c>
      <c r="K9" s="212" t="str">
        <v/>
      </c>
      <c r="L9" s="212" t="str">
        <v/>
      </c>
      <c r="M9" s="216" t="str">
        <v/>
      </c>
      <c r="N9" s="214" t="str">
        <v/>
      </c>
      <c r="O9" s="212" t="str">
        <v/>
      </c>
      <c r="P9" s="215" t="str">
        <v/>
      </c>
      <c r="Q9" s="212" t="str">
        <v/>
      </c>
      <c r="R9" s="212" t="str">
        <v/>
      </c>
      <c r="S9" s="216" t="str">
        <v/>
      </c>
      <c r="T9" s="217" t="str">
        <v/>
      </c>
    </row>
    <row r="10" spans="2:20" ht="18.75" x14ac:dyDescent="0.2">
      <c r="B10" s="230" t="str">
        <v/>
      </c>
      <c r="C10" s="210" t="str">
        <v/>
      </c>
      <c r="D10" s="211" t="str">
        <v/>
      </c>
      <c r="E10" s="212" t="str">
        <v/>
      </c>
      <c r="F10" s="212" t="str">
        <v/>
      </c>
      <c r="G10" s="213" t="str">
        <v/>
      </c>
      <c r="H10" s="214" t="str">
        <v/>
      </c>
      <c r="I10" s="212" t="str">
        <v/>
      </c>
      <c r="J10" s="212" t="str">
        <v/>
      </c>
      <c r="K10" s="215" t="str">
        <v/>
      </c>
      <c r="L10" s="212" t="str">
        <v/>
      </c>
      <c r="M10" s="216" t="str">
        <v/>
      </c>
      <c r="N10" s="214" t="str">
        <v/>
      </c>
      <c r="O10" s="212" t="str">
        <v/>
      </c>
      <c r="P10" s="212" t="str">
        <v/>
      </c>
      <c r="Q10" s="215" t="str">
        <v/>
      </c>
      <c r="R10" s="212" t="str">
        <v/>
      </c>
      <c r="S10" s="216" t="str">
        <v/>
      </c>
      <c r="T10" s="217" t="str">
        <v/>
      </c>
    </row>
    <row r="11" spans="2:20" ht="18.75" x14ac:dyDescent="0.2">
      <c r="B11" s="230" t="str">
        <v/>
      </c>
      <c r="C11" s="210" t="str">
        <v/>
      </c>
      <c r="D11" s="211" t="str">
        <v/>
      </c>
      <c r="E11" s="212" t="str">
        <v/>
      </c>
      <c r="F11" s="212" t="str">
        <v/>
      </c>
      <c r="G11" s="213" t="str">
        <v/>
      </c>
      <c r="H11" s="214" t="str">
        <v/>
      </c>
      <c r="I11" s="212" t="str">
        <v/>
      </c>
      <c r="J11" s="212" t="str">
        <v/>
      </c>
      <c r="K11" s="212" t="str">
        <v/>
      </c>
      <c r="L11" s="215" t="str">
        <v/>
      </c>
      <c r="M11" s="216" t="str">
        <v/>
      </c>
      <c r="N11" s="214" t="str">
        <v/>
      </c>
      <c r="O11" s="212" t="str">
        <v/>
      </c>
      <c r="P11" s="212" t="str">
        <v/>
      </c>
      <c r="Q11" s="212" t="str">
        <v/>
      </c>
      <c r="R11" s="215" t="str">
        <v/>
      </c>
      <c r="S11" s="216" t="str">
        <v/>
      </c>
      <c r="T11" s="217" t="str">
        <v/>
      </c>
    </row>
    <row r="12" spans="2:20" ht="19.5" thickBot="1" x14ac:dyDescent="0.25">
      <c r="B12" s="231" t="str">
        <v/>
      </c>
      <c r="C12" s="218" t="str">
        <v/>
      </c>
      <c r="D12" s="219" t="str">
        <v/>
      </c>
      <c r="E12" s="220" t="str">
        <v/>
      </c>
      <c r="F12" s="220" t="str">
        <v/>
      </c>
      <c r="G12" s="221" t="str">
        <v/>
      </c>
      <c r="H12" s="222" t="str">
        <v/>
      </c>
      <c r="I12" s="220" t="str">
        <v/>
      </c>
      <c r="J12" s="220" t="str">
        <v/>
      </c>
      <c r="K12" s="220" t="str">
        <v/>
      </c>
      <c r="L12" s="220" t="str">
        <v/>
      </c>
      <c r="M12" s="223" t="str">
        <v/>
      </c>
      <c r="N12" s="222" t="str">
        <v/>
      </c>
      <c r="O12" s="220" t="str">
        <v/>
      </c>
      <c r="P12" s="220" t="str">
        <v/>
      </c>
      <c r="Q12" s="220" t="str">
        <v/>
      </c>
      <c r="R12" s="220" t="str">
        <v/>
      </c>
      <c r="S12" s="223" t="str">
        <v/>
      </c>
      <c r="T12" s="224" t="str">
        <v/>
      </c>
    </row>
    <row r="13" spans="2:20" ht="20.25" thickTop="1" thickBot="1" x14ac:dyDescent="0.25">
      <c r="B13" s="225" t="str">
        <v/>
      </c>
      <c r="C13" s="226" t="str">
        <v/>
      </c>
      <c r="D13" s="227" t="str">
        <v/>
      </c>
      <c r="E13" s="228" t="str">
        <v/>
      </c>
      <c r="F13" s="228" t="str">
        <v/>
      </c>
      <c r="G13" s="228" t="str">
        <v/>
      </c>
      <c r="H13" s="228" t="str">
        <v/>
      </c>
      <c r="I13" s="228" t="str">
        <v/>
      </c>
      <c r="J13" s="228" t="str">
        <v/>
      </c>
      <c r="K13" s="228" t="str">
        <v/>
      </c>
      <c r="L13" s="228" t="str">
        <v/>
      </c>
      <c r="M13" s="228" t="str">
        <v/>
      </c>
      <c r="N13" s="191" t="str">
        <v/>
      </c>
      <c r="O13" s="191" t="str">
        <v/>
      </c>
      <c r="P13" s="191" t="str">
        <v/>
      </c>
      <c r="Q13" s="191" t="str">
        <v/>
      </c>
      <c r="R13" s="191" t="str">
        <v/>
      </c>
      <c r="S13" s="191" t="str">
        <v/>
      </c>
      <c r="T13" s="191" t="str">
        <v/>
      </c>
    </row>
    <row r="14" spans="2:20" ht="13.5" thickBot="1" x14ac:dyDescent="0.25">
      <c r="B14" s="191" t="str">
        <v/>
      </c>
      <c r="C14" s="191" t="str">
        <v/>
      </c>
      <c r="D14" s="191" t="str">
        <v/>
      </c>
      <c r="E14" s="191" t="str">
        <v/>
      </c>
      <c r="F14" s="191" t="str">
        <v/>
      </c>
      <c r="G14" s="191" t="str">
        <v/>
      </c>
      <c r="H14" s="192" t="str">
        <v/>
      </c>
      <c r="I14" s="193" t="str">
        <v/>
      </c>
      <c r="J14" s="193" t="str">
        <v/>
      </c>
      <c r="K14" s="193" t="str">
        <v/>
      </c>
      <c r="L14" s="193" t="str">
        <v/>
      </c>
      <c r="M14" s="194" t="str">
        <v/>
      </c>
      <c r="N14" s="192" t="str">
        <v/>
      </c>
      <c r="O14" s="193" t="str">
        <v/>
      </c>
      <c r="P14" s="193" t="str">
        <v/>
      </c>
      <c r="Q14" s="193" t="str">
        <v/>
      </c>
      <c r="R14" s="193" t="str">
        <v/>
      </c>
      <c r="S14" s="194" t="str">
        <v/>
      </c>
      <c r="T14" s="9" t="str">
        <v/>
      </c>
    </row>
    <row r="15" spans="2:20" ht="17.25" thickTop="1" thickBot="1" x14ac:dyDescent="0.25">
      <c r="B15" s="195" t="str">
        <v/>
      </c>
      <c r="C15" s="196" t="str">
        <v>Team</v>
      </c>
      <c r="D15" s="197" t="str">
        <v>Pkt</v>
      </c>
      <c r="E15" s="198" t="str">
        <v>Diff.</v>
      </c>
      <c r="F15" s="232" t="str">
        <v>erz. Tore</v>
      </c>
      <c r="G15" s="199" t="str">
        <v>Bonus</v>
      </c>
      <c r="H15" s="200" t="str">
        <v/>
      </c>
      <c r="I15" s="201" t="str">
        <v/>
      </c>
      <c r="J15" s="201" t="str">
        <v/>
      </c>
      <c r="K15" s="201" t="str">
        <v/>
      </c>
      <c r="L15" s="201" t="str">
        <v/>
      </c>
      <c r="M15" s="202" t="str">
        <v/>
      </c>
      <c r="N15" s="200" t="str">
        <v/>
      </c>
      <c r="O15" s="201" t="str">
        <v/>
      </c>
      <c r="P15" s="201" t="str">
        <v/>
      </c>
      <c r="Q15" s="201" t="str">
        <v/>
      </c>
      <c r="R15" s="201" t="str">
        <v/>
      </c>
      <c r="S15" s="202" t="str">
        <v/>
      </c>
      <c r="T15" s="9" t="str">
        <v/>
      </c>
    </row>
    <row r="16" spans="2:20" ht="18.75" x14ac:dyDescent="0.2">
      <c r="B16" s="229" t="str">
        <v/>
      </c>
      <c r="C16" s="203" t="str">
        <v/>
      </c>
      <c r="D16" s="204" t="str">
        <v/>
      </c>
      <c r="E16" s="205" t="str">
        <v/>
      </c>
      <c r="F16" s="205" t="str">
        <v/>
      </c>
      <c r="G16" s="206" t="str">
        <v/>
      </c>
      <c r="H16" s="207" t="str">
        <v/>
      </c>
      <c r="I16" s="205" t="str">
        <v/>
      </c>
      <c r="J16" s="205" t="str">
        <v/>
      </c>
      <c r="K16" s="205" t="str">
        <v/>
      </c>
      <c r="L16" s="205" t="str">
        <v/>
      </c>
      <c r="M16" s="208" t="str">
        <v/>
      </c>
      <c r="N16" s="207" t="str">
        <v/>
      </c>
      <c r="O16" s="205" t="str">
        <v/>
      </c>
      <c r="P16" s="205" t="str">
        <v/>
      </c>
      <c r="Q16" s="205" t="str">
        <v/>
      </c>
      <c r="R16" s="205" t="str">
        <v/>
      </c>
      <c r="S16" s="208" t="str">
        <v/>
      </c>
      <c r="T16" s="209" t="str">
        <v/>
      </c>
    </row>
    <row r="17" spans="2:20" ht="18.75" x14ac:dyDescent="0.2">
      <c r="B17" s="230" t="str">
        <v/>
      </c>
      <c r="C17" s="210" t="str">
        <v/>
      </c>
      <c r="D17" s="211" t="str">
        <v/>
      </c>
      <c r="E17" s="212" t="str">
        <v/>
      </c>
      <c r="F17" s="212" t="str">
        <v/>
      </c>
      <c r="G17" s="213" t="str">
        <v/>
      </c>
      <c r="H17" s="214" t="str">
        <v/>
      </c>
      <c r="I17" s="215" t="str">
        <v/>
      </c>
      <c r="J17" s="212" t="str">
        <v/>
      </c>
      <c r="K17" s="212" t="str">
        <v/>
      </c>
      <c r="L17" s="212" t="str">
        <v/>
      </c>
      <c r="M17" s="216" t="str">
        <v/>
      </c>
      <c r="N17" s="214" t="str">
        <v/>
      </c>
      <c r="O17" s="215" t="str">
        <v/>
      </c>
      <c r="P17" s="212" t="str">
        <v/>
      </c>
      <c r="Q17" s="212" t="str">
        <v/>
      </c>
      <c r="R17" s="212" t="str">
        <v/>
      </c>
      <c r="S17" s="216" t="str">
        <v/>
      </c>
      <c r="T17" s="217" t="str">
        <v/>
      </c>
    </row>
    <row r="18" spans="2:20" ht="18.75" x14ac:dyDescent="0.2">
      <c r="B18" s="230" t="str">
        <v/>
      </c>
      <c r="C18" s="210" t="str">
        <v/>
      </c>
      <c r="D18" s="211" t="str">
        <v/>
      </c>
      <c r="E18" s="212" t="str">
        <v/>
      </c>
      <c r="F18" s="212" t="str">
        <v/>
      </c>
      <c r="G18" s="213" t="str">
        <v/>
      </c>
      <c r="H18" s="214" t="str">
        <v/>
      </c>
      <c r="I18" s="212" t="str">
        <v/>
      </c>
      <c r="J18" s="215" t="str">
        <v/>
      </c>
      <c r="K18" s="212" t="str">
        <v/>
      </c>
      <c r="L18" s="212" t="str">
        <v/>
      </c>
      <c r="M18" s="216" t="str">
        <v/>
      </c>
      <c r="N18" s="214" t="str">
        <v/>
      </c>
      <c r="O18" s="212" t="str">
        <v/>
      </c>
      <c r="P18" s="215" t="str">
        <v/>
      </c>
      <c r="Q18" s="212" t="str">
        <v/>
      </c>
      <c r="R18" s="212" t="str">
        <v/>
      </c>
      <c r="S18" s="216" t="str">
        <v/>
      </c>
      <c r="T18" s="217" t="str">
        <v/>
      </c>
    </row>
    <row r="19" spans="2:20" ht="18.75" x14ac:dyDescent="0.2">
      <c r="B19" s="230" t="str">
        <v/>
      </c>
      <c r="C19" s="210" t="str">
        <v/>
      </c>
      <c r="D19" s="211" t="str">
        <v/>
      </c>
      <c r="E19" s="212" t="str">
        <v/>
      </c>
      <c r="F19" s="212" t="str">
        <v/>
      </c>
      <c r="G19" s="213" t="str">
        <v/>
      </c>
      <c r="H19" s="214" t="str">
        <v/>
      </c>
      <c r="I19" s="212" t="str">
        <v/>
      </c>
      <c r="J19" s="212" t="str">
        <v/>
      </c>
      <c r="K19" s="215" t="str">
        <v/>
      </c>
      <c r="L19" s="212" t="str">
        <v/>
      </c>
      <c r="M19" s="216" t="str">
        <v/>
      </c>
      <c r="N19" s="214" t="str">
        <v/>
      </c>
      <c r="O19" s="212" t="str">
        <v/>
      </c>
      <c r="P19" s="212" t="str">
        <v/>
      </c>
      <c r="Q19" s="215" t="str">
        <v/>
      </c>
      <c r="R19" s="212" t="str">
        <v/>
      </c>
      <c r="S19" s="216" t="str">
        <v/>
      </c>
      <c r="T19" s="217" t="str">
        <v/>
      </c>
    </row>
    <row r="20" spans="2:20" ht="18.75" x14ac:dyDescent="0.2">
      <c r="B20" s="230" t="str">
        <v/>
      </c>
      <c r="C20" s="210" t="str">
        <v/>
      </c>
      <c r="D20" s="211" t="str">
        <v/>
      </c>
      <c r="E20" s="212" t="str">
        <v/>
      </c>
      <c r="F20" s="212" t="str">
        <v/>
      </c>
      <c r="G20" s="213" t="str">
        <v/>
      </c>
      <c r="H20" s="214" t="str">
        <v/>
      </c>
      <c r="I20" s="212" t="str">
        <v/>
      </c>
      <c r="J20" s="212" t="str">
        <v/>
      </c>
      <c r="K20" s="212" t="str">
        <v/>
      </c>
      <c r="L20" s="215" t="str">
        <v/>
      </c>
      <c r="M20" s="216" t="str">
        <v/>
      </c>
      <c r="N20" s="214" t="str">
        <v/>
      </c>
      <c r="O20" s="212" t="str">
        <v/>
      </c>
      <c r="P20" s="212" t="str">
        <v/>
      </c>
      <c r="Q20" s="212" t="str">
        <v/>
      </c>
      <c r="R20" s="215" t="str">
        <v/>
      </c>
      <c r="S20" s="216" t="str">
        <v/>
      </c>
      <c r="T20" s="217" t="str">
        <v/>
      </c>
    </row>
    <row r="21" spans="2:20" ht="19.5" thickBot="1" x14ac:dyDescent="0.25">
      <c r="B21" s="231" t="str">
        <v/>
      </c>
      <c r="C21" s="218" t="str">
        <v/>
      </c>
      <c r="D21" s="219" t="str">
        <v/>
      </c>
      <c r="E21" s="220" t="str">
        <v/>
      </c>
      <c r="F21" s="220" t="str">
        <v/>
      </c>
      <c r="G21" s="221" t="str">
        <v/>
      </c>
      <c r="H21" s="222" t="str">
        <v/>
      </c>
      <c r="I21" s="220" t="str">
        <v/>
      </c>
      <c r="J21" s="220" t="str">
        <v/>
      </c>
      <c r="K21" s="220" t="str">
        <v/>
      </c>
      <c r="L21" s="220" t="str">
        <v/>
      </c>
      <c r="M21" s="223" t="str">
        <v/>
      </c>
      <c r="N21" s="222" t="str">
        <v/>
      </c>
      <c r="O21" s="220" t="str">
        <v/>
      </c>
      <c r="P21" s="220" t="str">
        <v/>
      </c>
      <c r="Q21" s="220" t="str">
        <v/>
      </c>
      <c r="R21" s="220" t="str">
        <v/>
      </c>
      <c r="S21" s="223" t="str">
        <v/>
      </c>
      <c r="T21" s="224" t="str">
        <v/>
      </c>
    </row>
    <row r="22" spans="2:20" ht="20.25" thickTop="1" thickBot="1" x14ac:dyDescent="0.25">
      <c r="B22" s="225" t="str">
        <v/>
      </c>
      <c r="C22" s="226" t="str">
        <v/>
      </c>
      <c r="D22" s="227" t="str">
        <v/>
      </c>
      <c r="E22" s="228" t="str">
        <v/>
      </c>
      <c r="F22" s="228" t="str">
        <v/>
      </c>
      <c r="G22" s="228" t="str">
        <v/>
      </c>
      <c r="H22" s="228" t="str">
        <v/>
      </c>
      <c r="I22" s="228" t="str">
        <v/>
      </c>
      <c r="J22" s="228" t="str">
        <v/>
      </c>
      <c r="K22" s="228" t="str">
        <v/>
      </c>
      <c r="L22" s="228" t="str">
        <v/>
      </c>
      <c r="M22" s="228" t="str">
        <v/>
      </c>
      <c r="N22" s="191" t="str">
        <v/>
      </c>
      <c r="O22" s="9" t="str">
        <v/>
      </c>
      <c r="P22" s="9" t="str">
        <v/>
      </c>
      <c r="Q22" s="9" t="str">
        <v/>
      </c>
      <c r="R22" s="9" t="str">
        <v/>
      </c>
      <c r="S22" s="9" t="str">
        <v/>
      </c>
      <c r="T22" s="9" t="str">
        <v/>
      </c>
    </row>
    <row r="23" spans="2:20" ht="13.5" thickBot="1" x14ac:dyDescent="0.25">
      <c r="B23" s="191" t="str">
        <v/>
      </c>
      <c r="C23" s="191" t="str">
        <v/>
      </c>
      <c r="D23" s="191" t="str">
        <v/>
      </c>
      <c r="E23" s="191" t="str">
        <v/>
      </c>
      <c r="F23" s="191" t="str">
        <v/>
      </c>
      <c r="G23" s="191" t="str">
        <v/>
      </c>
      <c r="H23" s="192" t="str">
        <v/>
      </c>
      <c r="I23" s="193" t="str">
        <v/>
      </c>
      <c r="J23" s="193" t="str">
        <v/>
      </c>
      <c r="K23" s="193" t="str">
        <v/>
      </c>
      <c r="L23" s="193" t="str">
        <v/>
      </c>
      <c r="M23" s="194" t="str">
        <v/>
      </c>
      <c r="N23" s="192" t="str">
        <v/>
      </c>
      <c r="O23" s="193" t="str">
        <v/>
      </c>
      <c r="P23" s="193" t="str">
        <v/>
      </c>
      <c r="Q23" s="193" t="str">
        <v/>
      </c>
      <c r="R23" s="193" t="str">
        <v/>
      </c>
      <c r="S23" s="194" t="str">
        <v/>
      </c>
      <c r="T23" s="9" t="str">
        <v/>
      </c>
    </row>
    <row r="24" spans="2:20" ht="17.25" thickTop="1" thickBot="1" x14ac:dyDescent="0.25">
      <c r="B24" s="195" t="str">
        <v/>
      </c>
      <c r="C24" s="196" t="str">
        <v>Team</v>
      </c>
      <c r="D24" s="197" t="str">
        <v>Pkt</v>
      </c>
      <c r="E24" s="198" t="str">
        <v>Diff.</v>
      </c>
      <c r="F24" s="232" t="str">
        <v>erz. Tore</v>
      </c>
      <c r="G24" s="199" t="str">
        <v>Bonus</v>
      </c>
      <c r="H24" s="200" t="str">
        <v/>
      </c>
      <c r="I24" s="201" t="str">
        <v/>
      </c>
      <c r="J24" s="201" t="str">
        <v/>
      </c>
      <c r="K24" s="201" t="str">
        <v/>
      </c>
      <c r="L24" s="201" t="str">
        <v/>
      </c>
      <c r="M24" s="202" t="str">
        <v/>
      </c>
      <c r="N24" s="200" t="str">
        <v/>
      </c>
      <c r="O24" s="201" t="str">
        <v/>
      </c>
      <c r="P24" s="201" t="str">
        <v/>
      </c>
      <c r="Q24" s="201" t="str">
        <v/>
      </c>
      <c r="R24" s="201" t="str">
        <v/>
      </c>
      <c r="S24" s="202" t="str">
        <v/>
      </c>
      <c r="T24" s="9" t="str">
        <v/>
      </c>
    </row>
    <row r="25" spans="2:20" ht="18.75" x14ac:dyDescent="0.2">
      <c r="B25" s="229" t="str">
        <v/>
      </c>
      <c r="C25" s="203" t="str">
        <v/>
      </c>
      <c r="D25" s="204" t="str">
        <v/>
      </c>
      <c r="E25" s="205" t="str">
        <v/>
      </c>
      <c r="F25" s="205" t="str">
        <v/>
      </c>
      <c r="G25" s="206" t="str">
        <v/>
      </c>
      <c r="H25" s="207" t="str">
        <v/>
      </c>
      <c r="I25" s="205" t="str">
        <v/>
      </c>
      <c r="J25" s="205" t="str">
        <v/>
      </c>
      <c r="K25" s="205" t="str">
        <v/>
      </c>
      <c r="L25" s="205" t="str">
        <v/>
      </c>
      <c r="M25" s="208" t="str">
        <v/>
      </c>
      <c r="N25" s="207" t="str">
        <v/>
      </c>
      <c r="O25" s="205" t="str">
        <v/>
      </c>
      <c r="P25" s="205" t="str">
        <v/>
      </c>
      <c r="Q25" s="205" t="str">
        <v/>
      </c>
      <c r="R25" s="205" t="str">
        <v/>
      </c>
      <c r="S25" s="208" t="str">
        <v/>
      </c>
      <c r="T25" s="209" t="str">
        <v/>
      </c>
    </row>
    <row r="26" spans="2:20" ht="18.75" x14ac:dyDescent="0.2">
      <c r="B26" s="230" t="str">
        <v/>
      </c>
      <c r="C26" s="210" t="str">
        <v/>
      </c>
      <c r="D26" s="211" t="str">
        <v/>
      </c>
      <c r="E26" s="212" t="str">
        <v/>
      </c>
      <c r="F26" s="212" t="str">
        <v/>
      </c>
      <c r="G26" s="213" t="str">
        <v/>
      </c>
      <c r="H26" s="214" t="str">
        <v/>
      </c>
      <c r="I26" s="215" t="str">
        <v/>
      </c>
      <c r="J26" s="212" t="str">
        <v/>
      </c>
      <c r="K26" s="212" t="str">
        <v/>
      </c>
      <c r="L26" s="212" t="str">
        <v/>
      </c>
      <c r="M26" s="216" t="str">
        <v/>
      </c>
      <c r="N26" s="214" t="str">
        <v/>
      </c>
      <c r="O26" s="215" t="str">
        <v/>
      </c>
      <c r="P26" s="212" t="str">
        <v/>
      </c>
      <c r="Q26" s="212" t="str">
        <v/>
      </c>
      <c r="R26" s="212" t="str">
        <v/>
      </c>
      <c r="S26" s="216" t="str">
        <v/>
      </c>
      <c r="T26" s="217" t="str">
        <v/>
      </c>
    </row>
    <row r="27" spans="2:20" ht="18.75" x14ac:dyDescent="0.2">
      <c r="B27" s="230" t="str">
        <v/>
      </c>
      <c r="C27" s="210" t="str">
        <v/>
      </c>
      <c r="D27" s="211" t="str">
        <v/>
      </c>
      <c r="E27" s="212" t="str">
        <v/>
      </c>
      <c r="F27" s="212" t="str">
        <v/>
      </c>
      <c r="G27" s="213" t="str">
        <v/>
      </c>
      <c r="H27" s="214" t="str">
        <v/>
      </c>
      <c r="I27" s="212" t="str">
        <v/>
      </c>
      <c r="J27" s="215" t="str">
        <v/>
      </c>
      <c r="K27" s="212" t="str">
        <v/>
      </c>
      <c r="L27" s="212" t="str">
        <v/>
      </c>
      <c r="M27" s="216" t="str">
        <v/>
      </c>
      <c r="N27" s="214" t="str">
        <v/>
      </c>
      <c r="O27" s="212" t="str">
        <v/>
      </c>
      <c r="P27" s="215" t="str">
        <v/>
      </c>
      <c r="Q27" s="212" t="str">
        <v/>
      </c>
      <c r="R27" s="212" t="str">
        <v/>
      </c>
      <c r="S27" s="216" t="str">
        <v/>
      </c>
      <c r="T27" s="217" t="str">
        <v/>
      </c>
    </row>
    <row r="28" spans="2:20" ht="18.75" x14ac:dyDescent="0.2">
      <c r="B28" s="230" t="str">
        <v/>
      </c>
      <c r="C28" s="210" t="str">
        <v/>
      </c>
      <c r="D28" s="211" t="str">
        <v/>
      </c>
      <c r="E28" s="212" t="str">
        <v/>
      </c>
      <c r="F28" s="212" t="str">
        <v/>
      </c>
      <c r="G28" s="213" t="str">
        <v/>
      </c>
      <c r="H28" s="214" t="str">
        <v/>
      </c>
      <c r="I28" s="212" t="str">
        <v/>
      </c>
      <c r="J28" s="212" t="str">
        <v/>
      </c>
      <c r="K28" s="215" t="str">
        <v/>
      </c>
      <c r="L28" s="212" t="str">
        <v/>
      </c>
      <c r="M28" s="216" t="str">
        <v/>
      </c>
      <c r="N28" s="214" t="str">
        <v/>
      </c>
      <c r="O28" s="212" t="str">
        <v/>
      </c>
      <c r="P28" s="212" t="str">
        <v/>
      </c>
      <c r="Q28" s="215" t="str">
        <v/>
      </c>
      <c r="R28" s="212" t="str">
        <v/>
      </c>
      <c r="S28" s="216" t="str">
        <v/>
      </c>
      <c r="T28" s="217" t="str">
        <v/>
      </c>
    </row>
    <row r="29" spans="2:20" ht="18.75" x14ac:dyDescent="0.2">
      <c r="B29" s="230" t="str">
        <v/>
      </c>
      <c r="C29" s="210" t="str">
        <v/>
      </c>
      <c r="D29" s="211" t="str">
        <v/>
      </c>
      <c r="E29" s="212" t="str">
        <v/>
      </c>
      <c r="F29" s="212" t="str">
        <v/>
      </c>
      <c r="G29" s="213" t="str">
        <v/>
      </c>
      <c r="H29" s="214" t="str">
        <v/>
      </c>
      <c r="I29" s="212" t="str">
        <v/>
      </c>
      <c r="J29" s="212" t="str">
        <v/>
      </c>
      <c r="K29" s="212" t="str">
        <v/>
      </c>
      <c r="L29" s="215" t="str">
        <v/>
      </c>
      <c r="M29" s="216" t="str">
        <v/>
      </c>
      <c r="N29" s="214" t="str">
        <v/>
      </c>
      <c r="O29" s="212" t="str">
        <v/>
      </c>
      <c r="P29" s="212" t="str">
        <v/>
      </c>
      <c r="Q29" s="212" t="str">
        <v/>
      </c>
      <c r="R29" s="215" t="str">
        <v/>
      </c>
      <c r="S29" s="216" t="str">
        <v/>
      </c>
      <c r="T29" s="217" t="str">
        <v/>
      </c>
    </row>
    <row r="30" spans="2:20" ht="19.5" thickBot="1" x14ac:dyDescent="0.25">
      <c r="B30" s="231" t="str">
        <v/>
      </c>
      <c r="C30" s="218" t="str">
        <v/>
      </c>
      <c r="D30" s="219" t="str">
        <v/>
      </c>
      <c r="E30" s="220" t="str">
        <v/>
      </c>
      <c r="F30" s="220" t="str">
        <v/>
      </c>
      <c r="G30" s="221" t="str">
        <v/>
      </c>
      <c r="H30" s="222" t="str">
        <v/>
      </c>
      <c r="I30" s="220" t="str">
        <v/>
      </c>
      <c r="J30" s="220" t="str">
        <v/>
      </c>
      <c r="K30" s="220" t="str">
        <v/>
      </c>
      <c r="L30" s="220" t="str">
        <v/>
      </c>
      <c r="M30" s="223" t="str">
        <v/>
      </c>
      <c r="N30" s="222" t="str">
        <v/>
      </c>
      <c r="O30" s="220" t="str">
        <v/>
      </c>
      <c r="P30" s="220" t="str">
        <v/>
      </c>
      <c r="Q30" s="220" t="str">
        <v/>
      </c>
      <c r="R30" s="220" t="str">
        <v/>
      </c>
      <c r="S30" s="223" t="str">
        <v/>
      </c>
      <c r="T30" s="224" t="str">
        <v/>
      </c>
    </row>
    <row r="31" spans="2:20" ht="14.25" thickTop="1" thickBot="1" x14ac:dyDescent="0.25">
      <c r="B31" s="191" t="str">
        <v/>
      </c>
      <c r="C31" s="191" t="str">
        <v/>
      </c>
      <c r="D31" s="191" t="str">
        <v/>
      </c>
      <c r="E31" s="191" t="str">
        <v/>
      </c>
      <c r="F31" s="191" t="str">
        <v/>
      </c>
      <c r="G31" s="191" t="str">
        <v/>
      </c>
      <c r="H31" s="191" t="str">
        <v/>
      </c>
      <c r="I31" s="191" t="str">
        <v/>
      </c>
      <c r="J31" s="191" t="str">
        <v/>
      </c>
      <c r="K31" s="191" t="str">
        <v/>
      </c>
      <c r="L31" s="191" t="str">
        <v/>
      </c>
      <c r="M31" s="191" t="str">
        <v/>
      </c>
      <c r="N31" s="191" t="str">
        <v/>
      </c>
      <c r="O31" s="191" t="str">
        <v/>
      </c>
      <c r="P31" s="191" t="str">
        <v/>
      </c>
      <c r="Q31" s="191" t="str">
        <v/>
      </c>
      <c r="R31" s="191" t="str">
        <v/>
      </c>
      <c r="S31" s="191" t="str">
        <v/>
      </c>
      <c r="T31" s="191" t="str">
        <v/>
      </c>
    </row>
    <row r="32" spans="2:20" ht="13.5" thickBot="1" x14ac:dyDescent="0.25">
      <c r="B32" s="191" t="str">
        <v/>
      </c>
      <c r="C32" s="191" t="str">
        <v/>
      </c>
      <c r="D32" s="191" t="str">
        <v/>
      </c>
      <c r="E32" s="191" t="str">
        <v/>
      </c>
      <c r="F32" s="191" t="str">
        <v/>
      </c>
      <c r="G32" s="191" t="str">
        <v/>
      </c>
      <c r="H32" s="192" t="str">
        <v/>
      </c>
      <c r="I32" s="193" t="str">
        <v/>
      </c>
      <c r="J32" s="193" t="str">
        <v/>
      </c>
      <c r="K32" s="193" t="str">
        <v/>
      </c>
      <c r="L32" s="193" t="str">
        <v/>
      </c>
      <c r="M32" s="194" t="str">
        <v/>
      </c>
      <c r="N32" s="192" t="str">
        <v/>
      </c>
      <c r="O32" s="193" t="str">
        <v/>
      </c>
      <c r="P32" s="193" t="str">
        <v/>
      </c>
      <c r="Q32" s="193" t="str">
        <v/>
      </c>
      <c r="R32" s="193" t="str">
        <v/>
      </c>
      <c r="S32" s="194" t="str">
        <v/>
      </c>
      <c r="T32" s="9" t="str">
        <v/>
      </c>
    </row>
    <row r="33" spans="2:20" ht="17.25" thickTop="1" thickBot="1" x14ac:dyDescent="0.25">
      <c r="B33" s="195" t="str">
        <v/>
      </c>
      <c r="C33" s="196" t="str">
        <v>Team</v>
      </c>
      <c r="D33" s="197" t="str">
        <v>Pkt</v>
      </c>
      <c r="E33" s="198" t="str">
        <v>Diff.</v>
      </c>
      <c r="F33" s="232" t="str">
        <v>erz. Tore</v>
      </c>
      <c r="G33" s="199" t="str">
        <v>Bonus</v>
      </c>
      <c r="H33" s="200" t="str">
        <v/>
      </c>
      <c r="I33" s="201" t="str">
        <v/>
      </c>
      <c r="J33" s="201" t="str">
        <v/>
      </c>
      <c r="K33" s="201" t="str">
        <v/>
      </c>
      <c r="L33" s="201" t="str">
        <v/>
      </c>
      <c r="M33" s="202" t="str">
        <v/>
      </c>
      <c r="N33" s="200" t="str">
        <v/>
      </c>
      <c r="O33" s="201" t="str">
        <v/>
      </c>
      <c r="P33" s="201" t="str">
        <v/>
      </c>
      <c r="Q33" s="201" t="str">
        <v/>
      </c>
      <c r="R33" s="201" t="str">
        <v/>
      </c>
      <c r="S33" s="202" t="str">
        <v/>
      </c>
      <c r="T33" s="9" t="str">
        <v/>
      </c>
    </row>
    <row r="34" spans="2:20" ht="18.75" x14ac:dyDescent="0.2">
      <c r="B34" s="229" t="str">
        <v/>
      </c>
      <c r="C34" s="203" t="str">
        <v/>
      </c>
      <c r="D34" s="204" t="str">
        <v/>
      </c>
      <c r="E34" s="205" t="str">
        <v/>
      </c>
      <c r="F34" s="205" t="str">
        <v/>
      </c>
      <c r="G34" s="206" t="str">
        <v/>
      </c>
      <c r="H34" s="207" t="str">
        <v/>
      </c>
      <c r="I34" s="205" t="str">
        <v/>
      </c>
      <c r="J34" s="205" t="str">
        <v/>
      </c>
      <c r="K34" s="205" t="str">
        <v/>
      </c>
      <c r="L34" s="205" t="str">
        <v/>
      </c>
      <c r="M34" s="208" t="str">
        <v/>
      </c>
      <c r="N34" s="207" t="str">
        <v/>
      </c>
      <c r="O34" s="205" t="str">
        <v/>
      </c>
      <c r="P34" s="205" t="str">
        <v/>
      </c>
      <c r="Q34" s="205" t="str">
        <v/>
      </c>
      <c r="R34" s="205" t="str">
        <v/>
      </c>
      <c r="S34" s="208" t="str">
        <v/>
      </c>
      <c r="T34" s="209" t="str">
        <v/>
      </c>
    </row>
    <row r="35" spans="2:20" ht="18.75" x14ac:dyDescent="0.2">
      <c r="B35" s="230" t="str">
        <v/>
      </c>
      <c r="C35" s="210" t="str">
        <v/>
      </c>
      <c r="D35" s="211" t="str">
        <v/>
      </c>
      <c r="E35" s="212" t="str">
        <v/>
      </c>
      <c r="F35" s="212" t="str">
        <v/>
      </c>
      <c r="G35" s="213" t="str">
        <v/>
      </c>
      <c r="H35" s="214" t="str">
        <v/>
      </c>
      <c r="I35" s="215" t="str">
        <v/>
      </c>
      <c r="J35" s="212" t="str">
        <v/>
      </c>
      <c r="K35" s="212" t="str">
        <v/>
      </c>
      <c r="L35" s="212" t="str">
        <v/>
      </c>
      <c r="M35" s="216" t="str">
        <v/>
      </c>
      <c r="N35" s="214" t="str">
        <v/>
      </c>
      <c r="O35" s="215" t="str">
        <v/>
      </c>
      <c r="P35" s="212" t="str">
        <v/>
      </c>
      <c r="Q35" s="212" t="str">
        <v/>
      </c>
      <c r="R35" s="212" t="str">
        <v/>
      </c>
      <c r="S35" s="216" t="str">
        <v/>
      </c>
      <c r="T35" s="217" t="str">
        <v/>
      </c>
    </row>
    <row r="36" spans="2:20" ht="18.75" x14ac:dyDescent="0.2">
      <c r="B36" s="230" t="str">
        <v/>
      </c>
      <c r="C36" s="210" t="str">
        <v/>
      </c>
      <c r="D36" s="211" t="str">
        <v/>
      </c>
      <c r="E36" s="212" t="str">
        <v/>
      </c>
      <c r="F36" s="212" t="str">
        <v/>
      </c>
      <c r="G36" s="213" t="str">
        <v/>
      </c>
      <c r="H36" s="214" t="str">
        <v/>
      </c>
      <c r="I36" s="212" t="str">
        <v/>
      </c>
      <c r="J36" s="215" t="str">
        <v/>
      </c>
      <c r="K36" s="212" t="str">
        <v/>
      </c>
      <c r="L36" s="212" t="str">
        <v/>
      </c>
      <c r="M36" s="216" t="str">
        <v/>
      </c>
      <c r="N36" s="214" t="str">
        <v/>
      </c>
      <c r="O36" s="212" t="str">
        <v/>
      </c>
      <c r="P36" s="215" t="str">
        <v/>
      </c>
      <c r="Q36" s="212" t="str">
        <v/>
      </c>
      <c r="R36" s="212" t="str">
        <v/>
      </c>
      <c r="S36" s="216" t="str">
        <v/>
      </c>
      <c r="T36" s="217" t="str">
        <v/>
      </c>
    </row>
    <row r="37" spans="2:20" ht="18.75" x14ac:dyDescent="0.2">
      <c r="B37" s="230" t="str">
        <v/>
      </c>
      <c r="C37" s="210" t="str">
        <v/>
      </c>
      <c r="D37" s="211" t="str">
        <v/>
      </c>
      <c r="E37" s="212" t="str">
        <v/>
      </c>
      <c r="F37" s="212" t="str">
        <v/>
      </c>
      <c r="G37" s="213" t="str">
        <v/>
      </c>
      <c r="H37" s="214" t="str">
        <v/>
      </c>
      <c r="I37" s="212" t="str">
        <v/>
      </c>
      <c r="J37" s="212" t="str">
        <v/>
      </c>
      <c r="K37" s="215" t="str">
        <v/>
      </c>
      <c r="L37" s="212" t="str">
        <v/>
      </c>
      <c r="M37" s="216" t="str">
        <v/>
      </c>
      <c r="N37" s="214" t="str">
        <v/>
      </c>
      <c r="O37" s="212" t="str">
        <v/>
      </c>
      <c r="P37" s="212" t="str">
        <v/>
      </c>
      <c r="Q37" s="215" t="str">
        <v/>
      </c>
      <c r="R37" s="212" t="str">
        <v/>
      </c>
      <c r="S37" s="216" t="str">
        <v/>
      </c>
      <c r="T37" s="217" t="str">
        <v/>
      </c>
    </row>
    <row r="38" spans="2:20" ht="18.75" x14ac:dyDescent="0.2">
      <c r="B38" s="230" t="str">
        <v/>
      </c>
      <c r="C38" s="210" t="str">
        <v/>
      </c>
      <c r="D38" s="211" t="str">
        <v/>
      </c>
      <c r="E38" s="212" t="str">
        <v/>
      </c>
      <c r="F38" s="212" t="str">
        <v/>
      </c>
      <c r="G38" s="213" t="str">
        <v/>
      </c>
      <c r="H38" s="214" t="str">
        <v/>
      </c>
      <c r="I38" s="212" t="str">
        <v/>
      </c>
      <c r="J38" s="212" t="str">
        <v/>
      </c>
      <c r="K38" s="212" t="str">
        <v/>
      </c>
      <c r="L38" s="215" t="str">
        <v/>
      </c>
      <c r="M38" s="216" t="str">
        <v/>
      </c>
      <c r="N38" s="214" t="str">
        <v/>
      </c>
      <c r="O38" s="212" t="str">
        <v/>
      </c>
      <c r="P38" s="212" t="str">
        <v/>
      </c>
      <c r="Q38" s="212" t="str">
        <v/>
      </c>
      <c r="R38" s="215" t="str">
        <v/>
      </c>
      <c r="S38" s="216" t="str">
        <v/>
      </c>
      <c r="T38" s="217" t="str">
        <v/>
      </c>
    </row>
    <row r="39" spans="2:20" ht="19.5" thickBot="1" x14ac:dyDescent="0.25">
      <c r="B39" s="231" t="str">
        <v/>
      </c>
      <c r="C39" s="218" t="str">
        <v/>
      </c>
      <c r="D39" s="219" t="str">
        <v/>
      </c>
      <c r="E39" s="220" t="str">
        <v/>
      </c>
      <c r="F39" s="220" t="str">
        <v/>
      </c>
      <c r="G39" s="221" t="str">
        <v/>
      </c>
      <c r="H39" s="222" t="str">
        <v/>
      </c>
      <c r="I39" s="220" t="str">
        <v/>
      </c>
      <c r="J39" s="220" t="str">
        <v/>
      </c>
      <c r="K39" s="220" t="str">
        <v/>
      </c>
      <c r="L39" s="220" t="str">
        <v/>
      </c>
      <c r="M39" s="223" t="str">
        <v/>
      </c>
      <c r="N39" s="222" t="str">
        <v/>
      </c>
      <c r="O39" s="220" t="str">
        <v/>
      </c>
      <c r="P39" s="220" t="str">
        <v/>
      </c>
      <c r="Q39" s="220" t="str">
        <v/>
      </c>
      <c r="R39" s="220" t="str">
        <v/>
      </c>
      <c r="S39" s="223" t="str">
        <v/>
      </c>
      <c r="T39" s="224" t="str">
        <v/>
      </c>
    </row>
    <row r="40" spans="2:20" ht="13.5" thickTop="1" x14ac:dyDescent="0.2"/>
  </sheetData>
  <mergeCells count="1">
    <mergeCell ref="C2:I2"/>
  </mergeCells>
  <conditionalFormatting sqref="D7:M12 D16:M21 D25:M30 D34:M39 B16:B21 B7:B12 B25:B30 B34:B39">
    <cfRule type="expression" dxfId="33" priority="13">
      <formula>OR(AND($B7=$B6,$C6&lt;&gt;""),AND($B7=$B8,$C8&lt;&gt;""))</formula>
    </cfRule>
  </conditionalFormatting>
  <conditionalFormatting sqref="C7:C12">
    <cfRule type="expression" dxfId="32" priority="12">
      <formula>OR(AND($B7=$B6,$C6&lt;&gt;""),AND($B7=$B8,$C8&lt;&gt;""))</formula>
    </cfRule>
  </conditionalFormatting>
  <conditionalFormatting sqref="C16:C21">
    <cfRule type="expression" dxfId="31" priority="11">
      <formula>OR(AND($B16=$B15,$C15&lt;&gt;""),AND($B16=$B17,$C17&lt;&gt;""))</formula>
    </cfRule>
  </conditionalFormatting>
  <conditionalFormatting sqref="C25:C30">
    <cfRule type="expression" dxfId="30" priority="10">
      <formula>OR(AND($B25=$B24,$C24&lt;&gt;""),AND($B25=$B26,$C26&lt;&gt;""))</formula>
    </cfRule>
  </conditionalFormatting>
  <conditionalFormatting sqref="C34:C39">
    <cfRule type="expression" dxfId="29" priority="9">
      <formula>OR(AND($B34=$B33,$C33&lt;&gt;""),AND($B34=$B35,$C35&lt;&gt;""))</formula>
    </cfRule>
  </conditionalFormatting>
  <conditionalFormatting sqref="T7:T12">
    <cfRule type="expression" dxfId="28" priority="8">
      <formula>OR(AND($B7=$B6,$C6&lt;&gt;""),AND($B7=$B8,$C8&lt;&gt;""))</formula>
    </cfRule>
  </conditionalFormatting>
  <conditionalFormatting sqref="N7:S12">
    <cfRule type="expression" dxfId="27" priority="7">
      <formula>OR(AND($B7=$B6,$C6&lt;&gt;""),AND($B7=$B8,$C8&lt;&gt;""))</formula>
    </cfRule>
  </conditionalFormatting>
  <conditionalFormatting sqref="T16:T21">
    <cfRule type="expression" dxfId="26" priority="6">
      <formula>OR(AND($B16=$B15,$C15&lt;&gt;""),AND($B16=$B17,$C17&lt;&gt;""))</formula>
    </cfRule>
  </conditionalFormatting>
  <conditionalFormatting sqref="N16:S21">
    <cfRule type="expression" dxfId="25" priority="5">
      <formula>OR(AND($B16=$B15,$C15&lt;&gt;""),AND($B16=$B17,$C17&lt;&gt;""))</formula>
    </cfRule>
  </conditionalFormatting>
  <conditionalFormatting sqref="T25:T30">
    <cfRule type="expression" dxfId="24" priority="4">
      <formula>OR(AND($B25=$B24,$C24&lt;&gt;""),AND($B25=$B26,$C26&lt;&gt;""))</formula>
    </cfRule>
  </conditionalFormatting>
  <conditionalFormatting sqref="N25:S30">
    <cfRule type="expression" dxfId="23" priority="3">
      <formula>OR(AND($B25=$B24,$C24&lt;&gt;""),AND($B25=$B26,$C26&lt;&gt;""))</formula>
    </cfRule>
  </conditionalFormatting>
  <conditionalFormatting sqref="T34:T39">
    <cfRule type="expression" dxfId="22" priority="2">
      <formula>OR(AND($B34=$B33,$C33&lt;&gt;""),AND($B34=$B35,$C35&lt;&gt;""))</formula>
    </cfRule>
  </conditionalFormatting>
  <conditionalFormatting sqref="N34:S39">
    <cfRule type="expression" dxfId="21" priority="1">
      <formula>OR(AND($B34=$B33,$C33&lt;&gt;""),AND($B34=$B35,$C35&lt;&gt;""))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CC282-417F-463E-865E-56246795F477}">
  <dimension ref="A1:B48"/>
  <sheetViews>
    <sheetView workbookViewId="0"/>
  </sheetViews>
  <sheetFormatPr baseColWidth="10" defaultRowHeight="12.75" x14ac:dyDescent="0.2"/>
  <sheetData>
    <row r="1" spans="1:2" x14ac:dyDescent="0.2">
      <c r="A1" s="68" t="s">
        <v>140</v>
      </c>
      <c r="B1" s="68" t="s">
        <v>146</v>
      </c>
    </row>
    <row r="2" spans="1:2" x14ac:dyDescent="0.2">
      <c r="A2" s="68" t="s">
        <v>141</v>
      </c>
      <c r="B2" s="68" t="s">
        <v>147</v>
      </c>
    </row>
    <row r="3" spans="1:2" x14ac:dyDescent="0.2">
      <c r="A3" s="68" t="s">
        <v>149</v>
      </c>
      <c r="B3" s="68" t="s">
        <v>152</v>
      </c>
    </row>
    <row r="4" spans="1:2" x14ac:dyDescent="0.2">
      <c r="A4" s="68" t="s">
        <v>160</v>
      </c>
      <c r="B4" s="68" t="s">
        <v>161</v>
      </c>
    </row>
    <row r="5" spans="1:2" x14ac:dyDescent="0.2">
      <c r="A5" s="68" t="s">
        <v>142</v>
      </c>
      <c r="B5" s="68" t="s">
        <v>144</v>
      </c>
    </row>
    <row r="6" spans="1:2" x14ac:dyDescent="0.2">
      <c r="A6" s="68" t="s">
        <v>143</v>
      </c>
      <c r="B6" s="68" t="s">
        <v>145</v>
      </c>
    </row>
    <row r="7" spans="1:2" x14ac:dyDescent="0.2">
      <c r="A7" s="68" t="s">
        <v>151</v>
      </c>
      <c r="B7" s="68" t="s">
        <v>150</v>
      </c>
    </row>
    <row r="8" spans="1:2" x14ac:dyDescent="0.2">
      <c r="A8" s="68" t="s">
        <v>162</v>
      </c>
      <c r="B8" s="68" t="s">
        <v>163</v>
      </c>
    </row>
    <row r="9" spans="1:2" x14ac:dyDescent="0.2">
      <c r="A9" s="68" t="s">
        <v>142</v>
      </c>
      <c r="B9" s="68" t="s">
        <v>140</v>
      </c>
    </row>
    <row r="10" spans="1:2" x14ac:dyDescent="0.2">
      <c r="A10" s="68" t="s">
        <v>143</v>
      </c>
      <c r="B10" s="68" t="s">
        <v>141</v>
      </c>
    </row>
    <row r="11" spans="1:2" x14ac:dyDescent="0.2">
      <c r="A11" s="68" t="s">
        <v>151</v>
      </c>
      <c r="B11" s="68" t="s">
        <v>149</v>
      </c>
    </row>
    <row r="12" spans="1:2" x14ac:dyDescent="0.2">
      <c r="A12" s="68" t="s">
        <v>162</v>
      </c>
      <c r="B12" s="68" t="s">
        <v>160</v>
      </c>
    </row>
    <row r="13" spans="1:2" x14ac:dyDescent="0.2">
      <c r="A13" s="68" t="s">
        <v>144</v>
      </c>
      <c r="B13" s="68" t="s">
        <v>146</v>
      </c>
    </row>
    <row r="14" spans="1:2" x14ac:dyDescent="0.2">
      <c r="A14" s="68" t="s">
        <v>145</v>
      </c>
      <c r="B14" s="68" t="s">
        <v>147</v>
      </c>
    </row>
    <row r="15" spans="1:2" x14ac:dyDescent="0.2">
      <c r="A15" s="68" t="s">
        <v>150</v>
      </c>
      <c r="B15" s="68" t="s">
        <v>152</v>
      </c>
    </row>
    <row r="16" spans="1:2" x14ac:dyDescent="0.2">
      <c r="A16" s="68" t="s">
        <v>163</v>
      </c>
      <c r="B16" s="68" t="s">
        <v>161</v>
      </c>
    </row>
    <row r="17" spans="1:2" x14ac:dyDescent="0.2">
      <c r="A17" s="68" t="s">
        <v>140</v>
      </c>
      <c r="B17" s="68" t="s">
        <v>144</v>
      </c>
    </row>
    <row r="18" spans="1:2" x14ac:dyDescent="0.2">
      <c r="A18" s="68" t="s">
        <v>141</v>
      </c>
      <c r="B18" s="68" t="s">
        <v>145</v>
      </c>
    </row>
    <row r="19" spans="1:2" x14ac:dyDescent="0.2">
      <c r="A19" s="68" t="s">
        <v>149</v>
      </c>
      <c r="B19" s="68" t="s">
        <v>150</v>
      </c>
    </row>
    <row r="20" spans="1:2" x14ac:dyDescent="0.2">
      <c r="A20" s="68" t="s">
        <v>160</v>
      </c>
      <c r="B20" s="68" t="s">
        <v>163</v>
      </c>
    </row>
    <row r="21" spans="1:2" x14ac:dyDescent="0.2">
      <c r="A21" s="68" t="s">
        <v>146</v>
      </c>
      <c r="B21" s="68" t="s">
        <v>142</v>
      </c>
    </row>
    <row r="22" spans="1:2" x14ac:dyDescent="0.2">
      <c r="A22" s="68" t="s">
        <v>147</v>
      </c>
      <c r="B22" s="68" t="s">
        <v>143</v>
      </c>
    </row>
    <row r="23" spans="1:2" x14ac:dyDescent="0.2">
      <c r="A23" s="68" t="s">
        <v>152</v>
      </c>
      <c r="B23" s="68" t="s">
        <v>151</v>
      </c>
    </row>
    <row r="24" spans="1:2" x14ac:dyDescent="0.2">
      <c r="A24" s="68" t="s">
        <v>161</v>
      </c>
      <c r="B24" s="68" t="s">
        <v>162</v>
      </c>
    </row>
    <row r="25" spans="1:2" x14ac:dyDescent="0.2">
      <c r="A25" s="68" t="s">
        <v>146</v>
      </c>
      <c r="B25" s="68" t="s">
        <v>140</v>
      </c>
    </row>
    <row r="26" spans="1:2" x14ac:dyDescent="0.2">
      <c r="A26" s="68" t="s">
        <v>147</v>
      </c>
      <c r="B26" s="68" t="s">
        <v>141</v>
      </c>
    </row>
    <row r="27" spans="1:2" x14ac:dyDescent="0.2">
      <c r="A27" s="68" t="s">
        <v>152</v>
      </c>
      <c r="B27" s="68" t="s">
        <v>149</v>
      </c>
    </row>
    <row r="28" spans="1:2" x14ac:dyDescent="0.2">
      <c r="A28" s="68" t="s">
        <v>161</v>
      </c>
      <c r="B28" s="68" t="s">
        <v>160</v>
      </c>
    </row>
    <row r="29" spans="1:2" x14ac:dyDescent="0.2">
      <c r="A29" s="68" t="s">
        <v>144</v>
      </c>
      <c r="B29" s="68" t="s">
        <v>142</v>
      </c>
    </row>
    <row r="30" spans="1:2" x14ac:dyDescent="0.2">
      <c r="A30" s="68" t="s">
        <v>145</v>
      </c>
      <c r="B30" s="68" t="s">
        <v>143</v>
      </c>
    </row>
    <row r="31" spans="1:2" x14ac:dyDescent="0.2">
      <c r="A31" s="68" t="s">
        <v>150</v>
      </c>
      <c r="B31" s="68" t="s">
        <v>151</v>
      </c>
    </row>
    <row r="32" spans="1:2" x14ac:dyDescent="0.2">
      <c r="A32" s="68" t="s">
        <v>163</v>
      </c>
      <c r="B32" s="68" t="s">
        <v>162</v>
      </c>
    </row>
    <row r="33" spans="1:2" x14ac:dyDescent="0.2">
      <c r="A33" s="68" t="s">
        <v>140</v>
      </c>
      <c r="B33" s="68" t="s">
        <v>142</v>
      </c>
    </row>
    <row r="34" spans="1:2" x14ac:dyDescent="0.2">
      <c r="A34" s="68" t="s">
        <v>141</v>
      </c>
      <c r="B34" s="68" t="s">
        <v>143</v>
      </c>
    </row>
    <row r="35" spans="1:2" x14ac:dyDescent="0.2">
      <c r="A35" s="68" t="s">
        <v>149</v>
      </c>
      <c r="B35" s="68" t="s">
        <v>151</v>
      </c>
    </row>
    <row r="36" spans="1:2" x14ac:dyDescent="0.2">
      <c r="A36" s="68" t="s">
        <v>160</v>
      </c>
      <c r="B36" s="68" t="s">
        <v>162</v>
      </c>
    </row>
    <row r="37" spans="1:2" x14ac:dyDescent="0.2">
      <c r="A37" s="68" t="s">
        <v>146</v>
      </c>
      <c r="B37" s="68" t="s">
        <v>144</v>
      </c>
    </row>
    <row r="38" spans="1:2" x14ac:dyDescent="0.2">
      <c r="A38" s="68" t="s">
        <v>147</v>
      </c>
      <c r="B38" s="68" t="s">
        <v>145</v>
      </c>
    </row>
    <row r="39" spans="1:2" x14ac:dyDescent="0.2">
      <c r="A39" s="68" t="s">
        <v>152</v>
      </c>
      <c r="B39" s="68" t="s">
        <v>150</v>
      </c>
    </row>
    <row r="40" spans="1:2" x14ac:dyDescent="0.2">
      <c r="A40" s="68" t="s">
        <v>161</v>
      </c>
      <c r="B40" s="68" t="s">
        <v>163</v>
      </c>
    </row>
    <row r="41" spans="1:2" x14ac:dyDescent="0.2">
      <c r="A41" s="68" t="s">
        <v>144</v>
      </c>
      <c r="B41" s="68" t="s">
        <v>140</v>
      </c>
    </row>
    <row r="42" spans="1:2" x14ac:dyDescent="0.2">
      <c r="A42" s="68" t="s">
        <v>145</v>
      </c>
      <c r="B42" s="68" t="s">
        <v>141</v>
      </c>
    </row>
    <row r="43" spans="1:2" x14ac:dyDescent="0.2">
      <c r="A43" s="68" t="s">
        <v>150</v>
      </c>
      <c r="B43" s="68" t="s">
        <v>149</v>
      </c>
    </row>
    <row r="44" spans="1:2" x14ac:dyDescent="0.2">
      <c r="A44" s="68" t="s">
        <v>163</v>
      </c>
      <c r="B44" s="68" t="s">
        <v>160</v>
      </c>
    </row>
    <row r="45" spans="1:2" x14ac:dyDescent="0.2">
      <c r="A45" s="68" t="s">
        <v>142</v>
      </c>
      <c r="B45" s="68" t="s">
        <v>146</v>
      </c>
    </row>
    <row r="46" spans="1:2" x14ac:dyDescent="0.2">
      <c r="A46" s="68" t="s">
        <v>143</v>
      </c>
      <c r="B46" s="68" t="s">
        <v>147</v>
      </c>
    </row>
    <row r="47" spans="1:2" x14ac:dyDescent="0.2">
      <c r="A47" s="68" t="s">
        <v>151</v>
      </c>
      <c r="B47" s="68" t="s">
        <v>152</v>
      </c>
    </row>
    <row r="48" spans="1:2" x14ac:dyDescent="0.2">
      <c r="A48" s="68" t="s">
        <v>162</v>
      </c>
      <c r="B48" s="68" t="s">
        <v>161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4E722-6062-4FED-9CE7-AC97DC82A3D2}">
  <dimension ref="B2:T40"/>
  <sheetViews>
    <sheetView workbookViewId="0"/>
  </sheetViews>
  <sheetFormatPr baseColWidth="10" defaultRowHeight="12.75" x14ac:dyDescent="0.2"/>
  <cols>
    <col min="2" max="2" width="5.85546875" customWidth="1"/>
    <col min="3" max="3" width="24.7109375" customWidth="1"/>
    <col min="4" max="7" width="6.7109375" customWidth="1"/>
    <col min="14" max="14" width="11.42578125" customWidth="1"/>
    <col min="20" max="20" width="24.7109375" customWidth="1"/>
  </cols>
  <sheetData>
    <row r="2" spans="2:20" ht="30" x14ac:dyDescent="0.4">
      <c r="C2" s="333" t="s">
        <v>444</v>
      </c>
      <c r="D2" s="333"/>
      <c r="E2" s="333"/>
      <c r="F2" s="333"/>
      <c r="G2" s="333"/>
      <c r="H2" s="333"/>
      <c r="I2" s="333"/>
    </row>
    <row r="4" spans="2:20" ht="13.5" thickBot="1" x14ac:dyDescent="0.25"/>
    <row r="5" spans="2:20" ht="13.5" thickBot="1" x14ac:dyDescent="0.25">
      <c r="B5" s="191" t="str">
        <f t="array" ref="B5:T39">Calc4!$B$400:$T$434</f>
        <v/>
      </c>
      <c r="C5" s="191" t="str">
        <v/>
      </c>
      <c r="D5" s="191" t="str">
        <v/>
      </c>
      <c r="E5" s="191" t="str">
        <v/>
      </c>
      <c r="F5" s="191" t="str">
        <v/>
      </c>
      <c r="G5" s="191" t="str">
        <v/>
      </c>
      <c r="H5" s="192" t="str">
        <v/>
      </c>
      <c r="I5" s="193" t="str">
        <v/>
      </c>
      <c r="J5" s="193" t="str">
        <v/>
      </c>
      <c r="K5" s="193" t="str">
        <v/>
      </c>
      <c r="L5" s="193" t="str">
        <v/>
      </c>
      <c r="M5" s="194" t="str">
        <v/>
      </c>
      <c r="N5" s="192" t="str">
        <v/>
      </c>
      <c r="O5" s="193" t="str">
        <v/>
      </c>
      <c r="P5" s="193" t="str">
        <v/>
      </c>
      <c r="Q5" s="193" t="str">
        <v/>
      </c>
      <c r="R5" s="193" t="str">
        <v/>
      </c>
      <c r="S5" s="194" t="str">
        <v/>
      </c>
      <c r="T5" s="9" t="str">
        <v/>
      </c>
    </row>
    <row r="6" spans="2:20" ht="17.25" thickTop="1" thickBot="1" x14ac:dyDescent="0.25">
      <c r="B6" s="195" t="str">
        <v/>
      </c>
      <c r="C6" s="196" t="str">
        <v>Team</v>
      </c>
      <c r="D6" s="197" t="str">
        <v>Pkt</v>
      </c>
      <c r="E6" s="198" t="str">
        <v>Diff.</v>
      </c>
      <c r="F6" s="232" t="str">
        <v>erz. Tore</v>
      </c>
      <c r="G6" s="199" t="str">
        <v>Bonus</v>
      </c>
      <c r="H6" s="200" t="str">
        <v/>
      </c>
      <c r="I6" s="201" t="str">
        <v/>
      </c>
      <c r="J6" s="201" t="str">
        <v/>
      </c>
      <c r="K6" s="201" t="str">
        <v/>
      </c>
      <c r="L6" s="201" t="str">
        <v/>
      </c>
      <c r="M6" s="202" t="str">
        <v/>
      </c>
      <c r="N6" s="200" t="str">
        <v/>
      </c>
      <c r="O6" s="201" t="str">
        <v/>
      </c>
      <c r="P6" s="201" t="str">
        <v/>
      </c>
      <c r="Q6" s="201" t="str">
        <v/>
      </c>
      <c r="R6" s="201" t="str">
        <v/>
      </c>
      <c r="S6" s="202" t="str">
        <v/>
      </c>
      <c r="T6" s="9" t="str">
        <v/>
      </c>
    </row>
    <row r="7" spans="2:20" ht="18.75" x14ac:dyDescent="0.2">
      <c r="B7" s="229" t="str">
        <v/>
      </c>
      <c r="C7" s="203" t="str">
        <v/>
      </c>
      <c r="D7" s="204" t="str">
        <v/>
      </c>
      <c r="E7" s="205" t="str">
        <v/>
      </c>
      <c r="F7" s="205" t="str">
        <v/>
      </c>
      <c r="G7" s="206" t="str">
        <v/>
      </c>
      <c r="H7" s="207" t="str">
        <v/>
      </c>
      <c r="I7" s="205" t="str">
        <v/>
      </c>
      <c r="J7" s="205" t="str">
        <v/>
      </c>
      <c r="K7" s="205" t="str">
        <v/>
      </c>
      <c r="L7" s="205" t="str">
        <v/>
      </c>
      <c r="M7" s="208" t="str">
        <v/>
      </c>
      <c r="N7" s="207" t="str">
        <v/>
      </c>
      <c r="O7" s="205" t="str">
        <v/>
      </c>
      <c r="P7" s="205" t="str">
        <v/>
      </c>
      <c r="Q7" s="205" t="str">
        <v/>
      </c>
      <c r="R7" s="205" t="str">
        <v/>
      </c>
      <c r="S7" s="208" t="str">
        <v/>
      </c>
      <c r="T7" s="209" t="str">
        <v/>
      </c>
    </row>
    <row r="8" spans="2:20" ht="18.75" x14ac:dyDescent="0.2">
      <c r="B8" s="230" t="str">
        <v/>
      </c>
      <c r="C8" s="210" t="str">
        <v/>
      </c>
      <c r="D8" s="211" t="str">
        <v/>
      </c>
      <c r="E8" s="212" t="str">
        <v/>
      </c>
      <c r="F8" s="212" t="str">
        <v/>
      </c>
      <c r="G8" s="213" t="str">
        <v/>
      </c>
      <c r="H8" s="214" t="str">
        <v/>
      </c>
      <c r="I8" s="215" t="str">
        <v/>
      </c>
      <c r="J8" s="212" t="str">
        <v/>
      </c>
      <c r="K8" s="212" t="str">
        <v/>
      </c>
      <c r="L8" s="212" t="str">
        <v/>
      </c>
      <c r="M8" s="216" t="str">
        <v/>
      </c>
      <c r="N8" s="214" t="str">
        <v/>
      </c>
      <c r="O8" s="215" t="str">
        <v/>
      </c>
      <c r="P8" s="212" t="str">
        <v/>
      </c>
      <c r="Q8" s="212" t="str">
        <v/>
      </c>
      <c r="R8" s="212" t="str">
        <v/>
      </c>
      <c r="S8" s="216" t="str">
        <v/>
      </c>
      <c r="T8" s="217" t="str">
        <v/>
      </c>
    </row>
    <row r="9" spans="2:20" ht="18.75" x14ac:dyDescent="0.2">
      <c r="B9" s="230" t="str">
        <v/>
      </c>
      <c r="C9" s="210" t="str">
        <v/>
      </c>
      <c r="D9" s="211" t="str">
        <v/>
      </c>
      <c r="E9" s="212" t="str">
        <v/>
      </c>
      <c r="F9" s="212" t="str">
        <v/>
      </c>
      <c r="G9" s="213" t="str">
        <v/>
      </c>
      <c r="H9" s="214" t="str">
        <v/>
      </c>
      <c r="I9" s="212" t="str">
        <v/>
      </c>
      <c r="J9" s="215" t="str">
        <v/>
      </c>
      <c r="K9" s="212" t="str">
        <v/>
      </c>
      <c r="L9" s="212" t="str">
        <v/>
      </c>
      <c r="M9" s="216" t="str">
        <v/>
      </c>
      <c r="N9" s="214" t="str">
        <v/>
      </c>
      <c r="O9" s="212" t="str">
        <v/>
      </c>
      <c r="P9" s="215" t="str">
        <v/>
      </c>
      <c r="Q9" s="212" t="str">
        <v/>
      </c>
      <c r="R9" s="212" t="str">
        <v/>
      </c>
      <c r="S9" s="216" t="str">
        <v/>
      </c>
      <c r="T9" s="217" t="str">
        <v/>
      </c>
    </row>
    <row r="10" spans="2:20" ht="18.75" x14ac:dyDescent="0.2">
      <c r="B10" s="230" t="str">
        <v/>
      </c>
      <c r="C10" s="210" t="str">
        <v/>
      </c>
      <c r="D10" s="211" t="str">
        <v/>
      </c>
      <c r="E10" s="212" t="str">
        <v/>
      </c>
      <c r="F10" s="212" t="str">
        <v/>
      </c>
      <c r="G10" s="213" t="str">
        <v/>
      </c>
      <c r="H10" s="214" t="str">
        <v/>
      </c>
      <c r="I10" s="212" t="str">
        <v/>
      </c>
      <c r="J10" s="212" t="str">
        <v/>
      </c>
      <c r="K10" s="215" t="str">
        <v/>
      </c>
      <c r="L10" s="212" t="str">
        <v/>
      </c>
      <c r="M10" s="216" t="str">
        <v/>
      </c>
      <c r="N10" s="214" t="str">
        <v/>
      </c>
      <c r="O10" s="212" t="str">
        <v/>
      </c>
      <c r="P10" s="212" t="str">
        <v/>
      </c>
      <c r="Q10" s="215" t="str">
        <v/>
      </c>
      <c r="R10" s="212" t="str">
        <v/>
      </c>
      <c r="S10" s="216" t="str">
        <v/>
      </c>
      <c r="T10" s="217" t="str">
        <v/>
      </c>
    </row>
    <row r="11" spans="2:20" ht="18.75" x14ac:dyDescent="0.2">
      <c r="B11" s="230" t="str">
        <v/>
      </c>
      <c r="C11" s="210" t="str">
        <v/>
      </c>
      <c r="D11" s="211" t="str">
        <v/>
      </c>
      <c r="E11" s="212" t="str">
        <v/>
      </c>
      <c r="F11" s="212" t="str">
        <v/>
      </c>
      <c r="G11" s="213" t="str">
        <v/>
      </c>
      <c r="H11" s="214" t="str">
        <v/>
      </c>
      <c r="I11" s="212" t="str">
        <v/>
      </c>
      <c r="J11" s="212" t="str">
        <v/>
      </c>
      <c r="K11" s="212" t="str">
        <v/>
      </c>
      <c r="L11" s="215" t="str">
        <v/>
      </c>
      <c r="M11" s="216" t="str">
        <v/>
      </c>
      <c r="N11" s="214" t="str">
        <v/>
      </c>
      <c r="O11" s="212" t="str">
        <v/>
      </c>
      <c r="P11" s="212" t="str">
        <v/>
      </c>
      <c r="Q11" s="212" t="str">
        <v/>
      </c>
      <c r="R11" s="215" t="str">
        <v/>
      </c>
      <c r="S11" s="216" t="str">
        <v/>
      </c>
      <c r="T11" s="217" t="str">
        <v/>
      </c>
    </row>
    <row r="12" spans="2:20" ht="19.5" thickBot="1" x14ac:dyDescent="0.25">
      <c r="B12" s="231" t="str">
        <v/>
      </c>
      <c r="C12" s="218" t="str">
        <v/>
      </c>
      <c r="D12" s="219" t="str">
        <v/>
      </c>
      <c r="E12" s="220" t="str">
        <v/>
      </c>
      <c r="F12" s="220" t="str">
        <v/>
      </c>
      <c r="G12" s="221" t="str">
        <v/>
      </c>
      <c r="H12" s="222" t="str">
        <v/>
      </c>
      <c r="I12" s="220" t="str">
        <v/>
      </c>
      <c r="J12" s="220" t="str">
        <v/>
      </c>
      <c r="K12" s="220" t="str">
        <v/>
      </c>
      <c r="L12" s="220" t="str">
        <v/>
      </c>
      <c r="M12" s="223" t="str">
        <v/>
      </c>
      <c r="N12" s="222" t="str">
        <v/>
      </c>
      <c r="O12" s="220" t="str">
        <v/>
      </c>
      <c r="P12" s="220" t="str">
        <v/>
      </c>
      <c r="Q12" s="220" t="str">
        <v/>
      </c>
      <c r="R12" s="220" t="str">
        <v/>
      </c>
      <c r="S12" s="223" t="str">
        <v/>
      </c>
      <c r="T12" s="224" t="str">
        <v/>
      </c>
    </row>
    <row r="13" spans="2:20" ht="20.25" thickTop="1" thickBot="1" x14ac:dyDescent="0.25">
      <c r="B13" s="225" t="str">
        <v/>
      </c>
      <c r="C13" s="226" t="str">
        <v/>
      </c>
      <c r="D13" s="227" t="str">
        <v/>
      </c>
      <c r="E13" s="228" t="str">
        <v/>
      </c>
      <c r="F13" s="228" t="str">
        <v/>
      </c>
      <c r="G13" s="228" t="str">
        <v/>
      </c>
      <c r="H13" s="228" t="str">
        <v/>
      </c>
      <c r="I13" s="228" t="str">
        <v/>
      </c>
      <c r="J13" s="228" t="str">
        <v/>
      </c>
      <c r="K13" s="228" t="str">
        <v/>
      </c>
      <c r="L13" s="228" t="str">
        <v/>
      </c>
      <c r="M13" s="228" t="str">
        <v/>
      </c>
      <c r="N13" s="191" t="str">
        <v/>
      </c>
      <c r="O13" s="191" t="str">
        <v/>
      </c>
      <c r="P13" s="191" t="str">
        <v/>
      </c>
      <c r="Q13" s="191" t="str">
        <v/>
      </c>
      <c r="R13" s="191" t="str">
        <v/>
      </c>
      <c r="S13" s="191" t="str">
        <v/>
      </c>
      <c r="T13" s="191" t="str">
        <v/>
      </c>
    </row>
    <row r="14" spans="2:20" ht="13.5" thickBot="1" x14ac:dyDescent="0.25">
      <c r="B14" s="191" t="str">
        <v/>
      </c>
      <c r="C14" s="191" t="str">
        <v/>
      </c>
      <c r="D14" s="191" t="str">
        <v/>
      </c>
      <c r="E14" s="191" t="str">
        <v/>
      </c>
      <c r="F14" s="191" t="str">
        <v/>
      </c>
      <c r="G14" s="191" t="str">
        <v/>
      </c>
      <c r="H14" s="192" t="str">
        <v/>
      </c>
      <c r="I14" s="193" t="str">
        <v/>
      </c>
      <c r="J14" s="193" t="str">
        <v/>
      </c>
      <c r="K14" s="193" t="str">
        <v/>
      </c>
      <c r="L14" s="193" t="str">
        <v/>
      </c>
      <c r="M14" s="194" t="str">
        <v/>
      </c>
      <c r="N14" s="192" t="str">
        <v/>
      </c>
      <c r="O14" s="193" t="str">
        <v/>
      </c>
      <c r="P14" s="193" t="str">
        <v/>
      </c>
      <c r="Q14" s="193" t="str">
        <v/>
      </c>
      <c r="R14" s="193" t="str">
        <v/>
      </c>
      <c r="S14" s="194" t="str">
        <v/>
      </c>
      <c r="T14" s="9" t="str">
        <v/>
      </c>
    </row>
    <row r="15" spans="2:20" ht="17.25" thickTop="1" thickBot="1" x14ac:dyDescent="0.25">
      <c r="B15" s="195" t="str">
        <v/>
      </c>
      <c r="C15" s="196" t="str">
        <v>Team</v>
      </c>
      <c r="D15" s="197" t="str">
        <v>Pkt</v>
      </c>
      <c r="E15" s="198" t="str">
        <v>Diff.</v>
      </c>
      <c r="F15" s="232" t="str">
        <v>erz. Tore</v>
      </c>
      <c r="G15" s="199" t="str">
        <v>Bonus</v>
      </c>
      <c r="H15" s="200" t="str">
        <v/>
      </c>
      <c r="I15" s="201" t="str">
        <v/>
      </c>
      <c r="J15" s="201" t="str">
        <v/>
      </c>
      <c r="K15" s="201" t="str">
        <v/>
      </c>
      <c r="L15" s="201" t="str">
        <v/>
      </c>
      <c r="M15" s="202" t="str">
        <v/>
      </c>
      <c r="N15" s="200" t="str">
        <v/>
      </c>
      <c r="O15" s="201" t="str">
        <v/>
      </c>
      <c r="P15" s="201" t="str">
        <v/>
      </c>
      <c r="Q15" s="201" t="str">
        <v/>
      </c>
      <c r="R15" s="201" t="str">
        <v/>
      </c>
      <c r="S15" s="202" t="str">
        <v/>
      </c>
      <c r="T15" s="9" t="str">
        <v/>
      </c>
    </row>
    <row r="16" spans="2:20" ht="18.75" x14ac:dyDescent="0.2">
      <c r="B16" s="229" t="str">
        <v/>
      </c>
      <c r="C16" s="203" t="str">
        <v/>
      </c>
      <c r="D16" s="204" t="str">
        <v/>
      </c>
      <c r="E16" s="205" t="str">
        <v/>
      </c>
      <c r="F16" s="205" t="str">
        <v/>
      </c>
      <c r="G16" s="206" t="str">
        <v/>
      </c>
      <c r="H16" s="207" t="str">
        <v/>
      </c>
      <c r="I16" s="205" t="str">
        <v/>
      </c>
      <c r="J16" s="205" t="str">
        <v/>
      </c>
      <c r="K16" s="205" t="str">
        <v/>
      </c>
      <c r="L16" s="205" t="str">
        <v/>
      </c>
      <c r="M16" s="208" t="str">
        <v/>
      </c>
      <c r="N16" s="207" t="str">
        <v/>
      </c>
      <c r="O16" s="205" t="str">
        <v/>
      </c>
      <c r="P16" s="205" t="str">
        <v/>
      </c>
      <c r="Q16" s="205" t="str">
        <v/>
      </c>
      <c r="R16" s="205" t="str">
        <v/>
      </c>
      <c r="S16" s="208" t="str">
        <v/>
      </c>
      <c r="T16" s="209" t="str">
        <v/>
      </c>
    </row>
    <row r="17" spans="2:20" ht="18.75" x14ac:dyDescent="0.2">
      <c r="B17" s="230" t="str">
        <v/>
      </c>
      <c r="C17" s="210" t="str">
        <v/>
      </c>
      <c r="D17" s="211" t="str">
        <v/>
      </c>
      <c r="E17" s="212" t="str">
        <v/>
      </c>
      <c r="F17" s="212" t="str">
        <v/>
      </c>
      <c r="G17" s="213" t="str">
        <v/>
      </c>
      <c r="H17" s="214" t="str">
        <v/>
      </c>
      <c r="I17" s="215" t="str">
        <v/>
      </c>
      <c r="J17" s="212" t="str">
        <v/>
      </c>
      <c r="K17" s="212" t="str">
        <v/>
      </c>
      <c r="L17" s="212" t="str">
        <v/>
      </c>
      <c r="M17" s="216" t="str">
        <v/>
      </c>
      <c r="N17" s="214" t="str">
        <v/>
      </c>
      <c r="O17" s="215" t="str">
        <v/>
      </c>
      <c r="P17" s="212" t="str">
        <v/>
      </c>
      <c r="Q17" s="212" t="str">
        <v/>
      </c>
      <c r="R17" s="212" t="str">
        <v/>
      </c>
      <c r="S17" s="216" t="str">
        <v/>
      </c>
      <c r="T17" s="217" t="str">
        <v/>
      </c>
    </row>
    <row r="18" spans="2:20" ht="18.75" x14ac:dyDescent="0.2">
      <c r="B18" s="230" t="str">
        <v/>
      </c>
      <c r="C18" s="210" t="str">
        <v/>
      </c>
      <c r="D18" s="211" t="str">
        <v/>
      </c>
      <c r="E18" s="212" t="str">
        <v/>
      </c>
      <c r="F18" s="212" t="str">
        <v/>
      </c>
      <c r="G18" s="213" t="str">
        <v/>
      </c>
      <c r="H18" s="214" t="str">
        <v/>
      </c>
      <c r="I18" s="212" t="str">
        <v/>
      </c>
      <c r="J18" s="215" t="str">
        <v/>
      </c>
      <c r="K18" s="212" t="str">
        <v/>
      </c>
      <c r="L18" s="212" t="str">
        <v/>
      </c>
      <c r="M18" s="216" t="str">
        <v/>
      </c>
      <c r="N18" s="214" t="str">
        <v/>
      </c>
      <c r="O18" s="212" t="str">
        <v/>
      </c>
      <c r="P18" s="215" t="str">
        <v/>
      </c>
      <c r="Q18" s="212" t="str">
        <v/>
      </c>
      <c r="R18" s="212" t="str">
        <v/>
      </c>
      <c r="S18" s="216" t="str">
        <v/>
      </c>
      <c r="T18" s="217" t="str">
        <v/>
      </c>
    </row>
    <row r="19" spans="2:20" ht="18.75" x14ac:dyDescent="0.2">
      <c r="B19" s="230" t="str">
        <v/>
      </c>
      <c r="C19" s="210" t="str">
        <v/>
      </c>
      <c r="D19" s="211" t="str">
        <v/>
      </c>
      <c r="E19" s="212" t="str">
        <v/>
      </c>
      <c r="F19" s="212" t="str">
        <v/>
      </c>
      <c r="G19" s="213" t="str">
        <v/>
      </c>
      <c r="H19" s="214" t="str">
        <v/>
      </c>
      <c r="I19" s="212" t="str">
        <v/>
      </c>
      <c r="J19" s="212" t="str">
        <v/>
      </c>
      <c r="K19" s="215" t="str">
        <v/>
      </c>
      <c r="L19" s="212" t="str">
        <v/>
      </c>
      <c r="M19" s="216" t="str">
        <v/>
      </c>
      <c r="N19" s="214" t="str">
        <v/>
      </c>
      <c r="O19" s="212" t="str">
        <v/>
      </c>
      <c r="P19" s="212" t="str">
        <v/>
      </c>
      <c r="Q19" s="215" t="str">
        <v/>
      </c>
      <c r="R19" s="212" t="str">
        <v/>
      </c>
      <c r="S19" s="216" t="str">
        <v/>
      </c>
      <c r="T19" s="217" t="str">
        <v/>
      </c>
    </row>
    <row r="20" spans="2:20" ht="18.75" x14ac:dyDescent="0.2">
      <c r="B20" s="230" t="str">
        <v/>
      </c>
      <c r="C20" s="210" t="str">
        <v/>
      </c>
      <c r="D20" s="211" t="str">
        <v/>
      </c>
      <c r="E20" s="212" t="str">
        <v/>
      </c>
      <c r="F20" s="212" t="str">
        <v/>
      </c>
      <c r="G20" s="213" t="str">
        <v/>
      </c>
      <c r="H20" s="214" t="str">
        <v/>
      </c>
      <c r="I20" s="212" t="str">
        <v/>
      </c>
      <c r="J20" s="212" t="str">
        <v/>
      </c>
      <c r="K20" s="212" t="str">
        <v/>
      </c>
      <c r="L20" s="215" t="str">
        <v/>
      </c>
      <c r="M20" s="216" t="str">
        <v/>
      </c>
      <c r="N20" s="214" t="str">
        <v/>
      </c>
      <c r="O20" s="212" t="str">
        <v/>
      </c>
      <c r="P20" s="212" t="str">
        <v/>
      </c>
      <c r="Q20" s="212" t="str">
        <v/>
      </c>
      <c r="R20" s="215" t="str">
        <v/>
      </c>
      <c r="S20" s="216" t="str">
        <v/>
      </c>
      <c r="T20" s="217" t="str">
        <v/>
      </c>
    </row>
    <row r="21" spans="2:20" ht="19.5" thickBot="1" x14ac:dyDescent="0.25">
      <c r="B21" s="231" t="str">
        <v/>
      </c>
      <c r="C21" s="218" t="str">
        <v/>
      </c>
      <c r="D21" s="219" t="str">
        <v/>
      </c>
      <c r="E21" s="220" t="str">
        <v/>
      </c>
      <c r="F21" s="220" t="str">
        <v/>
      </c>
      <c r="G21" s="221" t="str">
        <v/>
      </c>
      <c r="H21" s="222" t="str">
        <v/>
      </c>
      <c r="I21" s="220" t="str">
        <v/>
      </c>
      <c r="J21" s="220" t="str">
        <v/>
      </c>
      <c r="K21" s="220" t="str">
        <v/>
      </c>
      <c r="L21" s="220" t="str">
        <v/>
      </c>
      <c r="M21" s="223" t="str">
        <v/>
      </c>
      <c r="N21" s="222" t="str">
        <v/>
      </c>
      <c r="O21" s="220" t="str">
        <v/>
      </c>
      <c r="P21" s="220" t="str">
        <v/>
      </c>
      <c r="Q21" s="220" t="str">
        <v/>
      </c>
      <c r="R21" s="220" t="str">
        <v/>
      </c>
      <c r="S21" s="223" t="str">
        <v/>
      </c>
      <c r="T21" s="224" t="str">
        <v/>
      </c>
    </row>
    <row r="22" spans="2:20" ht="20.25" thickTop="1" thickBot="1" x14ac:dyDescent="0.25">
      <c r="B22" s="225" t="str">
        <v/>
      </c>
      <c r="C22" s="226" t="str">
        <v/>
      </c>
      <c r="D22" s="227" t="str">
        <v/>
      </c>
      <c r="E22" s="228" t="str">
        <v/>
      </c>
      <c r="F22" s="228" t="str">
        <v/>
      </c>
      <c r="G22" s="228" t="str">
        <v/>
      </c>
      <c r="H22" s="228" t="str">
        <v/>
      </c>
      <c r="I22" s="228" t="str">
        <v/>
      </c>
      <c r="J22" s="228" t="str">
        <v/>
      </c>
      <c r="K22" s="228" t="str">
        <v/>
      </c>
      <c r="L22" s="228" t="str">
        <v/>
      </c>
      <c r="M22" s="228" t="str">
        <v/>
      </c>
      <c r="N22" s="191" t="str">
        <v/>
      </c>
      <c r="O22" s="9" t="str">
        <v/>
      </c>
      <c r="P22" s="9" t="str">
        <v/>
      </c>
      <c r="Q22" s="9" t="str">
        <v/>
      </c>
      <c r="R22" s="9" t="str">
        <v/>
      </c>
      <c r="S22" s="9" t="str">
        <v/>
      </c>
      <c r="T22" s="9" t="str">
        <v/>
      </c>
    </row>
    <row r="23" spans="2:20" ht="13.5" thickBot="1" x14ac:dyDescent="0.25">
      <c r="B23" s="191" t="str">
        <v/>
      </c>
      <c r="C23" s="191" t="str">
        <v/>
      </c>
      <c r="D23" s="191" t="str">
        <v/>
      </c>
      <c r="E23" s="191" t="str">
        <v/>
      </c>
      <c r="F23" s="191" t="str">
        <v/>
      </c>
      <c r="G23" s="191" t="str">
        <v/>
      </c>
      <c r="H23" s="192" t="str">
        <v/>
      </c>
      <c r="I23" s="193" t="str">
        <v/>
      </c>
      <c r="J23" s="193" t="str">
        <v/>
      </c>
      <c r="K23" s="193" t="str">
        <v/>
      </c>
      <c r="L23" s="193" t="str">
        <v/>
      </c>
      <c r="M23" s="194" t="str">
        <v/>
      </c>
      <c r="N23" s="192" t="str">
        <v/>
      </c>
      <c r="O23" s="193" t="str">
        <v/>
      </c>
      <c r="P23" s="193" t="str">
        <v/>
      </c>
      <c r="Q23" s="193" t="str">
        <v/>
      </c>
      <c r="R23" s="193" t="str">
        <v/>
      </c>
      <c r="S23" s="194" t="str">
        <v/>
      </c>
      <c r="T23" s="9" t="str">
        <v/>
      </c>
    </row>
    <row r="24" spans="2:20" ht="17.25" thickTop="1" thickBot="1" x14ac:dyDescent="0.25">
      <c r="B24" s="195" t="str">
        <v/>
      </c>
      <c r="C24" s="196" t="str">
        <v>Team</v>
      </c>
      <c r="D24" s="197" t="str">
        <v>Pkt</v>
      </c>
      <c r="E24" s="198" t="str">
        <v>Diff.</v>
      </c>
      <c r="F24" s="232" t="str">
        <v>erz. Tore</v>
      </c>
      <c r="G24" s="199" t="str">
        <v>Bonus</v>
      </c>
      <c r="H24" s="200" t="str">
        <v/>
      </c>
      <c r="I24" s="201" t="str">
        <v/>
      </c>
      <c r="J24" s="201" t="str">
        <v/>
      </c>
      <c r="K24" s="201" t="str">
        <v/>
      </c>
      <c r="L24" s="201" t="str">
        <v/>
      </c>
      <c r="M24" s="202" t="str">
        <v/>
      </c>
      <c r="N24" s="200" t="str">
        <v/>
      </c>
      <c r="O24" s="201" t="str">
        <v/>
      </c>
      <c r="P24" s="201" t="str">
        <v/>
      </c>
      <c r="Q24" s="201" t="str">
        <v/>
      </c>
      <c r="R24" s="201" t="str">
        <v/>
      </c>
      <c r="S24" s="202" t="str">
        <v/>
      </c>
      <c r="T24" s="9" t="str">
        <v/>
      </c>
    </row>
    <row r="25" spans="2:20" ht="18.75" x14ac:dyDescent="0.2">
      <c r="B25" s="229" t="str">
        <v/>
      </c>
      <c r="C25" s="203" t="str">
        <v/>
      </c>
      <c r="D25" s="204" t="str">
        <v/>
      </c>
      <c r="E25" s="205" t="str">
        <v/>
      </c>
      <c r="F25" s="205" t="str">
        <v/>
      </c>
      <c r="G25" s="206" t="str">
        <v/>
      </c>
      <c r="H25" s="207" t="str">
        <v/>
      </c>
      <c r="I25" s="205" t="str">
        <v/>
      </c>
      <c r="J25" s="205" t="str">
        <v/>
      </c>
      <c r="K25" s="205" t="str">
        <v/>
      </c>
      <c r="L25" s="205" t="str">
        <v/>
      </c>
      <c r="M25" s="208" t="str">
        <v/>
      </c>
      <c r="N25" s="207" t="str">
        <v/>
      </c>
      <c r="O25" s="205" t="str">
        <v/>
      </c>
      <c r="P25" s="205" t="str">
        <v/>
      </c>
      <c r="Q25" s="205" t="str">
        <v/>
      </c>
      <c r="R25" s="205" t="str">
        <v/>
      </c>
      <c r="S25" s="208" t="str">
        <v/>
      </c>
      <c r="T25" s="209" t="str">
        <v/>
      </c>
    </row>
    <row r="26" spans="2:20" ht="18.75" x14ac:dyDescent="0.2">
      <c r="B26" s="230" t="str">
        <v/>
      </c>
      <c r="C26" s="210" t="str">
        <v/>
      </c>
      <c r="D26" s="211" t="str">
        <v/>
      </c>
      <c r="E26" s="212" t="str">
        <v/>
      </c>
      <c r="F26" s="212" t="str">
        <v/>
      </c>
      <c r="G26" s="213" t="str">
        <v/>
      </c>
      <c r="H26" s="214" t="str">
        <v/>
      </c>
      <c r="I26" s="215" t="str">
        <v/>
      </c>
      <c r="J26" s="212" t="str">
        <v/>
      </c>
      <c r="K26" s="212" t="str">
        <v/>
      </c>
      <c r="L26" s="212" t="str">
        <v/>
      </c>
      <c r="M26" s="216" t="str">
        <v/>
      </c>
      <c r="N26" s="214" t="str">
        <v/>
      </c>
      <c r="O26" s="215" t="str">
        <v/>
      </c>
      <c r="P26" s="212" t="str">
        <v/>
      </c>
      <c r="Q26" s="212" t="str">
        <v/>
      </c>
      <c r="R26" s="212" t="str">
        <v/>
      </c>
      <c r="S26" s="216" t="str">
        <v/>
      </c>
      <c r="T26" s="217" t="str">
        <v/>
      </c>
    </row>
    <row r="27" spans="2:20" ht="18.75" x14ac:dyDescent="0.2">
      <c r="B27" s="230" t="str">
        <v/>
      </c>
      <c r="C27" s="210" t="str">
        <v/>
      </c>
      <c r="D27" s="211" t="str">
        <v/>
      </c>
      <c r="E27" s="212" t="str">
        <v/>
      </c>
      <c r="F27" s="212" t="str">
        <v/>
      </c>
      <c r="G27" s="213" t="str">
        <v/>
      </c>
      <c r="H27" s="214" t="str">
        <v/>
      </c>
      <c r="I27" s="212" t="str">
        <v/>
      </c>
      <c r="J27" s="215" t="str">
        <v/>
      </c>
      <c r="K27" s="212" t="str">
        <v/>
      </c>
      <c r="L27" s="212" t="str">
        <v/>
      </c>
      <c r="M27" s="216" t="str">
        <v/>
      </c>
      <c r="N27" s="214" t="str">
        <v/>
      </c>
      <c r="O27" s="212" t="str">
        <v/>
      </c>
      <c r="P27" s="215" t="str">
        <v/>
      </c>
      <c r="Q27" s="212" t="str">
        <v/>
      </c>
      <c r="R27" s="212" t="str">
        <v/>
      </c>
      <c r="S27" s="216" t="str">
        <v/>
      </c>
      <c r="T27" s="217" t="str">
        <v/>
      </c>
    </row>
    <row r="28" spans="2:20" ht="18.75" x14ac:dyDescent="0.2">
      <c r="B28" s="230" t="str">
        <v/>
      </c>
      <c r="C28" s="210" t="str">
        <v/>
      </c>
      <c r="D28" s="211" t="str">
        <v/>
      </c>
      <c r="E28" s="212" t="str">
        <v/>
      </c>
      <c r="F28" s="212" t="str">
        <v/>
      </c>
      <c r="G28" s="213" t="str">
        <v/>
      </c>
      <c r="H28" s="214" t="str">
        <v/>
      </c>
      <c r="I28" s="212" t="str">
        <v/>
      </c>
      <c r="J28" s="212" t="str">
        <v/>
      </c>
      <c r="K28" s="215" t="str">
        <v/>
      </c>
      <c r="L28" s="212" t="str">
        <v/>
      </c>
      <c r="M28" s="216" t="str">
        <v/>
      </c>
      <c r="N28" s="214" t="str">
        <v/>
      </c>
      <c r="O28" s="212" t="str">
        <v/>
      </c>
      <c r="P28" s="212" t="str">
        <v/>
      </c>
      <c r="Q28" s="215" t="str">
        <v/>
      </c>
      <c r="R28" s="212" t="str">
        <v/>
      </c>
      <c r="S28" s="216" t="str">
        <v/>
      </c>
      <c r="T28" s="217" t="str">
        <v/>
      </c>
    </row>
    <row r="29" spans="2:20" ht="18.75" x14ac:dyDescent="0.2">
      <c r="B29" s="230" t="str">
        <v/>
      </c>
      <c r="C29" s="210" t="str">
        <v/>
      </c>
      <c r="D29" s="211" t="str">
        <v/>
      </c>
      <c r="E29" s="212" t="str">
        <v/>
      </c>
      <c r="F29" s="212" t="str">
        <v/>
      </c>
      <c r="G29" s="213" t="str">
        <v/>
      </c>
      <c r="H29" s="214" t="str">
        <v/>
      </c>
      <c r="I29" s="212" t="str">
        <v/>
      </c>
      <c r="J29" s="212" t="str">
        <v/>
      </c>
      <c r="K29" s="212" t="str">
        <v/>
      </c>
      <c r="L29" s="215" t="str">
        <v/>
      </c>
      <c r="M29" s="216" t="str">
        <v/>
      </c>
      <c r="N29" s="214" t="str">
        <v/>
      </c>
      <c r="O29" s="212" t="str">
        <v/>
      </c>
      <c r="P29" s="212" t="str">
        <v/>
      </c>
      <c r="Q29" s="212" t="str">
        <v/>
      </c>
      <c r="R29" s="215" t="str">
        <v/>
      </c>
      <c r="S29" s="216" t="str">
        <v/>
      </c>
      <c r="T29" s="217" t="str">
        <v/>
      </c>
    </row>
    <row r="30" spans="2:20" ht="19.5" thickBot="1" x14ac:dyDescent="0.25">
      <c r="B30" s="231" t="str">
        <v/>
      </c>
      <c r="C30" s="218" t="str">
        <v/>
      </c>
      <c r="D30" s="219" t="str">
        <v/>
      </c>
      <c r="E30" s="220" t="str">
        <v/>
      </c>
      <c r="F30" s="220" t="str">
        <v/>
      </c>
      <c r="G30" s="221" t="str">
        <v/>
      </c>
      <c r="H30" s="222" t="str">
        <v/>
      </c>
      <c r="I30" s="220" t="str">
        <v/>
      </c>
      <c r="J30" s="220" t="str">
        <v/>
      </c>
      <c r="K30" s="220" t="str">
        <v/>
      </c>
      <c r="L30" s="220" t="str">
        <v/>
      </c>
      <c r="M30" s="223" t="str">
        <v/>
      </c>
      <c r="N30" s="222" t="str">
        <v/>
      </c>
      <c r="O30" s="220" t="str">
        <v/>
      </c>
      <c r="P30" s="220" t="str">
        <v/>
      </c>
      <c r="Q30" s="220" t="str">
        <v/>
      </c>
      <c r="R30" s="220" t="str">
        <v/>
      </c>
      <c r="S30" s="223" t="str">
        <v/>
      </c>
      <c r="T30" s="224" t="str">
        <v/>
      </c>
    </row>
    <row r="31" spans="2:20" ht="14.25" thickTop="1" thickBot="1" x14ac:dyDescent="0.25">
      <c r="B31" s="191" t="str">
        <v/>
      </c>
      <c r="C31" s="191" t="str">
        <v/>
      </c>
      <c r="D31" s="191" t="str">
        <v/>
      </c>
      <c r="E31" s="191" t="str">
        <v/>
      </c>
      <c r="F31" s="191" t="str">
        <v/>
      </c>
      <c r="G31" s="191" t="str">
        <v/>
      </c>
      <c r="H31" s="191" t="str">
        <v/>
      </c>
      <c r="I31" s="191" t="str">
        <v/>
      </c>
      <c r="J31" s="191" t="str">
        <v/>
      </c>
      <c r="K31" s="191" t="str">
        <v/>
      </c>
      <c r="L31" s="191" t="str">
        <v/>
      </c>
      <c r="M31" s="191" t="str">
        <v/>
      </c>
      <c r="N31" s="191" t="str">
        <v/>
      </c>
      <c r="O31" s="191" t="str">
        <v/>
      </c>
      <c r="P31" s="191" t="str">
        <v/>
      </c>
      <c r="Q31" s="191" t="str">
        <v/>
      </c>
      <c r="R31" s="191" t="str">
        <v/>
      </c>
      <c r="S31" s="191" t="str">
        <v/>
      </c>
      <c r="T31" s="191" t="str">
        <v/>
      </c>
    </row>
    <row r="32" spans="2:20" ht="13.5" thickBot="1" x14ac:dyDescent="0.25">
      <c r="B32" s="191" t="str">
        <v/>
      </c>
      <c r="C32" s="191" t="str">
        <v/>
      </c>
      <c r="D32" s="191" t="str">
        <v/>
      </c>
      <c r="E32" s="191" t="str">
        <v/>
      </c>
      <c r="F32" s="191" t="str">
        <v/>
      </c>
      <c r="G32" s="191" t="str">
        <v/>
      </c>
      <c r="H32" s="192" t="str">
        <v/>
      </c>
      <c r="I32" s="193" t="str">
        <v/>
      </c>
      <c r="J32" s="193" t="str">
        <v/>
      </c>
      <c r="K32" s="193" t="str">
        <v/>
      </c>
      <c r="L32" s="193" t="str">
        <v/>
      </c>
      <c r="M32" s="194" t="str">
        <v/>
      </c>
      <c r="N32" s="192" t="str">
        <v/>
      </c>
      <c r="O32" s="193" t="str">
        <v/>
      </c>
      <c r="P32" s="193" t="str">
        <v/>
      </c>
      <c r="Q32" s="193" t="str">
        <v/>
      </c>
      <c r="R32" s="193" t="str">
        <v/>
      </c>
      <c r="S32" s="194" t="str">
        <v/>
      </c>
      <c r="T32" s="9" t="str">
        <v/>
      </c>
    </row>
    <row r="33" spans="2:20" ht="17.25" thickTop="1" thickBot="1" x14ac:dyDescent="0.25">
      <c r="B33" s="195" t="str">
        <v/>
      </c>
      <c r="C33" s="196" t="str">
        <v>Team</v>
      </c>
      <c r="D33" s="197" t="str">
        <v>Pkt</v>
      </c>
      <c r="E33" s="198" t="str">
        <v>Diff.</v>
      </c>
      <c r="F33" s="232" t="str">
        <v>erz. Tore</v>
      </c>
      <c r="G33" s="199" t="str">
        <v>Bonus</v>
      </c>
      <c r="H33" s="200" t="str">
        <v/>
      </c>
      <c r="I33" s="201" t="str">
        <v/>
      </c>
      <c r="J33" s="201" t="str">
        <v/>
      </c>
      <c r="K33" s="201" t="str">
        <v/>
      </c>
      <c r="L33" s="201" t="str">
        <v/>
      </c>
      <c r="M33" s="202" t="str">
        <v/>
      </c>
      <c r="N33" s="200" t="str">
        <v/>
      </c>
      <c r="O33" s="201" t="str">
        <v/>
      </c>
      <c r="P33" s="201" t="str">
        <v/>
      </c>
      <c r="Q33" s="201" t="str">
        <v/>
      </c>
      <c r="R33" s="201" t="str">
        <v/>
      </c>
      <c r="S33" s="202" t="str">
        <v/>
      </c>
      <c r="T33" s="9" t="str">
        <v/>
      </c>
    </row>
    <row r="34" spans="2:20" ht="18.75" x14ac:dyDescent="0.2">
      <c r="B34" s="229" t="str">
        <v/>
      </c>
      <c r="C34" s="203" t="str">
        <v/>
      </c>
      <c r="D34" s="204" t="str">
        <v/>
      </c>
      <c r="E34" s="205" t="str">
        <v/>
      </c>
      <c r="F34" s="205" t="str">
        <v/>
      </c>
      <c r="G34" s="206" t="str">
        <v/>
      </c>
      <c r="H34" s="207" t="str">
        <v/>
      </c>
      <c r="I34" s="205" t="str">
        <v/>
      </c>
      <c r="J34" s="205" t="str">
        <v/>
      </c>
      <c r="K34" s="205" t="str">
        <v/>
      </c>
      <c r="L34" s="205" t="str">
        <v/>
      </c>
      <c r="M34" s="208" t="str">
        <v/>
      </c>
      <c r="N34" s="207" t="str">
        <v/>
      </c>
      <c r="O34" s="205" t="str">
        <v/>
      </c>
      <c r="P34" s="205" t="str">
        <v/>
      </c>
      <c r="Q34" s="205" t="str">
        <v/>
      </c>
      <c r="R34" s="205" t="str">
        <v/>
      </c>
      <c r="S34" s="208" t="str">
        <v/>
      </c>
      <c r="T34" s="209" t="str">
        <v/>
      </c>
    </row>
    <row r="35" spans="2:20" ht="18.75" x14ac:dyDescent="0.2">
      <c r="B35" s="230" t="str">
        <v/>
      </c>
      <c r="C35" s="210" t="str">
        <v/>
      </c>
      <c r="D35" s="211" t="str">
        <v/>
      </c>
      <c r="E35" s="212" t="str">
        <v/>
      </c>
      <c r="F35" s="212" t="str">
        <v/>
      </c>
      <c r="G35" s="213" t="str">
        <v/>
      </c>
      <c r="H35" s="214" t="str">
        <v/>
      </c>
      <c r="I35" s="215" t="str">
        <v/>
      </c>
      <c r="J35" s="212" t="str">
        <v/>
      </c>
      <c r="K35" s="212" t="str">
        <v/>
      </c>
      <c r="L35" s="212" t="str">
        <v/>
      </c>
      <c r="M35" s="216" t="str">
        <v/>
      </c>
      <c r="N35" s="214" t="str">
        <v/>
      </c>
      <c r="O35" s="215" t="str">
        <v/>
      </c>
      <c r="P35" s="212" t="str">
        <v/>
      </c>
      <c r="Q35" s="212" t="str">
        <v/>
      </c>
      <c r="R35" s="212" t="str">
        <v/>
      </c>
      <c r="S35" s="216" t="str">
        <v/>
      </c>
      <c r="T35" s="217" t="str">
        <v/>
      </c>
    </row>
    <row r="36" spans="2:20" ht="18.75" x14ac:dyDescent="0.2">
      <c r="B36" s="230" t="str">
        <v/>
      </c>
      <c r="C36" s="210" t="str">
        <v/>
      </c>
      <c r="D36" s="211" t="str">
        <v/>
      </c>
      <c r="E36" s="212" t="str">
        <v/>
      </c>
      <c r="F36" s="212" t="str">
        <v/>
      </c>
      <c r="G36" s="213" t="str">
        <v/>
      </c>
      <c r="H36" s="214" t="str">
        <v/>
      </c>
      <c r="I36" s="212" t="str">
        <v/>
      </c>
      <c r="J36" s="215" t="str">
        <v/>
      </c>
      <c r="K36" s="212" t="str">
        <v/>
      </c>
      <c r="L36" s="212" t="str">
        <v/>
      </c>
      <c r="M36" s="216" t="str">
        <v/>
      </c>
      <c r="N36" s="214" t="str">
        <v/>
      </c>
      <c r="O36" s="212" t="str">
        <v/>
      </c>
      <c r="P36" s="215" t="str">
        <v/>
      </c>
      <c r="Q36" s="212" t="str">
        <v/>
      </c>
      <c r="R36" s="212" t="str">
        <v/>
      </c>
      <c r="S36" s="216" t="str">
        <v/>
      </c>
      <c r="T36" s="217" t="str">
        <v/>
      </c>
    </row>
    <row r="37" spans="2:20" ht="18.75" x14ac:dyDescent="0.2">
      <c r="B37" s="230" t="str">
        <v/>
      </c>
      <c r="C37" s="210" t="str">
        <v/>
      </c>
      <c r="D37" s="211" t="str">
        <v/>
      </c>
      <c r="E37" s="212" t="str">
        <v/>
      </c>
      <c r="F37" s="212" t="str">
        <v/>
      </c>
      <c r="G37" s="213" t="str">
        <v/>
      </c>
      <c r="H37" s="214" t="str">
        <v/>
      </c>
      <c r="I37" s="212" t="str">
        <v/>
      </c>
      <c r="J37" s="212" t="str">
        <v/>
      </c>
      <c r="K37" s="215" t="str">
        <v/>
      </c>
      <c r="L37" s="212" t="str">
        <v/>
      </c>
      <c r="M37" s="216" t="str">
        <v/>
      </c>
      <c r="N37" s="214" t="str">
        <v/>
      </c>
      <c r="O37" s="212" t="str">
        <v/>
      </c>
      <c r="P37" s="212" t="str">
        <v/>
      </c>
      <c r="Q37" s="215" t="str">
        <v/>
      </c>
      <c r="R37" s="212" t="str">
        <v/>
      </c>
      <c r="S37" s="216" t="str">
        <v/>
      </c>
      <c r="T37" s="217" t="str">
        <v/>
      </c>
    </row>
    <row r="38" spans="2:20" ht="18.75" x14ac:dyDescent="0.2">
      <c r="B38" s="230" t="str">
        <v/>
      </c>
      <c r="C38" s="210" t="str">
        <v/>
      </c>
      <c r="D38" s="211" t="str">
        <v/>
      </c>
      <c r="E38" s="212" t="str">
        <v/>
      </c>
      <c r="F38" s="212" t="str">
        <v/>
      </c>
      <c r="G38" s="213" t="str">
        <v/>
      </c>
      <c r="H38" s="214" t="str">
        <v/>
      </c>
      <c r="I38" s="212" t="str">
        <v/>
      </c>
      <c r="J38" s="212" t="str">
        <v/>
      </c>
      <c r="K38" s="212" t="str">
        <v/>
      </c>
      <c r="L38" s="215" t="str">
        <v/>
      </c>
      <c r="M38" s="216" t="str">
        <v/>
      </c>
      <c r="N38" s="214" t="str">
        <v/>
      </c>
      <c r="O38" s="212" t="str">
        <v/>
      </c>
      <c r="P38" s="212" t="str">
        <v/>
      </c>
      <c r="Q38" s="212" t="str">
        <v/>
      </c>
      <c r="R38" s="215" t="str">
        <v/>
      </c>
      <c r="S38" s="216" t="str">
        <v/>
      </c>
      <c r="T38" s="217" t="str">
        <v/>
      </c>
    </row>
    <row r="39" spans="2:20" ht="19.5" thickBot="1" x14ac:dyDescent="0.25">
      <c r="B39" s="231" t="str">
        <v/>
      </c>
      <c r="C39" s="218" t="str">
        <v/>
      </c>
      <c r="D39" s="219" t="str">
        <v/>
      </c>
      <c r="E39" s="220" t="str">
        <v/>
      </c>
      <c r="F39" s="220" t="str">
        <v/>
      </c>
      <c r="G39" s="221" t="str">
        <v/>
      </c>
      <c r="H39" s="222" t="str">
        <v/>
      </c>
      <c r="I39" s="220" t="str">
        <v/>
      </c>
      <c r="J39" s="220" t="str">
        <v/>
      </c>
      <c r="K39" s="220" t="str">
        <v/>
      </c>
      <c r="L39" s="220" t="str">
        <v/>
      </c>
      <c r="M39" s="223" t="str">
        <v/>
      </c>
      <c r="N39" s="222" t="str">
        <v/>
      </c>
      <c r="O39" s="220" t="str">
        <v/>
      </c>
      <c r="P39" s="220" t="str">
        <v/>
      </c>
      <c r="Q39" s="220" t="str">
        <v/>
      </c>
      <c r="R39" s="220" t="str">
        <v/>
      </c>
      <c r="S39" s="223" t="str">
        <v/>
      </c>
      <c r="T39" s="224" t="str">
        <v/>
      </c>
    </row>
    <row r="40" spans="2:20" ht="13.5" thickTop="1" x14ac:dyDescent="0.2"/>
  </sheetData>
  <mergeCells count="1">
    <mergeCell ref="C2:I2"/>
  </mergeCells>
  <conditionalFormatting sqref="D7:M12 D16:M21 D25:M30 D34:M39 B16:B21 B7:B12 B25:B30 B34:B39">
    <cfRule type="expression" dxfId="12" priority="13">
      <formula>OR(AND($B7=$B6,$C6&lt;&gt;""),AND($B7=$B8,$C8&lt;&gt;""))</formula>
    </cfRule>
  </conditionalFormatting>
  <conditionalFormatting sqref="C7:C12">
    <cfRule type="expression" dxfId="11" priority="12">
      <formula>OR(AND($B7=$B6,$C6&lt;&gt;""),AND($B7=$B8,$C8&lt;&gt;""))</formula>
    </cfRule>
  </conditionalFormatting>
  <conditionalFormatting sqref="C16:C21">
    <cfRule type="expression" dxfId="10" priority="11">
      <formula>OR(AND($B16=$B15,$C15&lt;&gt;""),AND($B16=$B17,$C17&lt;&gt;""))</formula>
    </cfRule>
  </conditionalFormatting>
  <conditionalFormatting sqref="C25:C30">
    <cfRule type="expression" dxfId="9" priority="10">
      <formula>OR(AND($B25=$B24,$C24&lt;&gt;""),AND($B25=$B26,$C26&lt;&gt;""))</formula>
    </cfRule>
  </conditionalFormatting>
  <conditionalFormatting sqref="C34:C39">
    <cfRule type="expression" dxfId="8" priority="9">
      <formula>OR(AND($B34=$B33,$C33&lt;&gt;""),AND($B34=$B35,$C35&lt;&gt;""))</formula>
    </cfRule>
  </conditionalFormatting>
  <conditionalFormatting sqref="T7:T12">
    <cfRule type="expression" dxfId="7" priority="8">
      <formula>OR(AND($B7=$B6,$C6&lt;&gt;""),AND($B7=$B8,$C8&lt;&gt;""))</formula>
    </cfRule>
  </conditionalFormatting>
  <conditionalFormatting sqref="N7:S12">
    <cfRule type="expression" dxfId="6" priority="7">
      <formula>OR(AND($B7=$B6,$C6&lt;&gt;""),AND($B7=$B8,$C8&lt;&gt;""))</formula>
    </cfRule>
  </conditionalFormatting>
  <conditionalFormatting sqref="T16:T21">
    <cfRule type="expression" dxfId="5" priority="6">
      <formula>OR(AND($B16=$B15,$C15&lt;&gt;""),AND($B16=$B17,$C17&lt;&gt;""))</formula>
    </cfRule>
  </conditionalFormatting>
  <conditionalFormatting sqref="N16:S21">
    <cfRule type="expression" dxfId="4" priority="5">
      <formula>OR(AND($B16=$B15,$C15&lt;&gt;""),AND($B16=$B17,$C17&lt;&gt;""))</formula>
    </cfRule>
  </conditionalFormatting>
  <conditionalFormatting sqref="T25:T30">
    <cfRule type="expression" dxfId="3" priority="4">
      <formula>OR(AND($B25=$B24,$C24&lt;&gt;""),AND($B25=$B26,$C26&lt;&gt;""))</formula>
    </cfRule>
  </conditionalFormatting>
  <conditionalFormatting sqref="N25:S30">
    <cfRule type="expression" dxfId="2" priority="3">
      <formula>OR(AND($B25=$B24,$C24&lt;&gt;""),AND($B25=$B26,$C26&lt;&gt;""))</formula>
    </cfRule>
  </conditionalFormatting>
  <conditionalFormatting sqref="T34:T39">
    <cfRule type="expression" dxfId="1" priority="2">
      <formula>OR(AND($B34=$B33,$C33&lt;&gt;""),AND($B34=$B35,$C35&lt;&gt;""))</formula>
    </cfRule>
  </conditionalFormatting>
  <conditionalFormatting sqref="N34:S39">
    <cfRule type="expression" dxfId="0" priority="1">
      <formula>OR(AND($B34=$B33,$C33&lt;&gt;""),AND($B34=$B35,$C35&lt;&gt;""))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C923E-DE65-4562-9D16-4BB3B2FB7E1B}">
  <sheetPr codeName="Tabelle3"/>
  <dimension ref="A1:CB640"/>
  <sheetViews>
    <sheetView topLeftCell="A64" zoomScaleNormal="100" workbookViewId="0">
      <selection activeCell="E74" sqref="E74"/>
    </sheetView>
  </sheetViews>
  <sheetFormatPr baseColWidth="10" defaultColWidth="2.7109375" defaultRowHeight="12" x14ac:dyDescent="0.2"/>
  <cols>
    <col min="1" max="1" width="6.5703125" style="9" customWidth="1"/>
    <col min="2" max="2" width="7.42578125" style="9" customWidth="1"/>
    <col min="3" max="3" width="17.42578125" style="9" customWidth="1"/>
    <col min="4" max="4" width="8.85546875" style="9" customWidth="1"/>
    <col min="5" max="5" width="8" style="9" customWidth="1"/>
    <col min="6" max="6" width="7.85546875" style="9" customWidth="1"/>
    <col min="7" max="7" width="7.140625" style="9" customWidth="1"/>
    <col min="8" max="9" width="18.7109375" style="9" customWidth="1"/>
    <col min="10" max="10" width="8.28515625" style="9" customWidth="1"/>
    <col min="11" max="11" width="7.42578125" style="9" customWidth="1"/>
    <col min="12" max="12" width="15.5703125" style="9" customWidth="1"/>
    <col min="13" max="13" width="7.42578125" style="9" customWidth="1"/>
    <col min="14" max="15" width="7.140625" style="9" customWidth="1"/>
    <col min="16" max="16" width="12.42578125" style="9" customWidth="1"/>
    <col min="17" max="17" width="6.7109375" style="9" customWidth="1"/>
    <col min="18" max="18" width="17.5703125" style="9" customWidth="1"/>
    <col min="19" max="19" width="7.42578125" style="9" customWidth="1"/>
    <col min="20" max="20" width="6" style="9" customWidth="1"/>
    <col min="21" max="21" width="7.140625" style="9" customWidth="1"/>
    <col min="22" max="22" width="17.5703125" style="9" customWidth="1"/>
    <col min="23" max="23" width="21.140625" style="9" customWidth="1"/>
    <col min="24" max="24" width="8.42578125" style="9" customWidth="1"/>
    <col min="25" max="25" width="9.85546875" style="9" customWidth="1"/>
    <col min="26" max="26" width="14.42578125" style="9" customWidth="1"/>
    <col min="27" max="27" width="8.7109375" style="9" customWidth="1"/>
    <col min="28" max="28" width="8.85546875" style="9" customWidth="1"/>
    <col min="29" max="29" width="12.5703125" style="9" customWidth="1"/>
    <col min="30" max="30" width="10.5703125" style="9" customWidth="1"/>
    <col min="31" max="31" width="12.85546875" style="9" customWidth="1"/>
    <col min="32" max="32" width="8" style="9" customWidth="1"/>
    <col min="33" max="33" width="9" style="9" customWidth="1"/>
    <col min="34" max="34" width="16.140625" style="9" customWidth="1"/>
    <col min="35" max="35" width="9.28515625" style="9" customWidth="1"/>
    <col min="36" max="36" width="8" style="9" customWidth="1"/>
    <col min="37" max="39" width="4.7109375" style="9" customWidth="1"/>
    <col min="40" max="40" width="8.5703125" style="9" customWidth="1"/>
    <col min="41" max="41" width="9" style="9" customWidth="1"/>
    <col min="42" max="43" width="4.7109375" style="9" customWidth="1"/>
    <col min="44" max="44" width="7.5703125" style="9" customWidth="1"/>
    <col min="45" max="45" width="8.42578125" style="9" customWidth="1"/>
    <col min="46" max="69" width="4.7109375" style="9" customWidth="1"/>
    <col min="70" max="70" width="13.7109375" style="9" customWidth="1"/>
    <col min="71" max="80" width="6.7109375" style="9" customWidth="1"/>
    <col min="81" max="16384" width="2.7109375" style="9"/>
  </cols>
  <sheetData>
    <row r="1" spans="1:42" s="2" customFormat="1" ht="15.75" x14ac:dyDescent="0.2">
      <c r="A1" s="345" t="s">
        <v>440</v>
      </c>
      <c r="B1" s="345"/>
      <c r="D1" s="347" t="s">
        <v>158</v>
      </c>
      <c r="E1" s="347"/>
      <c r="F1" s="347"/>
      <c r="G1" s="347"/>
      <c r="H1" s="347"/>
      <c r="I1" s="347"/>
    </row>
    <row r="2" spans="1:42" s="2" customFormat="1" x14ac:dyDescent="0.2">
      <c r="A2" s="346">
        <v>45461</v>
      </c>
      <c r="B2" s="346"/>
      <c r="C2" s="12"/>
      <c r="D2" s="12"/>
      <c r="E2" s="12"/>
      <c r="F2" s="1"/>
      <c r="G2" s="1"/>
      <c r="H2" s="1"/>
      <c r="I2" s="1"/>
      <c r="J2" s="1"/>
      <c r="K2" s="1"/>
      <c r="L2" s="1"/>
      <c r="M2" s="1"/>
      <c r="N2" s="12"/>
      <c r="O2" s="1"/>
      <c r="P2" s="1"/>
      <c r="Q2" s="1"/>
      <c r="W2" s="2" t="s">
        <v>98</v>
      </c>
    </row>
    <row r="3" spans="1:42" s="2" customFormat="1" ht="13.5" customHeight="1" thickBot="1" x14ac:dyDescent="0.25">
      <c r="B3" s="1"/>
      <c r="C3" s="12"/>
      <c r="D3" s="12"/>
      <c r="E3" s="12"/>
      <c r="F3" s="12"/>
      <c r="G3" s="59" t="s">
        <v>89</v>
      </c>
      <c r="H3" s="59" t="s">
        <v>90</v>
      </c>
      <c r="I3" s="25" t="s">
        <v>91</v>
      </c>
      <c r="J3" s="25" t="s">
        <v>92</v>
      </c>
      <c r="K3" s="25" t="s">
        <v>85</v>
      </c>
      <c r="L3" s="26" t="s">
        <v>86</v>
      </c>
      <c r="M3" s="26" t="s">
        <v>87</v>
      </c>
      <c r="N3" s="26" t="s">
        <v>88</v>
      </c>
      <c r="O3" s="60">
        <f t="shared" ref="O3:V3" si="0">IF(9-COUNTIF(O$17:O$25,"")&gt;1,O$16,99999)</f>
        <v>99999</v>
      </c>
      <c r="P3" s="61">
        <f t="shared" si="0"/>
        <v>99999</v>
      </c>
      <c r="Q3" s="61">
        <f t="shared" si="0"/>
        <v>99999</v>
      </c>
      <c r="R3" s="61">
        <f t="shared" si="0"/>
        <v>99999</v>
      </c>
      <c r="S3" s="61">
        <f t="shared" si="0"/>
        <v>99999</v>
      </c>
      <c r="T3" s="61">
        <f t="shared" si="0"/>
        <v>99999</v>
      </c>
      <c r="U3" s="61">
        <f t="shared" si="0"/>
        <v>99999</v>
      </c>
      <c r="V3" s="61">
        <f t="shared" si="0"/>
        <v>99999</v>
      </c>
      <c r="W3" s="349">
        <f>IF($O$4&lt;10,$O$4,0)</f>
        <v>0</v>
      </c>
      <c r="X3" s="350"/>
      <c r="Y3" s="350"/>
      <c r="Z3" s="350"/>
      <c r="AA3" s="350"/>
      <c r="AB3" s="349">
        <f>IF($P$4&lt;10,$P$4,0)</f>
        <v>0</v>
      </c>
      <c r="AC3" s="350"/>
      <c r="AD3" s="350"/>
      <c r="AE3" s="350"/>
      <c r="AF3" s="350"/>
      <c r="AG3" s="349">
        <f>IF($Q$4&lt;10,$Q$4,0)</f>
        <v>0</v>
      </c>
      <c r="AH3" s="350"/>
      <c r="AI3" s="350"/>
      <c r="AJ3" s="350"/>
      <c r="AK3" s="350"/>
      <c r="AL3" s="349">
        <f>IF($R$4&lt;10,$R$4,0)</f>
        <v>0</v>
      </c>
      <c r="AM3" s="350"/>
      <c r="AN3" s="350"/>
      <c r="AO3" s="350"/>
      <c r="AP3" s="350"/>
    </row>
    <row r="4" spans="1:42" s="2" customFormat="1" ht="12.75" thickTop="1" x14ac:dyDescent="0.2">
      <c r="A4" s="78"/>
      <c r="B4" s="1">
        <v>1</v>
      </c>
      <c r="C4" s="20">
        <f>RANK(D4,$D$4:$D$12,1)</f>
        <v>7</v>
      </c>
      <c r="D4" s="12">
        <f>E4+ROW()/1000+(F4="")*10</f>
        <v>7.0039999999999996</v>
      </c>
      <c r="E4" s="85">
        <f>IF($AI$15,RANK(AH17,AH$17:AH$25,1),RANK(X17,X$17:X$25,1))</f>
        <v>7</v>
      </c>
      <c r="F4" s="87" t="str">
        <f t="shared" ref="F4:F12" si="1">$R64</f>
        <v>1. FC Riedwald</v>
      </c>
      <c r="G4" s="1">
        <f t="shared" ref="G4:G12" si="2">SUMIFS($X$64:$X$351,$V$64:$V$351,$F4)+SUMIFS($Y$64:$Y$351,$W$64:$W$351,$F4)</f>
        <v>37</v>
      </c>
      <c r="H4" s="1">
        <f t="shared" ref="H4:H12" si="3">SUMIFS($Y$64:$Y$351,$V$64:$V$351,$F4)+SUMIFS($X$64:$X$351,$W$64:$W$351,$F4)</f>
        <v>45</v>
      </c>
      <c r="I4" s="12">
        <f t="shared" ref="I4:I12" si="4">G4-H4</f>
        <v>-8</v>
      </c>
      <c r="J4" s="1">
        <f>$L4*$E$72+$M4+$E81</f>
        <v>18</v>
      </c>
      <c r="K4" s="1">
        <f>L4+M4+N4</f>
        <v>16</v>
      </c>
      <c r="L4" s="1">
        <f t="shared" ref="L4:L12" si="5">SUMPRODUCT(($V$64:$V$351=F4)*($X$64:$X$351&gt;$Y$64:$Y$351))+SUMPRODUCT(($W$64:$W$351=F4)*($X$64:$X$351&lt;$Y$64:$Y$351))</f>
        <v>4</v>
      </c>
      <c r="M4" s="1">
        <f t="shared" ref="M4:M12" si="6">SUMPRODUCT(($V$64:$W$351=F4)*($X$64:$X$351=$Y$64:$Y$351)*($X$64:$X$351&lt;&gt;"")*($Y$64:$Y$351&lt;&gt;""))</f>
        <v>6</v>
      </c>
      <c r="N4" s="1">
        <f t="shared" ref="N4:N12" si="7">SUMPRODUCT(($V$64:$V$351=F4)*($X$64:$X$351&lt;$Y$64:$Y$351))+SUMPRODUCT(($W$64:$W$351=F4)*($X$64:$X$351&gt;$Y$64:$Y$351))</f>
        <v>6</v>
      </c>
      <c r="O4" s="62">
        <f>SMALL($O$3:$V$3,1)</f>
        <v>99999</v>
      </c>
      <c r="P4" s="62">
        <f>SMALL($O$3:$V$3,2)</f>
        <v>99999</v>
      </c>
      <c r="Q4" s="62">
        <f>SMALL($O$3:$V$3,3)</f>
        <v>99999</v>
      </c>
      <c r="R4" s="62">
        <f>SMALL($O$3:$V$3,4)</f>
        <v>99999</v>
      </c>
      <c r="V4" s="1"/>
      <c r="W4" s="240" t="str">
        <f>IFERROR(INDEX($O$17:$V$25,ROW(A1),$W$3),"")</f>
        <v/>
      </c>
      <c r="X4" s="241" t="str">
        <f>INDEX($W$4:$W$12,MATCH(ROW(A1),$AA$4:$AA$12,0))</f>
        <v/>
      </c>
      <c r="Y4" s="272">
        <f>IF($W4="",99999,VLOOKUP($W4,$C$17:$Z$25,24,0))</f>
        <v>99999</v>
      </c>
      <c r="Z4" s="242">
        <f>RANK(Y4,Y$4:Y$12,1)+IFERROR(INDEX($E$4:$E$12,MATCH(W4,$F$4:$F$12,0)),0)/100+ROW()/10000</f>
        <v>1.0004</v>
      </c>
      <c r="AA4" s="243">
        <f>RANK($Z4,$Z$4:$Z$12,1)</f>
        <v>1</v>
      </c>
      <c r="AB4" s="244" t="str">
        <f t="shared" ref="AB4:AB12" si="8">IFERROR(INDEX($O$17:$V$25,ROW(A1),$AB$3),"")</f>
        <v/>
      </c>
      <c r="AC4" s="245" t="str">
        <f>INDEX($AB$4:$AB$12,MATCH(ROW(A1),$AF$4:$AF$12,0))</f>
        <v/>
      </c>
      <c r="AD4" s="272">
        <f>IF($AB4="",99999,VLOOKUP($AB4,$C$17:$Z$25,24,0))</f>
        <v>99999</v>
      </c>
      <c r="AE4" s="242">
        <f>RANK(AD4,AD$4:AD$12,1)+IFERROR(INDEX($E$4:$E$12,MATCH(AB4,$F$4:$F$12,0)),0)/100+ROW()/10000</f>
        <v>1.0004</v>
      </c>
      <c r="AF4" s="242">
        <f>RANK($AE4,$AE$4:$AE$12,1)</f>
        <v>1</v>
      </c>
      <c r="AG4" s="244" t="str">
        <f t="shared" ref="AG4:AG12" si="9">IFERROR(INDEX($O$17:$V$25,ROW(C1),$AG$3),"")</f>
        <v/>
      </c>
      <c r="AH4" s="245" t="str">
        <f>INDEX($AG$4:$AG$12,MATCH(ROW(A1),$AK$4:$AK$12,0))</f>
        <v/>
      </c>
      <c r="AI4" s="272">
        <f>IF($AG4="",99999,VLOOKUP($AG4,$C$17:$Z$25,24,0))</f>
        <v>99999</v>
      </c>
      <c r="AJ4" s="242">
        <f>RANK(AI4,AI$4:AI$12,1)+IFERROR(INDEX($E$4:$E$12,MATCH(AG4,$F$4:$F$12,0)),0)/100+ROW()/10000</f>
        <v>1.0004</v>
      </c>
      <c r="AK4" s="246">
        <f>RANK($AJ4,$AJ$4:$AJ$12,1)</f>
        <v>1</v>
      </c>
      <c r="AL4" s="245" t="str">
        <f t="shared" ref="AL4:AL12" si="10">IFERROR(INDEX($O$17:$V$25,ROW(E1),$AL$3),"")</f>
        <v/>
      </c>
      <c r="AM4" s="245" t="str">
        <f>INDEX($AL$4:$AL$12,MATCH(ROW(A1),$AP$4:$AP$12,0))</f>
        <v/>
      </c>
      <c r="AN4" s="272">
        <f>IF($AL4="",99999,VLOOKUP($AL4,$C$17:$Z$25,24,0))</f>
        <v>99999</v>
      </c>
      <c r="AO4" s="242">
        <f>RANK(AN4,AN$4:AN$12,1)+IFERROR(INDEX($E$4:$E$12,MATCH(AL4,$F$4:$F$12,0)),0)/100+ROW()/10000</f>
        <v>1.0004</v>
      </c>
      <c r="AP4" s="246">
        <f>RANK($AO4,$AO$4:$AO$12,1)</f>
        <v>1</v>
      </c>
    </row>
    <row r="5" spans="1:42" s="2" customFormat="1" x14ac:dyDescent="0.2">
      <c r="A5" s="78"/>
      <c r="B5" s="1">
        <v>2</v>
      </c>
      <c r="C5" s="21">
        <f t="shared" ref="C5:C12" si="11">RANK(D5,$D$4:$D$12,1)</f>
        <v>1</v>
      </c>
      <c r="D5" s="12">
        <f t="shared" ref="D5:D12" si="12">E5+ROW()/1000+(F5="")*10</f>
        <v>1.0049999999999999</v>
      </c>
      <c r="E5" s="85">
        <f t="shared" ref="E5:E12" si="13">IF($AI$15,RANK(AH18,AH$17:AH$25,1),RANK(X18,X$17:X$25,1))</f>
        <v>1</v>
      </c>
      <c r="F5" s="87" t="str">
        <f t="shared" si="1"/>
        <v>Eintracht Frankfurt</v>
      </c>
      <c r="G5" s="1">
        <f t="shared" si="2"/>
        <v>49</v>
      </c>
      <c r="H5" s="1">
        <f t="shared" si="3"/>
        <v>36</v>
      </c>
      <c r="I5" s="12">
        <f t="shared" si="4"/>
        <v>13</v>
      </c>
      <c r="J5" s="1">
        <f t="shared" ref="J5:J12" si="14">$L5*$E$72+$M5+$E82</f>
        <v>27</v>
      </c>
      <c r="K5" s="1">
        <f t="shared" ref="K5:K11" si="15">L5+M5+N5</f>
        <v>16</v>
      </c>
      <c r="L5" s="1">
        <f t="shared" si="5"/>
        <v>7</v>
      </c>
      <c r="M5" s="1">
        <f t="shared" si="6"/>
        <v>6</v>
      </c>
      <c r="N5" s="1">
        <f t="shared" si="7"/>
        <v>3</v>
      </c>
      <c r="O5" s="23"/>
      <c r="P5" s="24"/>
      <c r="V5" s="1"/>
      <c r="W5" s="244" t="str">
        <f t="shared" ref="W5:W12" si="16">IFERROR(INDEX($O$17:$V$25,ROW(A2),$W$3),"")</f>
        <v/>
      </c>
      <c r="X5" s="245" t="str">
        <f t="shared" ref="X5:X12" si="17">INDEX($W$4:$W$12,MATCH(ROW(A2),$AA$4:$AA$12,0))</f>
        <v/>
      </c>
      <c r="Y5" s="272">
        <f t="shared" ref="Y5:Y12" si="18">IF($W5="",99999,VLOOKUP($W5,$C$17:$Z$25,24,0))</f>
        <v>99999</v>
      </c>
      <c r="Z5" s="242">
        <f>RANK(Y5,Y$4:Y$12,1)+IFERROR(INDEX($E$4:$E$12,MATCH(W5,$F$4:$F$12,0)),0)/100+ROW()/10000</f>
        <v>1.0004999999999999</v>
      </c>
      <c r="AA5" s="246">
        <f t="shared" ref="AA5:AA12" si="19">RANK($Z5,$Z$4:$Z$12,1)</f>
        <v>2</v>
      </c>
      <c r="AB5" s="244" t="str">
        <f t="shared" si="8"/>
        <v/>
      </c>
      <c r="AC5" s="245" t="str">
        <f t="shared" ref="AC5:AC12" si="20">INDEX($AB$4:$AB$12,MATCH(ROW(A2),$AF$4:$AF$12,0))</f>
        <v/>
      </c>
      <c r="AD5" s="272">
        <f t="shared" ref="AD5:AD12" si="21">IF($AB5="",99999,VLOOKUP($AB5,$C$17:$Z$25,24,0))</f>
        <v>99999</v>
      </c>
      <c r="AE5" s="242">
        <f>RANK(AD5,AD$4:AD$12,1)+IFERROR(INDEX($E$4:$E$12,MATCH(AB5,$F$4:$F$12,0)),0)/100+ROW()/10000</f>
        <v>1.0004999999999999</v>
      </c>
      <c r="AF5" s="242">
        <f t="shared" ref="AF5:AF12" si="22">RANK($AE5,$AE$4:$AE$12,1)</f>
        <v>2</v>
      </c>
      <c r="AG5" s="244" t="str">
        <f t="shared" si="9"/>
        <v/>
      </c>
      <c r="AH5" s="245" t="str">
        <f t="shared" ref="AH5:AH12" si="23">INDEX($AG$4:$AG$12,MATCH(ROW(A2),$AK$4:$AK$12,0))</f>
        <v/>
      </c>
      <c r="AI5" s="272">
        <f t="shared" ref="AI5:AI12" si="24">IF($AG5="",99999,VLOOKUP($AG5,$C$17:$Z$25,24,0))</f>
        <v>99999</v>
      </c>
      <c r="AJ5" s="242">
        <f>RANK(AI5,AI$4:AI$12,1)+IFERROR(INDEX($E$4:$E$12,MATCH(AG5,$F$4:$F$12,0)),0)/100+ROW()/10000</f>
        <v>1.0004999999999999</v>
      </c>
      <c r="AK5" s="246">
        <f t="shared" ref="AK5:AK12" si="25">RANK($AJ5,$AJ$4:$AJ$12,1)</f>
        <v>2</v>
      </c>
      <c r="AL5" s="245" t="str">
        <f t="shared" si="10"/>
        <v/>
      </c>
      <c r="AM5" s="245" t="str">
        <f t="shared" ref="AM5:AM12" si="26">INDEX($AL$4:$AL$12,MATCH(ROW(A2),$AP$4:$AP$12,0))</f>
        <v/>
      </c>
      <c r="AN5" s="272">
        <f t="shared" ref="AN5:AN12" si="27">IF($AL5="",99999,VLOOKUP($AL5,$C$17:$Z$25,24,0))</f>
        <v>99999</v>
      </c>
      <c r="AO5" s="242">
        <f>RANK(AN5,AN$4:AN$12,1)+IFERROR(INDEX($E$4:$E$12,MATCH(AL5,$F$4:$F$12,0)),0)/100+ROW()/10000</f>
        <v>1.0004999999999999</v>
      </c>
      <c r="AP5" s="246">
        <f t="shared" ref="AP5:AP12" si="28">RANK($AO5,$AO$4:$AO$12,1)</f>
        <v>2</v>
      </c>
    </row>
    <row r="6" spans="1:42" s="2" customFormat="1" x14ac:dyDescent="0.2">
      <c r="A6" s="78"/>
      <c r="B6" s="1">
        <v>3</v>
      </c>
      <c r="C6" s="21">
        <f t="shared" si="11"/>
        <v>9</v>
      </c>
      <c r="D6" s="12">
        <f t="shared" si="12"/>
        <v>9.0060000000000002</v>
      </c>
      <c r="E6" s="85">
        <f t="shared" si="13"/>
        <v>9</v>
      </c>
      <c r="F6" s="87" t="str">
        <f t="shared" si="1"/>
        <v>FC Barcelona</v>
      </c>
      <c r="G6" s="1">
        <f t="shared" si="2"/>
        <v>41</v>
      </c>
      <c r="H6" s="1">
        <f t="shared" si="3"/>
        <v>54</v>
      </c>
      <c r="I6" s="12">
        <f t="shared" si="4"/>
        <v>-13</v>
      </c>
      <c r="J6" s="1">
        <f t="shared" si="14"/>
        <v>14</v>
      </c>
      <c r="K6" s="1">
        <f t="shared" si="15"/>
        <v>16</v>
      </c>
      <c r="L6" s="1">
        <f t="shared" si="5"/>
        <v>3</v>
      </c>
      <c r="M6" s="1">
        <f t="shared" si="6"/>
        <v>5</v>
      </c>
      <c r="N6" s="1">
        <f t="shared" si="7"/>
        <v>8</v>
      </c>
      <c r="O6" s="23"/>
      <c r="P6" s="24"/>
      <c r="V6" s="1"/>
      <c r="W6" s="244" t="str">
        <f t="shared" si="16"/>
        <v/>
      </c>
      <c r="X6" s="245" t="str">
        <f t="shared" si="17"/>
        <v/>
      </c>
      <c r="Y6" s="272">
        <f t="shared" si="18"/>
        <v>99999</v>
      </c>
      <c r="Z6" s="242">
        <f t="shared" ref="Z6:Z12" si="29">RANK(Y6,Y$4:Y$12,1)+IFERROR(INDEX($E$4:$E$12,MATCH(W6,$F$4:$F$12,0)),0)/100+ROW()/10000</f>
        <v>1.0005999999999999</v>
      </c>
      <c r="AA6" s="246">
        <f t="shared" si="19"/>
        <v>3</v>
      </c>
      <c r="AB6" s="244" t="str">
        <f t="shared" si="8"/>
        <v/>
      </c>
      <c r="AC6" s="245" t="str">
        <f t="shared" si="20"/>
        <v/>
      </c>
      <c r="AD6" s="272">
        <f t="shared" si="21"/>
        <v>99999</v>
      </c>
      <c r="AE6" s="242">
        <f t="shared" ref="AE6:AE12" si="30">RANK(AD6,AD$4:AD$12,1)+IFERROR(INDEX($E$4:$E$12,MATCH(AB6,$F$4:$F$12,0)),0)/100+ROW()/10000</f>
        <v>1.0005999999999999</v>
      </c>
      <c r="AF6" s="242">
        <f t="shared" si="22"/>
        <v>3</v>
      </c>
      <c r="AG6" s="244" t="str">
        <f t="shared" si="9"/>
        <v/>
      </c>
      <c r="AH6" s="245" t="str">
        <f t="shared" si="23"/>
        <v/>
      </c>
      <c r="AI6" s="272">
        <f t="shared" si="24"/>
        <v>99999</v>
      </c>
      <c r="AJ6" s="242">
        <f t="shared" ref="AJ6:AJ12" si="31">RANK(AI6,AI$4:AI$12,1)+IFERROR(INDEX($E$4:$E$12,MATCH(AG6,$F$4:$F$12,0)),0)/100+ROW()/10000</f>
        <v>1.0005999999999999</v>
      </c>
      <c r="AK6" s="246">
        <f t="shared" si="25"/>
        <v>3</v>
      </c>
      <c r="AL6" s="245" t="str">
        <f t="shared" si="10"/>
        <v/>
      </c>
      <c r="AM6" s="245" t="str">
        <f t="shared" si="26"/>
        <v/>
      </c>
      <c r="AN6" s="272">
        <f t="shared" si="27"/>
        <v>99999</v>
      </c>
      <c r="AO6" s="242">
        <f t="shared" ref="AO6:AO12" si="32">RANK(AN6,AN$4:AN$12,1)+IFERROR(INDEX($E$4:$E$12,MATCH(AL6,$F$4:$F$12,0)),0)/100+ROW()/10000</f>
        <v>1.0005999999999999</v>
      </c>
      <c r="AP6" s="246">
        <f t="shared" si="28"/>
        <v>3</v>
      </c>
    </row>
    <row r="7" spans="1:42" s="2" customFormat="1" x14ac:dyDescent="0.2">
      <c r="A7" s="78"/>
      <c r="B7" s="1">
        <v>4</v>
      </c>
      <c r="C7" s="21">
        <f t="shared" si="11"/>
        <v>4</v>
      </c>
      <c r="D7" s="12">
        <f t="shared" si="12"/>
        <v>4.0069999999999997</v>
      </c>
      <c r="E7" s="85">
        <f t="shared" si="13"/>
        <v>4</v>
      </c>
      <c r="F7" s="87" t="str">
        <f t="shared" si="1"/>
        <v>Maibach 1822 eV</v>
      </c>
      <c r="G7" s="1">
        <f t="shared" si="2"/>
        <v>45</v>
      </c>
      <c r="H7" s="1">
        <f t="shared" si="3"/>
        <v>42</v>
      </c>
      <c r="I7" s="12">
        <f t="shared" si="4"/>
        <v>3</v>
      </c>
      <c r="J7" s="1">
        <f t="shared" si="14"/>
        <v>24</v>
      </c>
      <c r="K7" s="1">
        <f t="shared" si="15"/>
        <v>16</v>
      </c>
      <c r="L7" s="1">
        <f t="shared" si="5"/>
        <v>7</v>
      </c>
      <c r="M7" s="1">
        <f t="shared" si="6"/>
        <v>3</v>
      </c>
      <c r="N7" s="1">
        <f t="shared" si="7"/>
        <v>6</v>
      </c>
      <c r="O7" s="23"/>
      <c r="P7" s="24"/>
      <c r="V7" s="1"/>
      <c r="W7" s="244" t="str">
        <f t="shared" si="16"/>
        <v/>
      </c>
      <c r="X7" s="245" t="str">
        <f t="shared" si="17"/>
        <v/>
      </c>
      <c r="Y7" s="272">
        <f t="shared" si="18"/>
        <v>99999</v>
      </c>
      <c r="Z7" s="242">
        <f t="shared" si="29"/>
        <v>1.0006999999999999</v>
      </c>
      <c r="AA7" s="246">
        <f t="shared" si="19"/>
        <v>4</v>
      </c>
      <c r="AB7" s="244" t="str">
        <f t="shared" si="8"/>
        <v/>
      </c>
      <c r="AC7" s="245" t="str">
        <f t="shared" si="20"/>
        <v/>
      </c>
      <c r="AD7" s="272">
        <f t="shared" si="21"/>
        <v>99999</v>
      </c>
      <c r="AE7" s="242">
        <f t="shared" si="30"/>
        <v>1.0006999999999999</v>
      </c>
      <c r="AF7" s="242">
        <f t="shared" si="22"/>
        <v>4</v>
      </c>
      <c r="AG7" s="244" t="str">
        <f t="shared" si="9"/>
        <v/>
      </c>
      <c r="AH7" s="245" t="str">
        <f t="shared" si="23"/>
        <v/>
      </c>
      <c r="AI7" s="272">
        <f t="shared" si="24"/>
        <v>99999</v>
      </c>
      <c r="AJ7" s="242">
        <f t="shared" si="31"/>
        <v>1.0006999999999999</v>
      </c>
      <c r="AK7" s="246">
        <f t="shared" si="25"/>
        <v>4</v>
      </c>
      <c r="AL7" s="245" t="str">
        <f t="shared" si="10"/>
        <v/>
      </c>
      <c r="AM7" s="245" t="str">
        <f t="shared" si="26"/>
        <v/>
      </c>
      <c r="AN7" s="272">
        <f t="shared" si="27"/>
        <v>99999</v>
      </c>
      <c r="AO7" s="242">
        <f t="shared" si="32"/>
        <v>1.0006999999999999</v>
      </c>
      <c r="AP7" s="246">
        <f t="shared" si="28"/>
        <v>4</v>
      </c>
    </row>
    <row r="8" spans="1:42" s="2" customFormat="1" x14ac:dyDescent="0.2">
      <c r="A8" s="78"/>
      <c r="B8" s="1">
        <v>5</v>
      </c>
      <c r="C8" s="21">
        <f t="shared" si="11"/>
        <v>2</v>
      </c>
      <c r="D8" s="12">
        <f t="shared" si="12"/>
        <v>2.008</v>
      </c>
      <c r="E8" s="85">
        <f t="shared" si="13"/>
        <v>2</v>
      </c>
      <c r="F8" s="87" t="str">
        <f t="shared" si="1"/>
        <v>Beinbruch SC</v>
      </c>
      <c r="G8" s="1">
        <f t="shared" si="2"/>
        <v>57</v>
      </c>
      <c r="H8" s="1">
        <f t="shared" si="3"/>
        <v>42</v>
      </c>
      <c r="I8" s="12">
        <f t="shared" si="4"/>
        <v>15</v>
      </c>
      <c r="J8" s="1">
        <f t="shared" si="14"/>
        <v>26</v>
      </c>
      <c r="K8" s="1">
        <f t="shared" si="15"/>
        <v>16</v>
      </c>
      <c r="L8" s="1">
        <f t="shared" si="5"/>
        <v>6</v>
      </c>
      <c r="M8" s="1">
        <f t="shared" si="6"/>
        <v>8</v>
      </c>
      <c r="N8" s="1">
        <f t="shared" si="7"/>
        <v>2</v>
      </c>
      <c r="P8" s="24"/>
      <c r="W8" s="244" t="str">
        <f t="shared" si="16"/>
        <v/>
      </c>
      <c r="X8" s="245" t="str">
        <f t="shared" si="17"/>
        <v/>
      </c>
      <c r="Y8" s="272">
        <f t="shared" si="18"/>
        <v>99999</v>
      </c>
      <c r="Z8" s="242">
        <f t="shared" si="29"/>
        <v>1.0007999999999999</v>
      </c>
      <c r="AA8" s="246">
        <f t="shared" si="19"/>
        <v>5</v>
      </c>
      <c r="AB8" s="244" t="str">
        <f t="shared" si="8"/>
        <v/>
      </c>
      <c r="AC8" s="245" t="str">
        <f t="shared" si="20"/>
        <v/>
      </c>
      <c r="AD8" s="272">
        <f t="shared" si="21"/>
        <v>99999</v>
      </c>
      <c r="AE8" s="242">
        <f t="shared" si="30"/>
        <v>1.0007999999999999</v>
      </c>
      <c r="AF8" s="242">
        <f t="shared" si="22"/>
        <v>5</v>
      </c>
      <c r="AG8" s="244" t="str">
        <f t="shared" si="9"/>
        <v/>
      </c>
      <c r="AH8" s="245" t="str">
        <f t="shared" si="23"/>
        <v/>
      </c>
      <c r="AI8" s="272">
        <f t="shared" si="24"/>
        <v>99999</v>
      </c>
      <c r="AJ8" s="242">
        <f t="shared" si="31"/>
        <v>1.0007999999999999</v>
      </c>
      <c r="AK8" s="246">
        <f t="shared" si="25"/>
        <v>5</v>
      </c>
      <c r="AL8" s="245" t="str">
        <f t="shared" si="10"/>
        <v/>
      </c>
      <c r="AM8" s="245" t="str">
        <f t="shared" si="26"/>
        <v/>
      </c>
      <c r="AN8" s="272">
        <f t="shared" si="27"/>
        <v>99999</v>
      </c>
      <c r="AO8" s="242">
        <f t="shared" si="32"/>
        <v>1.0007999999999999</v>
      </c>
      <c r="AP8" s="246">
        <f t="shared" si="28"/>
        <v>5</v>
      </c>
    </row>
    <row r="9" spans="1:42" s="2" customFormat="1" x14ac:dyDescent="0.2">
      <c r="A9" s="78"/>
      <c r="B9" s="1">
        <v>6</v>
      </c>
      <c r="C9" s="21">
        <f t="shared" si="11"/>
        <v>5</v>
      </c>
      <c r="D9" s="12">
        <f t="shared" si="12"/>
        <v>5.0090000000000003</v>
      </c>
      <c r="E9" s="85">
        <f t="shared" si="13"/>
        <v>5</v>
      </c>
      <c r="F9" s="87" t="str">
        <f t="shared" si="1"/>
        <v>FV Schlappe Lunge</v>
      </c>
      <c r="G9" s="1">
        <f t="shared" si="2"/>
        <v>38</v>
      </c>
      <c r="H9" s="1">
        <f t="shared" si="3"/>
        <v>42</v>
      </c>
      <c r="I9" s="12">
        <f t="shared" si="4"/>
        <v>-4</v>
      </c>
      <c r="J9" s="1">
        <f t="shared" si="14"/>
        <v>23</v>
      </c>
      <c r="K9" s="1">
        <f t="shared" si="15"/>
        <v>16</v>
      </c>
      <c r="L9" s="1">
        <f t="shared" si="5"/>
        <v>5</v>
      </c>
      <c r="M9" s="1">
        <f t="shared" si="6"/>
        <v>8</v>
      </c>
      <c r="N9" s="1">
        <f t="shared" si="7"/>
        <v>3</v>
      </c>
      <c r="P9" s="24"/>
      <c r="W9" s="244" t="str">
        <f t="shared" si="16"/>
        <v/>
      </c>
      <c r="X9" s="245" t="str">
        <f t="shared" si="17"/>
        <v/>
      </c>
      <c r="Y9" s="272">
        <f t="shared" si="18"/>
        <v>99999</v>
      </c>
      <c r="Z9" s="242">
        <f t="shared" si="29"/>
        <v>1.0008999999999999</v>
      </c>
      <c r="AA9" s="246">
        <f t="shared" si="19"/>
        <v>6</v>
      </c>
      <c r="AB9" s="244" t="str">
        <f t="shared" si="8"/>
        <v/>
      </c>
      <c r="AC9" s="245" t="str">
        <f t="shared" si="20"/>
        <v/>
      </c>
      <c r="AD9" s="272">
        <f t="shared" si="21"/>
        <v>99999</v>
      </c>
      <c r="AE9" s="242">
        <f t="shared" si="30"/>
        <v>1.0008999999999999</v>
      </c>
      <c r="AF9" s="242">
        <f t="shared" si="22"/>
        <v>6</v>
      </c>
      <c r="AG9" s="244" t="str">
        <f t="shared" si="9"/>
        <v/>
      </c>
      <c r="AH9" s="245" t="str">
        <f t="shared" si="23"/>
        <v/>
      </c>
      <c r="AI9" s="272">
        <f t="shared" si="24"/>
        <v>99999</v>
      </c>
      <c r="AJ9" s="242">
        <f t="shared" si="31"/>
        <v>1.0008999999999999</v>
      </c>
      <c r="AK9" s="246">
        <f t="shared" si="25"/>
        <v>6</v>
      </c>
      <c r="AL9" s="245" t="str">
        <f t="shared" si="10"/>
        <v/>
      </c>
      <c r="AM9" s="245" t="str">
        <f t="shared" si="26"/>
        <v/>
      </c>
      <c r="AN9" s="272">
        <f t="shared" si="27"/>
        <v>99999</v>
      </c>
      <c r="AO9" s="242">
        <f t="shared" si="32"/>
        <v>1.0008999999999999</v>
      </c>
      <c r="AP9" s="246">
        <f t="shared" si="28"/>
        <v>6</v>
      </c>
    </row>
    <row r="10" spans="1:42" s="2" customFormat="1" x14ac:dyDescent="0.2">
      <c r="A10" s="78"/>
      <c r="B10" s="1">
        <v>7</v>
      </c>
      <c r="C10" s="21">
        <f t="shared" si="11"/>
        <v>3</v>
      </c>
      <c r="D10" s="12">
        <f t="shared" si="12"/>
        <v>3.01</v>
      </c>
      <c r="E10" s="85">
        <f t="shared" si="13"/>
        <v>3</v>
      </c>
      <c r="F10" s="87" t="str">
        <f t="shared" si="1"/>
        <v>Team A7</v>
      </c>
      <c r="G10" s="1">
        <f t="shared" si="2"/>
        <v>47</v>
      </c>
      <c r="H10" s="1">
        <f t="shared" si="3"/>
        <v>40</v>
      </c>
      <c r="I10" s="12">
        <f t="shared" si="4"/>
        <v>7</v>
      </c>
      <c r="J10" s="1">
        <f t="shared" si="14"/>
        <v>25</v>
      </c>
      <c r="K10" s="1">
        <f t="shared" si="15"/>
        <v>16</v>
      </c>
      <c r="L10" s="1">
        <f t="shared" si="5"/>
        <v>7</v>
      </c>
      <c r="M10" s="1">
        <f t="shared" si="6"/>
        <v>4</v>
      </c>
      <c r="N10" s="1">
        <f t="shared" si="7"/>
        <v>5</v>
      </c>
      <c r="P10" s="24"/>
      <c r="W10" s="244" t="str">
        <f t="shared" si="16"/>
        <v/>
      </c>
      <c r="X10" s="245" t="str">
        <f t="shared" si="17"/>
        <v/>
      </c>
      <c r="Y10" s="272">
        <f t="shared" si="18"/>
        <v>99999</v>
      </c>
      <c r="Z10" s="242">
        <f t="shared" si="29"/>
        <v>1.0009999999999999</v>
      </c>
      <c r="AA10" s="246">
        <f t="shared" si="19"/>
        <v>7</v>
      </c>
      <c r="AB10" s="244" t="str">
        <f t="shared" si="8"/>
        <v/>
      </c>
      <c r="AC10" s="245" t="str">
        <f t="shared" si="20"/>
        <v/>
      </c>
      <c r="AD10" s="272">
        <f t="shared" si="21"/>
        <v>99999</v>
      </c>
      <c r="AE10" s="242">
        <f t="shared" si="30"/>
        <v>1.0009999999999999</v>
      </c>
      <c r="AF10" s="242">
        <f t="shared" si="22"/>
        <v>7</v>
      </c>
      <c r="AG10" s="244" t="str">
        <f t="shared" si="9"/>
        <v/>
      </c>
      <c r="AH10" s="245" t="str">
        <f t="shared" si="23"/>
        <v/>
      </c>
      <c r="AI10" s="272">
        <f t="shared" si="24"/>
        <v>99999</v>
      </c>
      <c r="AJ10" s="242">
        <f t="shared" si="31"/>
        <v>1.0009999999999999</v>
      </c>
      <c r="AK10" s="246">
        <f t="shared" si="25"/>
        <v>7</v>
      </c>
      <c r="AL10" s="245" t="str">
        <f t="shared" si="10"/>
        <v/>
      </c>
      <c r="AM10" s="245" t="str">
        <f t="shared" si="26"/>
        <v/>
      </c>
      <c r="AN10" s="272">
        <f t="shared" si="27"/>
        <v>99999</v>
      </c>
      <c r="AO10" s="242">
        <f t="shared" si="32"/>
        <v>1.0009999999999999</v>
      </c>
      <c r="AP10" s="246">
        <f t="shared" si="28"/>
        <v>7</v>
      </c>
    </row>
    <row r="11" spans="1:42" s="2" customFormat="1" x14ac:dyDescent="0.2">
      <c r="A11" s="78"/>
      <c r="B11" s="1">
        <v>8</v>
      </c>
      <c r="C11" s="21">
        <f t="shared" si="11"/>
        <v>6</v>
      </c>
      <c r="D11" s="12">
        <f t="shared" si="12"/>
        <v>6.0110000000000001</v>
      </c>
      <c r="E11" s="85">
        <f t="shared" si="13"/>
        <v>6</v>
      </c>
      <c r="F11" s="87" t="str">
        <f t="shared" si="1"/>
        <v>Team A8</v>
      </c>
      <c r="G11" s="1">
        <f t="shared" si="2"/>
        <v>48</v>
      </c>
      <c r="H11" s="1">
        <f t="shared" si="3"/>
        <v>52</v>
      </c>
      <c r="I11" s="12">
        <f t="shared" si="4"/>
        <v>-4</v>
      </c>
      <c r="J11" s="1">
        <f t="shared" si="14"/>
        <v>18</v>
      </c>
      <c r="K11" s="1">
        <f t="shared" si="15"/>
        <v>16</v>
      </c>
      <c r="L11" s="1">
        <f t="shared" si="5"/>
        <v>4</v>
      </c>
      <c r="M11" s="1">
        <f t="shared" si="6"/>
        <v>6</v>
      </c>
      <c r="N11" s="1">
        <f t="shared" si="7"/>
        <v>6</v>
      </c>
      <c r="O11" s="12"/>
      <c r="P11" s="12"/>
      <c r="Q11" s="12"/>
      <c r="R11" s="12"/>
      <c r="S11" s="12"/>
      <c r="T11" s="12"/>
      <c r="U11" s="12"/>
      <c r="V11" s="12"/>
      <c r="W11" s="244" t="str">
        <f t="shared" si="16"/>
        <v/>
      </c>
      <c r="X11" s="245" t="str">
        <f t="shared" si="17"/>
        <v/>
      </c>
      <c r="Y11" s="272">
        <f t="shared" si="18"/>
        <v>99999</v>
      </c>
      <c r="Z11" s="242">
        <f t="shared" si="29"/>
        <v>1.0011000000000001</v>
      </c>
      <c r="AA11" s="246">
        <f t="shared" si="19"/>
        <v>8</v>
      </c>
      <c r="AB11" s="244" t="str">
        <f t="shared" si="8"/>
        <v/>
      </c>
      <c r="AC11" s="245" t="str">
        <f t="shared" si="20"/>
        <v/>
      </c>
      <c r="AD11" s="272">
        <f t="shared" si="21"/>
        <v>99999</v>
      </c>
      <c r="AE11" s="242">
        <f t="shared" si="30"/>
        <v>1.0011000000000001</v>
      </c>
      <c r="AF11" s="242">
        <f t="shared" si="22"/>
        <v>8</v>
      </c>
      <c r="AG11" s="244" t="str">
        <f t="shared" si="9"/>
        <v/>
      </c>
      <c r="AH11" s="245" t="str">
        <f t="shared" si="23"/>
        <v/>
      </c>
      <c r="AI11" s="272">
        <f t="shared" si="24"/>
        <v>99999</v>
      </c>
      <c r="AJ11" s="242">
        <f t="shared" si="31"/>
        <v>1.0011000000000001</v>
      </c>
      <c r="AK11" s="246">
        <f t="shared" si="25"/>
        <v>8</v>
      </c>
      <c r="AL11" s="245" t="str">
        <f t="shared" si="10"/>
        <v/>
      </c>
      <c r="AM11" s="245" t="str">
        <f t="shared" si="26"/>
        <v/>
      </c>
      <c r="AN11" s="272">
        <f t="shared" si="27"/>
        <v>99999</v>
      </c>
      <c r="AO11" s="242">
        <f t="shared" si="32"/>
        <v>1.0011000000000001</v>
      </c>
      <c r="AP11" s="246">
        <f t="shared" si="28"/>
        <v>8</v>
      </c>
    </row>
    <row r="12" spans="1:42" s="2" customFormat="1" ht="12.75" thickBot="1" x14ac:dyDescent="0.25">
      <c r="A12" s="78"/>
      <c r="B12" s="1">
        <v>9</v>
      </c>
      <c r="C12" s="22">
        <f t="shared" si="11"/>
        <v>8</v>
      </c>
      <c r="D12" s="12">
        <f t="shared" si="12"/>
        <v>8.0120000000000005</v>
      </c>
      <c r="E12" s="85">
        <f t="shared" si="13"/>
        <v>8</v>
      </c>
      <c r="F12" s="87" t="str">
        <f t="shared" si="1"/>
        <v>Team A9</v>
      </c>
      <c r="G12" s="1">
        <f t="shared" si="2"/>
        <v>42</v>
      </c>
      <c r="H12" s="1">
        <f t="shared" si="3"/>
        <v>51</v>
      </c>
      <c r="I12" s="12">
        <f t="shared" si="4"/>
        <v>-9</v>
      </c>
      <c r="J12" s="1">
        <f t="shared" si="14"/>
        <v>14</v>
      </c>
      <c r="K12" s="27">
        <f>L12+M12+N12</f>
        <v>16</v>
      </c>
      <c r="L12" s="1">
        <f t="shared" si="5"/>
        <v>2</v>
      </c>
      <c r="M12" s="1">
        <f t="shared" si="6"/>
        <v>8</v>
      </c>
      <c r="N12" s="1">
        <f t="shared" si="7"/>
        <v>6</v>
      </c>
      <c r="O12" s="1"/>
      <c r="P12" s="1"/>
      <c r="Q12" s="1"/>
      <c r="R12" s="1"/>
      <c r="S12" s="1"/>
      <c r="T12" s="1"/>
      <c r="U12" s="1"/>
      <c r="V12" s="1"/>
      <c r="W12" s="247" t="str">
        <f t="shared" si="16"/>
        <v/>
      </c>
      <c r="X12" s="248" t="str">
        <f t="shared" si="17"/>
        <v/>
      </c>
      <c r="Y12" s="273">
        <f t="shared" si="18"/>
        <v>99999</v>
      </c>
      <c r="Z12" s="249">
        <f t="shared" si="29"/>
        <v>1.0012000000000001</v>
      </c>
      <c r="AA12" s="250">
        <f t="shared" si="19"/>
        <v>9</v>
      </c>
      <c r="AB12" s="247" t="str">
        <f t="shared" si="8"/>
        <v/>
      </c>
      <c r="AC12" s="248" t="str">
        <f t="shared" si="20"/>
        <v/>
      </c>
      <c r="AD12" s="273">
        <f t="shared" si="21"/>
        <v>99999</v>
      </c>
      <c r="AE12" s="249">
        <f t="shared" si="30"/>
        <v>1.0012000000000001</v>
      </c>
      <c r="AF12" s="249">
        <f t="shared" si="22"/>
        <v>9</v>
      </c>
      <c r="AG12" s="247" t="str">
        <f t="shared" si="9"/>
        <v/>
      </c>
      <c r="AH12" s="248" t="str">
        <f t="shared" si="23"/>
        <v/>
      </c>
      <c r="AI12" s="273">
        <f t="shared" si="24"/>
        <v>99999</v>
      </c>
      <c r="AJ12" s="249">
        <f t="shared" si="31"/>
        <v>1.0012000000000001</v>
      </c>
      <c r="AK12" s="250">
        <f t="shared" si="25"/>
        <v>9</v>
      </c>
      <c r="AL12" s="248" t="str">
        <f t="shared" si="10"/>
        <v/>
      </c>
      <c r="AM12" s="248" t="str">
        <f t="shared" si="26"/>
        <v/>
      </c>
      <c r="AN12" s="273">
        <f t="shared" si="27"/>
        <v>99999</v>
      </c>
      <c r="AO12" s="249">
        <f t="shared" si="32"/>
        <v>1.0012000000000001</v>
      </c>
      <c r="AP12" s="250">
        <f t="shared" si="28"/>
        <v>9</v>
      </c>
    </row>
    <row r="13" spans="1:42" s="2" customFormat="1" ht="12.75" thickTop="1" x14ac:dyDescent="0.2">
      <c r="B13" s="12">
        <f>$F$13*($F$13-1)</f>
        <v>72</v>
      </c>
      <c r="C13" s="12"/>
      <c r="D13" s="12"/>
      <c r="E13" s="12"/>
      <c r="F13" s="12">
        <f>9-COUNTBLANK($F$4:$F$12)</f>
        <v>9</v>
      </c>
      <c r="G13" s="12"/>
      <c r="H13" s="12"/>
      <c r="I13" s="12"/>
      <c r="J13" s="12"/>
      <c r="K13" s="26">
        <f>QUOTIENT(SUM(K4:K12),2)</f>
        <v>72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Y13" s="1"/>
      <c r="Z13" s="1"/>
    </row>
    <row r="14" spans="1:42" s="2" customFormat="1" x14ac:dyDescent="0.2">
      <c r="O14" s="1"/>
      <c r="P14" s="1"/>
      <c r="Q14" s="1"/>
      <c r="R14" s="1"/>
      <c r="S14" s="1"/>
      <c r="T14" s="1"/>
      <c r="U14" s="1"/>
      <c r="V14" s="1"/>
      <c r="W14" s="1"/>
      <c r="Y14" s="1"/>
      <c r="Z14" s="1"/>
    </row>
    <row r="15" spans="1:42" s="2" customFormat="1" x14ac:dyDescent="0.2">
      <c r="O15" s="11"/>
      <c r="AD15" s="351" t="s">
        <v>107</v>
      </c>
      <c r="AE15" s="352"/>
      <c r="AF15" s="352"/>
      <c r="AG15" s="352"/>
      <c r="AH15" s="353"/>
      <c r="AI15" s="2" t="b">
        <f>($E$74=2)</f>
        <v>0</v>
      </c>
      <c r="AK15" s="78"/>
    </row>
    <row r="16" spans="1:42" s="2" customFormat="1" ht="15.75" thickBot="1" x14ac:dyDescent="0.25">
      <c r="B16" s="12" t="s">
        <v>1</v>
      </c>
      <c r="C16" s="25" t="s">
        <v>79</v>
      </c>
      <c r="D16" s="25" t="s">
        <v>85</v>
      </c>
      <c r="E16" s="25" t="s">
        <v>86</v>
      </c>
      <c r="F16" s="25" t="s">
        <v>87</v>
      </c>
      <c r="G16" s="25" t="s">
        <v>88</v>
      </c>
      <c r="H16" s="25" t="s">
        <v>89</v>
      </c>
      <c r="I16" s="25" t="s">
        <v>90</v>
      </c>
      <c r="J16" s="25" t="s">
        <v>91</v>
      </c>
      <c r="K16" s="25" t="s">
        <v>92</v>
      </c>
      <c r="L16" s="10" t="s">
        <v>93</v>
      </c>
      <c r="M16" s="59" t="s">
        <v>78</v>
      </c>
      <c r="N16" s="59" t="s">
        <v>8</v>
      </c>
      <c r="O16" s="29">
        <v>1</v>
      </c>
      <c r="P16" s="1">
        <v>2</v>
      </c>
      <c r="Q16" s="1">
        <v>3</v>
      </c>
      <c r="R16" s="1">
        <v>4</v>
      </c>
      <c r="S16" s="1">
        <v>5</v>
      </c>
      <c r="T16" s="1">
        <v>6</v>
      </c>
      <c r="U16" s="1">
        <v>7</v>
      </c>
      <c r="V16" s="1">
        <v>8</v>
      </c>
      <c r="W16" s="10" t="s">
        <v>80</v>
      </c>
      <c r="X16" s="69" t="s">
        <v>103</v>
      </c>
      <c r="Y16" s="10" t="s">
        <v>108</v>
      </c>
      <c r="Z16" s="69" t="s">
        <v>109</v>
      </c>
      <c r="AA16" s="1" t="s">
        <v>92</v>
      </c>
      <c r="AB16" s="1" t="s">
        <v>91</v>
      </c>
      <c r="AC16" s="1" t="s">
        <v>89</v>
      </c>
      <c r="AD16" s="80" t="s">
        <v>92</v>
      </c>
      <c r="AE16" s="84" t="s">
        <v>105</v>
      </c>
      <c r="AF16" s="1" t="s">
        <v>105</v>
      </c>
      <c r="AG16" s="1" t="s">
        <v>106</v>
      </c>
      <c r="AH16" s="69" t="s">
        <v>103</v>
      </c>
    </row>
    <row r="17" spans="2:80" s="2" customFormat="1" ht="12.75" thickTop="1" x14ac:dyDescent="0.2">
      <c r="C17" s="2" t="str">
        <f t="shared" ref="C17:C25" si="33">$R64</f>
        <v>1. FC Riedwald</v>
      </c>
      <c r="D17" s="1">
        <f t="shared" ref="D17:G25" si="34">K4</f>
        <v>16</v>
      </c>
      <c r="E17" s="1">
        <f t="shared" si="34"/>
        <v>4</v>
      </c>
      <c r="F17" s="1">
        <f t="shared" si="34"/>
        <v>6</v>
      </c>
      <c r="G17" s="1">
        <f t="shared" si="34"/>
        <v>6</v>
      </c>
      <c r="H17" s="1">
        <f t="shared" ref="H17:K25" si="35">G4</f>
        <v>37</v>
      </c>
      <c r="I17" s="1">
        <f t="shared" si="35"/>
        <v>45</v>
      </c>
      <c r="J17" s="12">
        <f t="shared" si="35"/>
        <v>-8</v>
      </c>
      <c r="K17" s="1">
        <f t="shared" si="35"/>
        <v>18</v>
      </c>
      <c r="L17" s="28">
        <f t="shared" ref="L17:L25" si="36">K17*$L$64+(J17+$N$65)*$L$65+H17*$L$66</f>
        <v>18492037</v>
      </c>
      <c r="M17" s="13">
        <f>IF($AI$15,COUNTIF($K$17:$K$25,K17),COUNTIF($L$17:$L$25,L17))</f>
        <v>1</v>
      </c>
      <c r="N17" s="13">
        <f t="array" ref="N17">IF($AI$15,SUM(($K$17:$K$25&gt;=K17)/COUNTIF($K$17:$K$25,$K$17:$K$25)),SUM(($L$17:$L$25&gt;=L17)/COUNTIF($L$17:$L$25,$L$17:$L$25)))</f>
        <v>7</v>
      </c>
      <c r="O17" s="45" t="str">
        <f t="shared" ref="O17:O25" si="37">IF(AND(M17&gt;1,N17=1),C17,"")</f>
        <v/>
      </c>
      <c r="P17" s="46" t="str">
        <f t="shared" ref="P17:P25" si="38">IF(AND(M17&gt;1,N17=2),C17,"")</f>
        <v/>
      </c>
      <c r="Q17" s="46" t="str">
        <f t="shared" ref="Q17:Q25" si="39">IF(AND(M17&gt;1,N17=3),C17,"")</f>
        <v/>
      </c>
      <c r="R17" s="46" t="str">
        <f t="shared" ref="R17:R25" si="40">IF(AND(M17&gt;1,N17=4),C17,"")</f>
        <v/>
      </c>
      <c r="S17" s="46" t="str">
        <f t="shared" ref="S17:S25" si="41">IF(AND(M17&gt;1,N17=5),C17,"")</f>
        <v/>
      </c>
      <c r="T17" s="46" t="str">
        <f t="shared" ref="T17:T25" si="42">IF(AND($M17&gt;1,$N17=6),$C17,"")</f>
        <v/>
      </c>
      <c r="U17" s="46" t="str">
        <f t="shared" ref="U17:U25" si="43">IF(AND($M17&gt;1,$N17=7),$C17,"")</f>
        <v/>
      </c>
      <c r="V17" s="47" t="str">
        <f t="shared" ref="V17:V25" si="44">IF(AND($M17&gt;1,$N17=8),$C17,"")</f>
        <v/>
      </c>
      <c r="W17" s="55">
        <f t="shared" ref="W17:W25" si="45">AA17*$L$64+(AB17+$N$65)*$L$65+AC17*$L$66</f>
        <v>500000</v>
      </c>
      <c r="X17" s="20">
        <f>RANK($L17,$L$17:$L$25)+RANK($W17,$W$17:$W$25)/100+(9-$Y17)/10000</f>
        <v>7.0108999999999995</v>
      </c>
      <c r="Y17" s="12">
        <f>$D81</f>
        <v>0</v>
      </c>
      <c r="Z17" s="1">
        <f>RANK($W17,$W$17:$W$25)+(50-$Y17)/100</f>
        <v>1.5</v>
      </c>
      <c r="AA17" s="1">
        <f>SUM(E30:BP30)</f>
        <v>0</v>
      </c>
      <c r="AB17" s="1">
        <f>SUM(E41:BP41)</f>
        <v>0</v>
      </c>
      <c r="AC17" s="1">
        <f>SUM(E52:BP52)</f>
        <v>0</v>
      </c>
      <c r="AD17" s="79">
        <f>RANK($K17,$K$17:$K$25)</f>
        <v>6</v>
      </c>
      <c r="AE17" s="28">
        <f>(J17+$N$65)*$L$65+H17*$L$66</f>
        <v>492037</v>
      </c>
      <c r="AF17" s="1">
        <f>RANK($AE17,$AE$17:$AE$25)</f>
        <v>7</v>
      </c>
      <c r="AG17" s="1">
        <f>RANK($W17,$W$17:$W$25)</f>
        <v>1</v>
      </c>
      <c r="AH17" s="81">
        <f>AD17+AG17/100+AF17/10000+(10-Y17)/1000000</f>
        <v>6.0107099999999996</v>
      </c>
      <c r="AI17" s="1"/>
    </row>
    <row r="18" spans="2:80" s="2" customFormat="1" x14ac:dyDescent="0.2">
      <c r="C18" s="2" t="str">
        <f t="shared" si="33"/>
        <v>Eintracht Frankfurt</v>
      </c>
      <c r="D18" s="1">
        <f t="shared" si="34"/>
        <v>16</v>
      </c>
      <c r="E18" s="1">
        <f t="shared" si="34"/>
        <v>7</v>
      </c>
      <c r="F18" s="1">
        <f t="shared" si="34"/>
        <v>6</v>
      </c>
      <c r="G18" s="1">
        <f t="shared" si="34"/>
        <v>3</v>
      </c>
      <c r="H18" s="1">
        <f t="shared" si="35"/>
        <v>49</v>
      </c>
      <c r="I18" s="1">
        <f t="shared" si="35"/>
        <v>36</v>
      </c>
      <c r="J18" s="12">
        <f t="shared" si="35"/>
        <v>13</v>
      </c>
      <c r="K18" s="1">
        <f t="shared" si="35"/>
        <v>27</v>
      </c>
      <c r="L18" s="28">
        <f t="shared" si="36"/>
        <v>27513049</v>
      </c>
      <c r="M18" s="13">
        <f t="shared" ref="M18:M25" si="46">IF($AI$15,COUNTIF($K$17:$K$25,K18),COUNTIF($L$17:$L$25,L18))</f>
        <v>1</v>
      </c>
      <c r="N18" s="13">
        <f t="array" ref="N18">IF($AI$15,SUM(($K$17:$K$25&gt;=K18)/COUNTIF($K$17:$K$25,$K$17:$K$25)),SUM(($L$17:$L$25&gt;=L18)/COUNTIF($L$17:$L$25,$L$17:$L$25)))</f>
        <v>1</v>
      </c>
      <c r="O18" s="5" t="str">
        <f t="shared" si="37"/>
        <v/>
      </c>
      <c r="P18" s="3" t="str">
        <f t="shared" si="38"/>
        <v/>
      </c>
      <c r="Q18" s="3" t="str">
        <f t="shared" si="39"/>
        <v/>
      </c>
      <c r="R18" s="3" t="str">
        <f t="shared" si="40"/>
        <v/>
      </c>
      <c r="S18" s="3" t="str">
        <f t="shared" si="41"/>
        <v/>
      </c>
      <c r="T18" s="3" t="str">
        <f t="shared" si="42"/>
        <v/>
      </c>
      <c r="U18" s="3" t="str">
        <f t="shared" si="43"/>
        <v/>
      </c>
      <c r="V18" s="48" t="str">
        <f t="shared" si="44"/>
        <v/>
      </c>
      <c r="W18" s="55">
        <f t="shared" si="45"/>
        <v>500000</v>
      </c>
      <c r="X18" s="21">
        <f t="shared" ref="X18:X25" si="47">RANK($L18,$L$17:$L$25)+RANK($W18,$W$17:$W$25)/100+(9-$Y18)/10000</f>
        <v>1.0108999999999999</v>
      </c>
      <c r="Y18" s="172">
        <f t="shared" ref="Y18:Y25" si="48">$D82</f>
        <v>0</v>
      </c>
      <c r="Z18" s="1">
        <f t="shared" ref="Z18:Z25" si="49">RANK($W18,$W$17:$W$25)+(50-$Y18)/100</f>
        <v>1.5</v>
      </c>
      <c r="AA18" s="1">
        <f t="shared" ref="AA18:AA25" si="50">SUM(E31:BP31)</f>
        <v>0</v>
      </c>
      <c r="AB18" s="1">
        <f t="shared" ref="AB18:AB25" si="51">SUM(E42:BP42)</f>
        <v>0</v>
      </c>
      <c r="AC18" s="1">
        <f t="shared" ref="AC18:AC25" si="52">SUM(E53:BP53)</f>
        <v>0</v>
      </c>
      <c r="AD18" s="79">
        <f t="shared" ref="AD18:AD25" si="53">RANK($K18,$K$17:$K$25)</f>
        <v>1</v>
      </c>
      <c r="AE18" s="28">
        <f t="shared" ref="AE18:AE25" si="54">(J18+$N$65)*$L$65+H18*$L$66</f>
        <v>513049</v>
      </c>
      <c r="AF18" s="1">
        <f t="shared" ref="AF18:AF25" si="55">RANK($AE18,$AE$17:$AE$25)</f>
        <v>2</v>
      </c>
      <c r="AG18" s="1">
        <f t="shared" ref="AG18:AG25" si="56">RANK($W18,$W$17:$W$25)</f>
        <v>1</v>
      </c>
      <c r="AH18" s="82">
        <f t="shared" ref="AH18:AH25" si="57">AD18+AG18/100+AF18/10000+(10-Y18)/1000000</f>
        <v>1.0102100000000001</v>
      </c>
      <c r="AI18" s="1"/>
    </row>
    <row r="19" spans="2:80" s="2" customFormat="1" x14ac:dyDescent="0.2">
      <c r="C19" s="2" t="str">
        <f t="shared" si="33"/>
        <v>FC Barcelona</v>
      </c>
      <c r="D19" s="1">
        <f t="shared" si="34"/>
        <v>16</v>
      </c>
      <c r="E19" s="1">
        <f t="shared" si="34"/>
        <v>3</v>
      </c>
      <c r="F19" s="1">
        <f t="shared" si="34"/>
        <v>5</v>
      </c>
      <c r="G19" s="1">
        <f t="shared" si="34"/>
        <v>8</v>
      </c>
      <c r="H19" s="1">
        <f t="shared" si="35"/>
        <v>41</v>
      </c>
      <c r="I19" s="1">
        <f t="shared" si="35"/>
        <v>54</v>
      </c>
      <c r="J19" s="12">
        <f t="shared" si="35"/>
        <v>-13</v>
      </c>
      <c r="K19" s="1">
        <f t="shared" si="35"/>
        <v>14</v>
      </c>
      <c r="L19" s="28">
        <f t="shared" si="36"/>
        <v>14487041</v>
      </c>
      <c r="M19" s="13">
        <f t="shared" si="46"/>
        <v>1</v>
      </c>
      <c r="N19" s="13">
        <f t="array" ref="N19">IF($AI$15,SUM(($K$17:$K$25&gt;=K19)/COUNTIF($K$17:$K$25,$K$17:$K$25)),SUM(($L$17:$L$25&gt;=L19)/COUNTIF($L$17:$L$25,$L$17:$L$25)))</f>
        <v>9</v>
      </c>
      <c r="O19" s="5" t="str">
        <f t="shared" si="37"/>
        <v/>
      </c>
      <c r="P19" s="3" t="str">
        <f t="shared" si="38"/>
        <v/>
      </c>
      <c r="Q19" s="3" t="str">
        <f t="shared" si="39"/>
        <v/>
      </c>
      <c r="R19" s="3" t="str">
        <f t="shared" si="40"/>
        <v/>
      </c>
      <c r="S19" s="3" t="str">
        <f t="shared" si="41"/>
        <v/>
      </c>
      <c r="T19" s="3" t="str">
        <f t="shared" si="42"/>
        <v/>
      </c>
      <c r="U19" s="3" t="str">
        <f t="shared" si="43"/>
        <v/>
      </c>
      <c r="V19" s="48" t="str">
        <f t="shared" si="44"/>
        <v/>
      </c>
      <c r="W19" s="55">
        <f t="shared" si="45"/>
        <v>500000</v>
      </c>
      <c r="X19" s="21">
        <f t="shared" si="47"/>
        <v>9.0108999999999995</v>
      </c>
      <c r="Y19" s="172">
        <f t="shared" si="48"/>
        <v>0</v>
      </c>
      <c r="Z19" s="1">
        <f t="shared" si="49"/>
        <v>1.5</v>
      </c>
      <c r="AA19" s="1">
        <f t="shared" si="50"/>
        <v>0</v>
      </c>
      <c r="AB19" s="1">
        <f t="shared" si="51"/>
        <v>0</v>
      </c>
      <c r="AC19" s="1">
        <f t="shared" si="52"/>
        <v>0</v>
      </c>
      <c r="AD19" s="79">
        <f t="shared" si="53"/>
        <v>8</v>
      </c>
      <c r="AE19" s="28">
        <f t="shared" si="54"/>
        <v>487041</v>
      </c>
      <c r="AF19" s="1">
        <f t="shared" si="55"/>
        <v>9</v>
      </c>
      <c r="AG19" s="1">
        <f t="shared" si="56"/>
        <v>1</v>
      </c>
      <c r="AH19" s="82">
        <f t="shared" si="57"/>
        <v>8.0109099999999991</v>
      </c>
      <c r="AI19" s="1"/>
    </row>
    <row r="20" spans="2:80" s="2" customFormat="1" x14ac:dyDescent="0.2">
      <c r="C20" s="2" t="str">
        <f t="shared" si="33"/>
        <v>Maibach 1822 eV</v>
      </c>
      <c r="D20" s="1">
        <f t="shared" si="34"/>
        <v>16</v>
      </c>
      <c r="E20" s="1">
        <f t="shared" si="34"/>
        <v>7</v>
      </c>
      <c r="F20" s="1">
        <f t="shared" si="34"/>
        <v>3</v>
      </c>
      <c r="G20" s="1">
        <f t="shared" si="34"/>
        <v>6</v>
      </c>
      <c r="H20" s="1">
        <f t="shared" si="35"/>
        <v>45</v>
      </c>
      <c r="I20" s="1">
        <f t="shared" si="35"/>
        <v>42</v>
      </c>
      <c r="J20" s="12">
        <f t="shared" si="35"/>
        <v>3</v>
      </c>
      <c r="K20" s="1">
        <f t="shared" si="35"/>
        <v>24</v>
      </c>
      <c r="L20" s="28">
        <f t="shared" si="36"/>
        <v>24503045</v>
      </c>
      <c r="M20" s="13">
        <f t="shared" si="46"/>
        <v>1</v>
      </c>
      <c r="N20" s="13">
        <f t="array" ref="N20">IF($AI$15,SUM(($K$17:$K$25&gt;=K20)/COUNTIF($K$17:$K$25,$K$17:$K$25)),SUM(($L$17:$L$25&gt;=L20)/COUNTIF($L$17:$L$25,$L$17:$L$25)))</f>
        <v>4</v>
      </c>
      <c r="O20" s="5" t="str">
        <f t="shared" si="37"/>
        <v/>
      </c>
      <c r="P20" s="3" t="str">
        <f t="shared" si="38"/>
        <v/>
      </c>
      <c r="Q20" s="3" t="str">
        <f t="shared" si="39"/>
        <v/>
      </c>
      <c r="R20" s="3" t="str">
        <f t="shared" si="40"/>
        <v/>
      </c>
      <c r="S20" s="3" t="str">
        <f t="shared" si="41"/>
        <v/>
      </c>
      <c r="T20" s="3" t="str">
        <f t="shared" si="42"/>
        <v/>
      </c>
      <c r="U20" s="3" t="str">
        <f t="shared" si="43"/>
        <v/>
      </c>
      <c r="V20" s="48" t="str">
        <f t="shared" si="44"/>
        <v/>
      </c>
      <c r="W20" s="55">
        <f t="shared" si="45"/>
        <v>500000</v>
      </c>
      <c r="X20" s="21">
        <f t="shared" si="47"/>
        <v>4.0108999999999995</v>
      </c>
      <c r="Y20" s="172">
        <f t="shared" si="48"/>
        <v>0</v>
      </c>
      <c r="Z20" s="1">
        <f t="shared" si="49"/>
        <v>1.5</v>
      </c>
      <c r="AA20" s="1">
        <f t="shared" si="50"/>
        <v>0</v>
      </c>
      <c r="AB20" s="1">
        <f t="shared" si="51"/>
        <v>0</v>
      </c>
      <c r="AC20" s="1">
        <f t="shared" si="52"/>
        <v>0</v>
      </c>
      <c r="AD20" s="79">
        <f t="shared" si="53"/>
        <v>4</v>
      </c>
      <c r="AE20" s="28">
        <f t="shared" si="54"/>
        <v>503045</v>
      </c>
      <c r="AF20" s="1">
        <f t="shared" si="55"/>
        <v>4</v>
      </c>
      <c r="AG20" s="1">
        <f t="shared" si="56"/>
        <v>1</v>
      </c>
      <c r="AH20" s="82">
        <f t="shared" si="57"/>
        <v>4.0104099999999994</v>
      </c>
      <c r="AI20" s="1"/>
    </row>
    <row r="21" spans="2:80" s="2" customFormat="1" x14ac:dyDescent="0.2">
      <c r="C21" s="2" t="str">
        <f t="shared" si="33"/>
        <v>Beinbruch SC</v>
      </c>
      <c r="D21" s="1">
        <f t="shared" si="34"/>
        <v>16</v>
      </c>
      <c r="E21" s="1">
        <f t="shared" si="34"/>
        <v>6</v>
      </c>
      <c r="F21" s="1">
        <f t="shared" si="34"/>
        <v>8</v>
      </c>
      <c r="G21" s="1">
        <f t="shared" si="34"/>
        <v>2</v>
      </c>
      <c r="H21" s="1">
        <f t="shared" si="35"/>
        <v>57</v>
      </c>
      <c r="I21" s="1">
        <f t="shared" si="35"/>
        <v>42</v>
      </c>
      <c r="J21" s="12">
        <f t="shared" si="35"/>
        <v>15</v>
      </c>
      <c r="K21" s="1">
        <f t="shared" si="35"/>
        <v>26</v>
      </c>
      <c r="L21" s="28">
        <f t="shared" si="36"/>
        <v>26515057</v>
      </c>
      <c r="M21" s="13">
        <f t="shared" si="46"/>
        <v>1</v>
      </c>
      <c r="N21" s="13">
        <f t="array" ref="N21">IF($AI$15,SUM(($K$17:$K$25&gt;=K21)/COUNTIF($K$17:$K$25,$K$17:$K$25)),SUM(($L$17:$L$25&gt;=L21)/COUNTIF($L$17:$L$25,$L$17:$L$25)))</f>
        <v>2</v>
      </c>
      <c r="O21" s="5" t="str">
        <f t="shared" si="37"/>
        <v/>
      </c>
      <c r="P21" s="3" t="str">
        <f t="shared" si="38"/>
        <v/>
      </c>
      <c r="Q21" s="3" t="str">
        <f t="shared" si="39"/>
        <v/>
      </c>
      <c r="R21" s="3" t="str">
        <f t="shared" si="40"/>
        <v/>
      </c>
      <c r="S21" s="3" t="str">
        <f t="shared" si="41"/>
        <v/>
      </c>
      <c r="T21" s="3" t="str">
        <f t="shared" si="42"/>
        <v/>
      </c>
      <c r="U21" s="3" t="str">
        <f t="shared" si="43"/>
        <v/>
      </c>
      <c r="V21" s="48" t="str">
        <f t="shared" si="44"/>
        <v/>
      </c>
      <c r="W21" s="55">
        <f t="shared" si="45"/>
        <v>500000</v>
      </c>
      <c r="X21" s="21">
        <f t="shared" si="47"/>
        <v>2.0108999999999999</v>
      </c>
      <c r="Y21" s="172">
        <f t="shared" si="48"/>
        <v>0</v>
      </c>
      <c r="Z21" s="1">
        <f t="shared" si="49"/>
        <v>1.5</v>
      </c>
      <c r="AA21" s="1">
        <f t="shared" si="50"/>
        <v>0</v>
      </c>
      <c r="AB21" s="1">
        <f t="shared" si="51"/>
        <v>0</v>
      </c>
      <c r="AC21" s="1">
        <f t="shared" si="52"/>
        <v>0</v>
      </c>
      <c r="AD21" s="79">
        <f t="shared" si="53"/>
        <v>2</v>
      </c>
      <c r="AE21" s="28">
        <f t="shared" si="54"/>
        <v>515057</v>
      </c>
      <c r="AF21" s="1">
        <f t="shared" si="55"/>
        <v>1</v>
      </c>
      <c r="AG21" s="1">
        <f t="shared" si="56"/>
        <v>1</v>
      </c>
      <c r="AH21" s="82">
        <f t="shared" si="57"/>
        <v>2.0101100000000001</v>
      </c>
      <c r="AI21" s="1"/>
    </row>
    <row r="22" spans="2:80" s="2" customFormat="1" x14ac:dyDescent="0.2">
      <c r="C22" s="2" t="str">
        <f t="shared" si="33"/>
        <v>FV Schlappe Lunge</v>
      </c>
      <c r="D22" s="1">
        <f t="shared" si="34"/>
        <v>16</v>
      </c>
      <c r="E22" s="1">
        <f t="shared" si="34"/>
        <v>5</v>
      </c>
      <c r="F22" s="1">
        <f t="shared" si="34"/>
        <v>8</v>
      </c>
      <c r="G22" s="1">
        <f t="shared" si="34"/>
        <v>3</v>
      </c>
      <c r="H22" s="1">
        <f t="shared" si="35"/>
        <v>38</v>
      </c>
      <c r="I22" s="1">
        <f t="shared" si="35"/>
        <v>42</v>
      </c>
      <c r="J22" s="12">
        <f t="shared" si="35"/>
        <v>-4</v>
      </c>
      <c r="K22" s="1">
        <f t="shared" si="35"/>
        <v>23</v>
      </c>
      <c r="L22" s="28">
        <f t="shared" si="36"/>
        <v>23496038</v>
      </c>
      <c r="M22" s="13">
        <f t="shared" si="46"/>
        <v>1</v>
      </c>
      <c r="N22" s="13">
        <f t="array" ref="N22">IF($AI$15,SUM(($K$17:$K$25&gt;=K22)/COUNTIF($K$17:$K$25,$K$17:$K$25)),SUM(($L$17:$L$25&gt;=L22)/COUNTIF($L$17:$L$25,$L$17:$L$25)))</f>
        <v>5</v>
      </c>
      <c r="O22" s="5" t="str">
        <f t="shared" si="37"/>
        <v/>
      </c>
      <c r="P22" s="3" t="str">
        <f t="shared" si="38"/>
        <v/>
      </c>
      <c r="Q22" s="3" t="str">
        <f t="shared" si="39"/>
        <v/>
      </c>
      <c r="R22" s="3" t="str">
        <f t="shared" si="40"/>
        <v/>
      </c>
      <c r="S22" s="3" t="str">
        <f t="shared" si="41"/>
        <v/>
      </c>
      <c r="T22" s="3" t="str">
        <f t="shared" si="42"/>
        <v/>
      </c>
      <c r="U22" s="3" t="str">
        <f t="shared" si="43"/>
        <v/>
      </c>
      <c r="V22" s="48" t="str">
        <f t="shared" si="44"/>
        <v/>
      </c>
      <c r="W22" s="55">
        <f t="shared" si="45"/>
        <v>500000</v>
      </c>
      <c r="X22" s="21">
        <f t="shared" si="47"/>
        <v>5.0108999999999995</v>
      </c>
      <c r="Y22" s="172">
        <f t="shared" si="48"/>
        <v>0</v>
      </c>
      <c r="Z22" s="1">
        <f t="shared" si="49"/>
        <v>1.5</v>
      </c>
      <c r="AA22" s="1">
        <f t="shared" si="50"/>
        <v>0</v>
      </c>
      <c r="AB22" s="1">
        <f t="shared" si="51"/>
        <v>0</v>
      </c>
      <c r="AC22" s="1">
        <f t="shared" si="52"/>
        <v>0</v>
      </c>
      <c r="AD22" s="79">
        <f t="shared" si="53"/>
        <v>5</v>
      </c>
      <c r="AE22" s="28">
        <f t="shared" si="54"/>
        <v>496038</v>
      </c>
      <c r="AF22" s="1">
        <f t="shared" si="55"/>
        <v>6</v>
      </c>
      <c r="AG22" s="1">
        <f t="shared" si="56"/>
        <v>1</v>
      </c>
      <c r="AH22" s="82">
        <f t="shared" si="57"/>
        <v>5.0106099999999998</v>
      </c>
      <c r="AI22" s="1"/>
    </row>
    <row r="23" spans="2:80" s="2" customFormat="1" x14ac:dyDescent="0.2">
      <c r="C23" s="2" t="str">
        <f t="shared" si="33"/>
        <v>Team A7</v>
      </c>
      <c r="D23" s="1">
        <f t="shared" si="34"/>
        <v>16</v>
      </c>
      <c r="E23" s="1">
        <f t="shared" si="34"/>
        <v>7</v>
      </c>
      <c r="F23" s="1">
        <f t="shared" si="34"/>
        <v>4</v>
      </c>
      <c r="G23" s="1">
        <f t="shared" si="34"/>
        <v>5</v>
      </c>
      <c r="H23" s="1">
        <f t="shared" si="35"/>
        <v>47</v>
      </c>
      <c r="I23" s="1">
        <f t="shared" si="35"/>
        <v>40</v>
      </c>
      <c r="J23" s="12">
        <f t="shared" si="35"/>
        <v>7</v>
      </c>
      <c r="K23" s="1">
        <f t="shared" si="35"/>
        <v>25</v>
      </c>
      <c r="L23" s="28">
        <f t="shared" si="36"/>
        <v>25507047</v>
      </c>
      <c r="M23" s="13">
        <f t="shared" si="46"/>
        <v>1</v>
      </c>
      <c r="N23" s="13">
        <f t="array" ref="N23">IF($AI$15,SUM(($K$17:$K$25&gt;=K23)/COUNTIF($K$17:$K$25,$K$17:$K$25)),SUM(($L$17:$L$25&gt;=L23)/COUNTIF($L$17:$L$25,$L$17:$L$25)))</f>
        <v>3</v>
      </c>
      <c r="O23" s="5" t="str">
        <f t="shared" si="37"/>
        <v/>
      </c>
      <c r="P23" s="3" t="str">
        <f t="shared" si="38"/>
        <v/>
      </c>
      <c r="Q23" s="3" t="str">
        <f t="shared" si="39"/>
        <v/>
      </c>
      <c r="R23" s="3" t="str">
        <f t="shared" si="40"/>
        <v/>
      </c>
      <c r="S23" s="3" t="str">
        <f t="shared" si="41"/>
        <v/>
      </c>
      <c r="T23" s="3" t="str">
        <f t="shared" si="42"/>
        <v/>
      </c>
      <c r="U23" s="3" t="str">
        <f t="shared" si="43"/>
        <v/>
      </c>
      <c r="V23" s="48" t="str">
        <f t="shared" si="44"/>
        <v/>
      </c>
      <c r="W23" s="55">
        <f t="shared" si="45"/>
        <v>500000</v>
      </c>
      <c r="X23" s="21">
        <f t="shared" si="47"/>
        <v>3.0108999999999999</v>
      </c>
      <c r="Y23" s="172">
        <f t="shared" si="48"/>
        <v>0</v>
      </c>
      <c r="Z23" s="1">
        <f t="shared" si="49"/>
        <v>1.5</v>
      </c>
      <c r="AA23" s="1">
        <f t="shared" si="50"/>
        <v>0</v>
      </c>
      <c r="AB23" s="1">
        <f t="shared" si="51"/>
        <v>0</v>
      </c>
      <c r="AC23" s="1">
        <f t="shared" si="52"/>
        <v>0</v>
      </c>
      <c r="AD23" s="79">
        <f t="shared" si="53"/>
        <v>3</v>
      </c>
      <c r="AE23" s="28">
        <f t="shared" si="54"/>
        <v>507047</v>
      </c>
      <c r="AF23" s="1">
        <f t="shared" si="55"/>
        <v>3</v>
      </c>
      <c r="AG23" s="1">
        <f t="shared" si="56"/>
        <v>1</v>
      </c>
      <c r="AH23" s="82">
        <f t="shared" si="57"/>
        <v>3.01031</v>
      </c>
      <c r="AI23" s="1"/>
    </row>
    <row r="24" spans="2:80" s="2" customFormat="1" x14ac:dyDescent="0.2">
      <c r="C24" s="2" t="str">
        <f t="shared" si="33"/>
        <v>Team A8</v>
      </c>
      <c r="D24" s="1">
        <f t="shared" si="34"/>
        <v>16</v>
      </c>
      <c r="E24" s="1">
        <f t="shared" si="34"/>
        <v>4</v>
      </c>
      <c r="F24" s="1">
        <f t="shared" si="34"/>
        <v>6</v>
      </c>
      <c r="G24" s="1">
        <f t="shared" si="34"/>
        <v>6</v>
      </c>
      <c r="H24" s="1">
        <f t="shared" si="35"/>
        <v>48</v>
      </c>
      <c r="I24" s="1">
        <f t="shared" si="35"/>
        <v>52</v>
      </c>
      <c r="J24" s="12">
        <f t="shared" si="35"/>
        <v>-4</v>
      </c>
      <c r="K24" s="1">
        <f t="shared" si="35"/>
        <v>18</v>
      </c>
      <c r="L24" s="28">
        <f t="shared" si="36"/>
        <v>18496048</v>
      </c>
      <c r="M24" s="13">
        <f t="shared" si="46"/>
        <v>1</v>
      </c>
      <c r="N24" s="13">
        <f t="array" ref="N24">IF($AI$15,SUM(($K$17:$K$25&gt;=K24)/COUNTIF($K$17:$K$25,$K$17:$K$25)),SUM(($L$17:$L$25&gt;=L24)/COUNTIF($L$17:$L$25,$L$17:$L$25)))</f>
        <v>6</v>
      </c>
      <c r="O24" s="5" t="str">
        <f t="shared" si="37"/>
        <v/>
      </c>
      <c r="P24" s="3" t="str">
        <f t="shared" si="38"/>
        <v/>
      </c>
      <c r="Q24" s="3" t="str">
        <f t="shared" si="39"/>
        <v/>
      </c>
      <c r="R24" s="3" t="str">
        <f t="shared" si="40"/>
        <v/>
      </c>
      <c r="S24" s="3" t="str">
        <f t="shared" si="41"/>
        <v/>
      </c>
      <c r="T24" s="3" t="str">
        <f t="shared" si="42"/>
        <v/>
      </c>
      <c r="U24" s="3" t="str">
        <f t="shared" si="43"/>
        <v/>
      </c>
      <c r="V24" s="48" t="str">
        <f t="shared" si="44"/>
        <v/>
      </c>
      <c r="W24" s="55">
        <f t="shared" si="45"/>
        <v>500000</v>
      </c>
      <c r="X24" s="21">
        <f t="shared" si="47"/>
        <v>6.0108999999999995</v>
      </c>
      <c r="Y24" s="172">
        <f t="shared" si="48"/>
        <v>0</v>
      </c>
      <c r="Z24" s="1">
        <f t="shared" si="49"/>
        <v>1.5</v>
      </c>
      <c r="AA24" s="1">
        <f t="shared" si="50"/>
        <v>0</v>
      </c>
      <c r="AB24" s="1">
        <f t="shared" si="51"/>
        <v>0</v>
      </c>
      <c r="AC24" s="1">
        <f t="shared" si="52"/>
        <v>0</v>
      </c>
      <c r="AD24" s="79">
        <f t="shared" si="53"/>
        <v>6</v>
      </c>
      <c r="AE24" s="28">
        <f t="shared" si="54"/>
        <v>496048</v>
      </c>
      <c r="AF24" s="1">
        <f t="shared" si="55"/>
        <v>5</v>
      </c>
      <c r="AG24" s="1">
        <f t="shared" si="56"/>
        <v>1</v>
      </c>
      <c r="AH24" s="82">
        <f t="shared" si="57"/>
        <v>6.0105099999999991</v>
      </c>
      <c r="AI24" s="1"/>
    </row>
    <row r="25" spans="2:80" s="2" customFormat="1" ht="12.75" thickBot="1" x14ac:dyDescent="0.25">
      <c r="C25" s="2" t="str">
        <f t="shared" si="33"/>
        <v>Team A9</v>
      </c>
      <c r="D25" s="1">
        <f t="shared" si="34"/>
        <v>16</v>
      </c>
      <c r="E25" s="1">
        <f t="shared" si="34"/>
        <v>2</v>
      </c>
      <c r="F25" s="1">
        <f t="shared" si="34"/>
        <v>8</v>
      </c>
      <c r="G25" s="1">
        <f t="shared" si="34"/>
        <v>6</v>
      </c>
      <c r="H25" s="1">
        <f t="shared" si="35"/>
        <v>42</v>
      </c>
      <c r="I25" s="1">
        <f t="shared" si="35"/>
        <v>51</v>
      </c>
      <c r="J25" s="12">
        <f t="shared" si="35"/>
        <v>-9</v>
      </c>
      <c r="K25" s="1">
        <f t="shared" si="35"/>
        <v>14</v>
      </c>
      <c r="L25" s="28">
        <f t="shared" si="36"/>
        <v>14491042</v>
      </c>
      <c r="M25" s="13">
        <f t="shared" si="46"/>
        <v>1</v>
      </c>
      <c r="N25" s="13">
        <f t="array" ref="N25">IF($AI$15,SUM(($K$17:$K$25&gt;=K25)/COUNTIF($K$17:$K$25,$K$17:$K$25)),SUM(($L$17:$L$25&gt;=L25)/COUNTIF($L$17:$L$25,$L$17:$L$25)))</f>
        <v>8</v>
      </c>
      <c r="O25" s="49" t="str">
        <f t="shared" si="37"/>
        <v/>
      </c>
      <c r="P25" s="50" t="str">
        <f t="shared" si="38"/>
        <v/>
      </c>
      <c r="Q25" s="50" t="str">
        <f t="shared" si="39"/>
        <v/>
      </c>
      <c r="R25" s="50" t="str">
        <f t="shared" si="40"/>
        <v/>
      </c>
      <c r="S25" s="50" t="str">
        <f t="shared" si="41"/>
        <v/>
      </c>
      <c r="T25" s="50" t="str">
        <f t="shared" si="42"/>
        <v/>
      </c>
      <c r="U25" s="50" t="str">
        <f t="shared" si="43"/>
        <v/>
      </c>
      <c r="V25" s="51" t="str">
        <f t="shared" si="44"/>
        <v/>
      </c>
      <c r="W25" s="55">
        <f t="shared" si="45"/>
        <v>500000</v>
      </c>
      <c r="X25" s="22">
        <f t="shared" si="47"/>
        <v>8.0108999999999995</v>
      </c>
      <c r="Y25" s="172">
        <f t="shared" si="48"/>
        <v>0</v>
      </c>
      <c r="Z25" s="1">
        <f t="shared" si="49"/>
        <v>1.5</v>
      </c>
      <c r="AA25" s="1">
        <f t="shared" si="50"/>
        <v>0</v>
      </c>
      <c r="AB25" s="1">
        <f t="shared" si="51"/>
        <v>0</v>
      </c>
      <c r="AC25" s="1">
        <f t="shared" si="52"/>
        <v>0</v>
      </c>
      <c r="AD25" s="79">
        <f t="shared" si="53"/>
        <v>8</v>
      </c>
      <c r="AE25" s="28">
        <f t="shared" si="54"/>
        <v>491042</v>
      </c>
      <c r="AF25" s="1">
        <f t="shared" si="55"/>
        <v>8</v>
      </c>
      <c r="AG25" s="1">
        <f t="shared" si="56"/>
        <v>1</v>
      </c>
      <c r="AH25" s="83">
        <f t="shared" si="57"/>
        <v>8.0108099999999993</v>
      </c>
      <c r="AI25" s="1"/>
    </row>
    <row r="26" spans="2:80" s="2" customFormat="1" ht="12.75" thickTop="1" x14ac:dyDescent="0.2">
      <c r="O26" s="1"/>
      <c r="P26" s="1"/>
      <c r="Q26" s="1"/>
      <c r="R26" s="1"/>
      <c r="S26" s="1"/>
      <c r="T26" s="1"/>
      <c r="U26" s="1"/>
      <c r="V26" s="1"/>
    </row>
    <row r="27" spans="2:80" s="2" customFormat="1" x14ac:dyDescent="0.2">
      <c r="O27" s="1"/>
      <c r="P27" s="1"/>
      <c r="Q27" s="1"/>
      <c r="R27" s="1"/>
      <c r="S27" s="1"/>
      <c r="T27" s="1"/>
      <c r="U27" s="1"/>
      <c r="V27" s="1"/>
    </row>
    <row r="28" spans="2:80" s="2" customFormat="1" ht="12.75" thickBot="1" x14ac:dyDescent="0.25">
      <c r="B28" s="4" t="s">
        <v>81</v>
      </c>
    </row>
    <row r="29" spans="2:80" s="2" customFormat="1" ht="12.75" thickTop="1" x14ac:dyDescent="0.2">
      <c r="B29" s="2" t="s">
        <v>77</v>
      </c>
      <c r="E29" s="343">
        <v>1</v>
      </c>
      <c r="F29" s="336"/>
      <c r="G29" s="336"/>
      <c r="H29" s="336"/>
      <c r="I29" s="336"/>
      <c r="J29" s="336"/>
      <c r="K29" s="336"/>
      <c r="L29" s="337"/>
      <c r="M29" s="335">
        <v>2</v>
      </c>
      <c r="N29" s="336"/>
      <c r="O29" s="336"/>
      <c r="P29" s="336"/>
      <c r="Q29" s="336"/>
      <c r="R29" s="336"/>
      <c r="S29" s="336"/>
      <c r="T29" s="337"/>
      <c r="U29" s="335">
        <v>3</v>
      </c>
      <c r="V29" s="336"/>
      <c r="W29" s="336"/>
      <c r="X29" s="336"/>
      <c r="Y29" s="336"/>
      <c r="Z29" s="336"/>
      <c r="AA29" s="336"/>
      <c r="AB29" s="337"/>
      <c r="AC29" s="335">
        <v>4</v>
      </c>
      <c r="AD29" s="336"/>
      <c r="AE29" s="336"/>
      <c r="AF29" s="336"/>
      <c r="AG29" s="336"/>
      <c r="AH29" s="336"/>
      <c r="AI29" s="336"/>
      <c r="AJ29" s="337"/>
      <c r="AK29" s="335">
        <v>5</v>
      </c>
      <c r="AL29" s="336"/>
      <c r="AM29" s="336"/>
      <c r="AN29" s="336"/>
      <c r="AO29" s="336"/>
      <c r="AP29" s="336"/>
      <c r="AQ29" s="336"/>
      <c r="AR29" s="337"/>
      <c r="AS29" s="335">
        <v>6</v>
      </c>
      <c r="AT29" s="336"/>
      <c r="AU29" s="336"/>
      <c r="AV29" s="336"/>
      <c r="AW29" s="336"/>
      <c r="AX29" s="336"/>
      <c r="AY29" s="336"/>
      <c r="AZ29" s="337"/>
      <c r="BA29" s="335">
        <v>7</v>
      </c>
      <c r="BB29" s="336"/>
      <c r="BC29" s="336"/>
      <c r="BD29" s="336"/>
      <c r="BE29" s="336"/>
      <c r="BF29" s="336"/>
      <c r="BG29" s="336"/>
      <c r="BH29" s="337"/>
      <c r="BI29" s="335">
        <v>8</v>
      </c>
      <c r="BJ29" s="336"/>
      <c r="BK29" s="336"/>
      <c r="BL29" s="336"/>
      <c r="BM29" s="336"/>
      <c r="BN29" s="336"/>
      <c r="BO29" s="336"/>
      <c r="BP29" s="348"/>
      <c r="BQ29" s="12"/>
      <c r="BR29" s="4" t="s">
        <v>76</v>
      </c>
      <c r="BS29" s="2" t="str">
        <f>$F$4</f>
        <v>1. FC Riedwald</v>
      </c>
      <c r="BT29" s="2" t="str">
        <f>$F$5</f>
        <v>Eintracht Frankfurt</v>
      </c>
      <c r="BU29" s="2" t="str">
        <f>$F$6</f>
        <v>FC Barcelona</v>
      </c>
      <c r="BV29" s="2" t="str">
        <f>$F$7</f>
        <v>Maibach 1822 eV</v>
      </c>
      <c r="BW29" s="2" t="str">
        <f>$F$8</f>
        <v>Beinbruch SC</v>
      </c>
      <c r="BX29" s="2" t="str">
        <f>$F$9</f>
        <v>FV Schlappe Lunge</v>
      </c>
      <c r="BY29" s="2" t="str">
        <f>$F$10</f>
        <v>Team A7</v>
      </c>
      <c r="BZ29" s="2" t="str">
        <f>$F$11</f>
        <v>Team A8</v>
      </c>
      <c r="CA29" s="2" t="str">
        <f>$F$12</f>
        <v>Team A9</v>
      </c>
      <c r="CB29" s="44" t="s">
        <v>138</v>
      </c>
    </row>
    <row r="30" spans="2:80" s="2" customFormat="1" x14ac:dyDescent="0.2">
      <c r="C30" s="2" t="str">
        <f t="shared" ref="C30:C38" si="58">$R64</f>
        <v>1. FC Riedwald</v>
      </c>
      <c r="E30" s="14">
        <f t="array" ref="E30">IF(O17=C17,SUM(IF(($BR$52:$BR$60=C17)*($BS$51:$CA$51=O18),$BS$52:$CA$60)),0)</f>
        <v>0</v>
      </c>
      <c r="F30" s="3">
        <f t="array" ref="F30">IF(O17=C17,SUM(IF(($BR$52:$BR$60=C17)*($BS$51:$CA$51=O19),$BS$52:$CA$60)),0)</f>
        <v>0</v>
      </c>
      <c r="G30" s="3">
        <f t="array" ref="G30">IF(O17=C17,SUM(IF(($BR$52:$BR$60=C17)*($BS$51:$CA$51=O20),$BS$52:$CA$60)),0)</f>
        <v>0</v>
      </c>
      <c r="H30" s="3">
        <f t="array" ref="H30">IF(O17=C17,SUM(IF(($BR$52:$BR$60=C17)*($BS$51:$CA$51=O21),$BS$52:$CA$60)),0)</f>
        <v>0</v>
      </c>
      <c r="I30" s="3">
        <f t="array" ref="I30">IF(O17=C17,SUM(IF(($BR$52:$BR$60=C17)*($BS$51:$CA$51=O22),$BS$52:$CA$60)),0)</f>
        <v>0</v>
      </c>
      <c r="J30" s="3">
        <f t="array" ref="J30">IF(O17=C17,SUM(IF(($BR$52:$BR$60=C17)*($BS$51:$CA$51=O23),$BS$52:$CA$60)),0)</f>
        <v>0</v>
      </c>
      <c r="K30" s="3">
        <f t="array" ref="K30">IF(O17=C17,SUM(IF(($BR$52:$BR$60=C17)*($BS$51:$CA$51=O$24),$BS$52:$CA$60)),0)</f>
        <v>0</v>
      </c>
      <c r="L30" s="3">
        <f t="array" ref="L30">IF(O17=C17,SUM(IF(($BR$52:$BR$60=C17)*($BS$51:$CA$51=O$25),$BS$52:$CA$60)),0)</f>
        <v>0</v>
      </c>
      <c r="M30" s="5">
        <f t="array" ref="M30">IF(P17=C17,SUM(IF(($BR$52:$BR$60=C17)*($BS$51:$CA$51=P18),$BS$52:$CA$60)),0)</f>
        <v>0</v>
      </c>
      <c r="N30" s="3">
        <f t="array" ref="N30">IF(P17=C17,SUM(IF(($BR$52:$BR$60=C17)*($BS$51:$CA$51=P19),$BS$52:$CA$60)),0)</f>
        <v>0</v>
      </c>
      <c r="O30" s="3">
        <f t="array" ref="O30">IF(P17=C17,SUM(IF(($BR$52:$BR$60=C17)*($BS$51:$CA$51=P20),$BS$52:$CA$60)),0)</f>
        <v>0</v>
      </c>
      <c r="P30" s="3">
        <f t="array" ref="P30">IF(P17=C17,SUM(IF(($BR$52:$BR$60=C17)*($BS$51:$CA$51=P21),$BS$52:$CA$60)),0)</f>
        <v>0</v>
      </c>
      <c r="Q30" s="3">
        <f t="array" ref="Q30">IF(P17=C17,SUM(IF(($BR$52:$BR$60=C17)*($BS$51:$CA$51=P22),$BS$52:$CA$60)),0)</f>
        <v>0</v>
      </c>
      <c r="R30" s="3">
        <f t="array" ref="R30">IF(P17=C17,SUM(IF(($BR$52:$BR$60=C17)*($BS$51:$CA$51=P23),$BS$52:$CA$60)),0)</f>
        <v>0</v>
      </c>
      <c r="S30" s="3">
        <f t="array" ref="S30">IF(P17=C17,SUM(IF(($BR$52:$BR$60=C17)*($BS$51:$CA$51=P$24),$BS$52:$CA$60)),0)</f>
        <v>0</v>
      </c>
      <c r="T30" s="3">
        <f t="array" ref="T30">IF(P17=C17,SUM(IF(($BR$52:$BR$60=C17)*($BS$51:$CA$51=P$25),$BS$52:$CA$60)),0)</f>
        <v>0</v>
      </c>
      <c r="U30" s="5">
        <f t="array" ref="U30">IF(Q17=C17,SUM(IF(($BR$52:$BR$60=C17)*($BS$51:$CA$51=Q18),$BS$52:$CA$60)),0)</f>
        <v>0</v>
      </c>
      <c r="V30" s="3">
        <f t="array" ref="V30">IF(Q17=C17,SUM(IF(($BR$52:$BR$60=C17)*($BS$51:$CA$51=Q19),$BS$52:$CA$60)),0)</f>
        <v>0</v>
      </c>
      <c r="W30" s="3">
        <f t="array" ref="W30">IF(Q17=C17,SUM(IF(($BR$52:$BR$60=C17)*($BS$51:$CA$51=Q20),$BS$52:$CA$60)),0)</f>
        <v>0</v>
      </c>
      <c r="X30" s="3">
        <f t="array" ref="X30">IF(Q17=C17,SUM(IF(($BR$52:$BR$60=C17)*($BS$51:$CA$51=Q21),$BS$52:$CA$60)),0)</f>
        <v>0</v>
      </c>
      <c r="Y30" s="3">
        <f t="array" ref="Y30">IF(Q17=C17,SUM(IF(($BR$52:$BR$60=C17)*($BS$51:$CA$51=Q22),$BS$52:$CA$60)),0)</f>
        <v>0</v>
      </c>
      <c r="Z30" s="3">
        <f t="array" ref="Z30">IF(Q17=C17,SUM(IF(($BR$52:$BR$60=C17)*($BS$51:$CA$51=Q23),$BS$52:$CA$60)),0)</f>
        <v>0</v>
      </c>
      <c r="AA30" s="3">
        <f t="array" ref="AA30">IF(Q17=C17,SUM(IF(($BR$52:$BR$60=C17)*($BS$51:$CA$51=Q$24),$BS$52:$CA$60)),0)</f>
        <v>0</v>
      </c>
      <c r="AB30" s="3">
        <f t="array" ref="AB30">IF(Q17=C17,SUM(IF(($BR$52:$BR$60=C17)*($BS$51:$CA$51=Q$25),$BS$52:$CA$60)),0)</f>
        <v>0</v>
      </c>
      <c r="AC30" s="5">
        <f t="array" ref="AC30">IF(R17=C17,SUM(IF(($BR$52:$BR$60=C17)*($BS$51:$CA$51=R18),$BS$52:$CA$60)),0)</f>
        <v>0</v>
      </c>
      <c r="AD30" s="3">
        <f t="array" ref="AD30">IF(R17=C17,SUM(IF(($BR$52:$BR$60=C17)*($BS$51:$CA$51=R19),$BS$52:$CA$60)),0)</f>
        <v>0</v>
      </c>
      <c r="AE30" s="3">
        <f t="array" ref="AE30">IF(R17=C17,SUM(IF(($BR$52:$BR$60=C17)*($BS$51:$CA$51=R20),$BS$52:$CA$60)),0)</f>
        <v>0</v>
      </c>
      <c r="AF30" s="3">
        <f t="array" ref="AF30">IF(R17=C17,SUM(IF(($BR$52:$BR$60=C17)*($BS$51:$CA$51=R21),$BS$52:$CA$60)),0)</f>
        <v>0</v>
      </c>
      <c r="AG30" s="3">
        <f t="array" ref="AG30">IF(R17=C17,SUM(IF(($BR$52:$BR$60=C17)*($BS$51:$CA$51=R22),$BS$52:$CA$60)),0)</f>
        <v>0</v>
      </c>
      <c r="AH30" s="3">
        <f t="array" ref="AH30">IF(R17=C17,SUM(IF(($BR$52:$BR$60=C17)*($BS$51:$CA$51=R23),$BS$52:$CA$60)),0)</f>
        <v>0</v>
      </c>
      <c r="AI30" s="3">
        <f t="array" ref="AI30">IF(R17=C17,SUM(IF(($BR$52:$BR$60=C17)*($BS$51:$CA$51=R$24),$BS$52:$CA$60)),0)</f>
        <v>0</v>
      </c>
      <c r="AJ30" s="3">
        <f t="array" ref="AJ30">IF(R17=C17,SUM(IF(($BR$52:$BR$60=C17)*($BS$51:$CA$51=R$25),$BS$52:$CA$60)),0)</f>
        <v>0</v>
      </c>
      <c r="AK30" s="5">
        <f t="array" ref="AK30">IF(S17=C17,SUM(IF(($BR$52:$BR$60=C17)*($BS$51:$CA$51=S18),$BS$52:$CA$60)),0)</f>
        <v>0</v>
      </c>
      <c r="AL30" s="3">
        <f t="array" ref="AL30">IF(S17=C17,SUM(IF(($BR$52:$BR$60=C17)*($BS$51:$CA$51=S19),$BS$52:$CA$60)),0)</f>
        <v>0</v>
      </c>
      <c r="AM30" s="3">
        <f t="array" ref="AM30">IF(S17=C17,SUM(IF(($BR$52:$BR$60=C17)*($BS$51:$CA$51=S20),$BS$52:$CA$60)),0)</f>
        <v>0</v>
      </c>
      <c r="AN30" s="3">
        <f t="array" ref="AN30">IF(S17=C17,SUM(IF(($BR$52:$BR$60=C17)*($BS$51:$CA$51=S21),$BS$52:$CA$60)),0)</f>
        <v>0</v>
      </c>
      <c r="AO30" s="3">
        <f t="array" ref="AO30">IF(S17=C17,SUM(IF(($BR$52:$BR$60=C17)*($BS$51:$CA$51=S22),$BS$52:$CA$60)),0)</f>
        <v>0</v>
      </c>
      <c r="AP30" s="3">
        <f t="array" ref="AP30">IF(S17=C17,SUM(IF(($BR$52:$BR$60=C17)*($BS$51:$CA$51=S23),$BS$52:$CA$60)),0)</f>
        <v>0</v>
      </c>
      <c r="AQ30" s="3">
        <f t="array" ref="AQ30">IF(S17=C17,SUM(IF(($BR$52:$BR$60=C17)*($BS$51:$CA$51=S$24),$BS$52:$CA$60)),0)</f>
        <v>0</v>
      </c>
      <c r="AR30" s="3">
        <f t="array" ref="AR30">IF(S17=C17,SUM(IF(($BR$52:$BR$60=C17)*($BS$51:$CA$51=S$25),$BS$52:$CA$60)),0)</f>
        <v>0</v>
      </c>
      <c r="AS30" s="5">
        <f t="array" ref="AS30">IF(T17=C17,SUM(IF(($BR$52:$BR$60=C17)*($BS$51:$CA$51=T18),$BS$52:$CA$60)),0)</f>
        <v>0</v>
      </c>
      <c r="AT30" s="3">
        <f t="array" ref="AT30">IF(T17=C17,SUM(IF(($BR$52:$BR$60=C17)*($BS$51:$CA$51=T19),$BS$52:$CA$60)),0)</f>
        <v>0</v>
      </c>
      <c r="AU30" s="3">
        <f t="array" ref="AU30">IF(T17=C17,SUM(IF(($BR$52:$BR$60=C17)*($BS$51:$CA$51=T20),$BS$52:$CA$60)),0)</f>
        <v>0</v>
      </c>
      <c r="AV30" s="3">
        <f t="array" ref="AV30">IF(T17=C17,SUM(IF(($BR$52:$BR$60=C17)*($BS$51:$CA$51=T21),$BS$52:$CA$60)),0)</f>
        <v>0</v>
      </c>
      <c r="AW30" s="3">
        <f t="array" ref="AW30">IF(T17=C17,SUM(IF(($BR$52:$BR$60=C17)*($BS$51:$CA$51=T22),$BS$52:$CA$60)),0)</f>
        <v>0</v>
      </c>
      <c r="AX30" s="3">
        <f t="array" ref="AX30">IF(T17=C17,SUM(IF(($BR$52:$BR$60=C17)*($BS$51:$CA$51=T23),$BS$52:$CA$60)),0)</f>
        <v>0</v>
      </c>
      <c r="AY30" s="3">
        <f t="array" ref="AY30">IF(T17=C17,SUM(IF(($BR$52:$BR$60=C17)*($BS$51:$CA$51=T$24),$BS$52:$CA$60)),0)</f>
        <v>0</v>
      </c>
      <c r="AZ30" s="3">
        <f t="array" ref="AZ30">IF(T17=C17,SUM(IF(($BR$52:$BR$60=C17)*($BS$51:$CA$51=T$25),$BS$52:$CA$60)),0)</f>
        <v>0</v>
      </c>
      <c r="BA30" s="5">
        <f t="array" ref="BA30">IF(U17=C17,SUM(IF(($BR$52:$BR$60=C17)*($BS$51:$CA$51=U$18),$BS$52:$CA$60)),0)</f>
        <v>0</v>
      </c>
      <c r="BB30" s="3">
        <f t="array" ref="BB30">IF(U17=C17,SUM(IF(($BR$52:$BR$60=C17)*($BS$51:$CA$51=U$19),$BS$52:$CA$60)),0)</f>
        <v>0</v>
      </c>
      <c r="BC30" s="3">
        <f t="array" ref="BC30">IF(U17=C17,SUM(IF(($BR$52:$BR$60=C17)*($BS$51:$CA$51=U$20),$BS$52:$CA$60)),0)</f>
        <v>0</v>
      </c>
      <c r="BD30" s="3">
        <f t="array" ref="BD30">IF(U17=C17,SUM(IF(($BR$52:$BR$60=C17)*($BS$51:$CA$51=U$21),$BS$52:$CA$60)),0)</f>
        <v>0</v>
      </c>
      <c r="BE30" s="3">
        <f t="array" ref="BE30">IF(U17=C17,SUM(IF(($BR$52:$BR$60=C17)*($BS$51:$CA$51=U$22),$BS$52:$CA$60)),0)</f>
        <v>0</v>
      </c>
      <c r="BF30" s="3">
        <f t="array" ref="BF30">IF(U17=C17,SUM(IF(($BR$52:$BR$60=C17)*($BS$51:$CA$51=U$23),$BS$52:$CA$60)),0)</f>
        <v>0</v>
      </c>
      <c r="BG30" s="3">
        <f t="array" ref="BG30">IF(U17=C17,SUM(IF(($BR$52:$BR$60=C17)*($BS$51:$CA$51=U$24),$BS$52:$CA$60)),0)</f>
        <v>0</v>
      </c>
      <c r="BH30" s="3">
        <f t="array" ref="BH30">IF(U17=C17,SUM(IF(($BR$52:$BR$60=C17)*($BS$51:$CA$51=U$25),$BS$52:$CA$60)),0)</f>
        <v>0</v>
      </c>
      <c r="BI30" s="5">
        <f t="array" ref="BI30">IF(V17=C17,SUM(IF(($BR$52:$BR$60=C17)*($BS$51:$CA$51=V$18),$BS$52:$CA$60)),0)</f>
        <v>0</v>
      </c>
      <c r="BJ30" s="3">
        <f t="array" ref="BJ30">IF(V17=C17,SUM(IF(($BR$52:$BR$60=C17)*($BS$51:$CA$51=V$19),$BS$52:$CA$60)),0)</f>
        <v>0</v>
      </c>
      <c r="BK30" s="3">
        <f t="array" ref="BK30">IF(V17=C17,SUM(IF(($BR$52:$BR$60=C17)*($BS$51:$CA$51=V$20),$BS$52:$CA$60)),0)</f>
        <v>0</v>
      </c>
      <c r="BL30" s="3">
        <f t="array" ref="BL30">IF(V17=C17,SUM(IF(($BR$52:$BR$60=C17)*($BS$51:$CA$51=V$21),$BS$52:$CA$60)),0)</f>
        <v>0</v>
      </c>
      <c r="BM30" s="3">
        <f t="array" ref="BM30">IF(V17=C17,SUM(IF(($BR$52:$BR$60=C17)*($BS$51:$CA$51=V$22),$BS$52:$CA$60)),0)</f>
        <v>0</v>
      </c>
      <c r="BN30" s="3">
        <f t="array" ref="BN30">IF(V17=C17,SUM(IF(($BR$52:$BR$60=C17)*($BS$51:$CA$51=V$23),$BS$52:$CA$60)),0)</f>
        <v>0</v>
      </c>
      <c r="BO30" s="3">
        <f t="array" ref="BO30">IF(V17=C17,SUM(IF(($BR$52:$BR$60=C17)*($BS$51:$CA$51=V$24),$BS$52:$CA$60)),0)</f>
        <v>0</v>
      </c>
      <c r="BP30" s="15">
        <f t="array" ref="BP30">IF(V17=C17,SUM(IF(($BR$52:$BR$60=C17)*($BS$51:$CA$51=V$25),$BS$52:$CA$60)),0)</f>
        <v>0</v>
      </c>
      <c r="BQ30" s="3"/>
      <c r="BR30" s="2" t="str">
        <f t="shared" ref="BR30:BR38" si="59">F4</f>
        <v>1. FC Riedwald</v>
      </c>
      <c r="BS30" s="6"/>
      <c r="BT30" s="7">
        <f t="shared" ref="BT30:CA30" si="60">SUMIFS($X$64:$X$351,$V$64:$V$351,$BR30,$W$64:$W$351,BT$29)+SUMIFS($Y$64:$Y$351,$W$64:$W$351,$BR30,$V$64:$V$351,BT$29)</f>
        <v>2</v>
      </c>
      <c r="BU30" s="7">
        <f t="shared" si="60"/>
        <v>6</v>
      </c>
      <c r="BV30" s="7">
        <f t="shared" si="60"/>
        <v>2</v>
      </c>
      <c r="BW30" s="7">
        <f t="shared" si="60"/>
        <v>8</v>
      </c>
      <c r="BX30" s="7">
        <f t="shared" si="60"/>
        <v>4</v>
      </c>
      <c r="BY30" s="7">
        <f t="shared" si="60"/>
        <v>5</v>
      </c>
      <c r="BZ30" s="7">
        <f t="shared" si="60"/>
        <v>6</v>
      </c>
      <c r="CA30" s="7">
        <f t="shared" si="60"/>
        <v>4</v>
      </c>
      <c r="CB30" s="3"/>
    </row>
    <row r="31" spans="2:80" s="2" customFormat="1" x14ac:dyDescent="0.2">
      <c r="C31" s="2" t="str">
        <f t="shared" si="58"/>
        <v>Eintracht Frankfurt</v>
      </c>
      <c r="E31" s="14">
        <f t="array" ref="E31">IF(O18=C18,SUM(IF(($BR$52:$BR$60=C18)*($BS$51:$CA$51=O17),$BS$52:$CA$60)),0)</f>
        <v>0</v>
      </c>
      <c r="F31" s="3">
        <f t="array" ref="F31">IF(O18=C18,SUM(IF(($BR$52:$BR$60=C18)*($BS$51:$CA$51=O19),$BS$52:$CA$60)),0)</f>
        <v>0</v>
      </c>
      <c r="G31" s="3">
        <f t="array" ref="G31">IF(O18=C18,SUM(IF(($BR$52:$BR$60=C18)*($BS$51:$CA$51=O20),$BS$52:$CA$60)),0)</f>
        <v>0</v>
      </c>
      <c r="H31" s="3">
        <f t="array" ref="H31">IF(O18=C18,SUM(IF(($BR$52:$BR$60=C18)*($BS$51:$CA$51=O21),$BS$52:$CA$60)),0)</f>
        <v>0</v>
      </c>
      <c r="I31" s="3">
        <f t="array" ref="I31">IF(O18=C18,SUM(IF(($BR$52:$BR$60=C18)*($BS$51:$CA$51=O22),$BS$52:$CA$60)),0)</f>
        <v>0</v>
      </c>
      <c r="J31" s="3">
        <f t="array" ref="J31">IF(O18=C18,SUM(IF(($BR$52:$BR$60=C18)*($BS$51:$CA$51=O23),$BS$52:$CA$60)),0)</f>
        <v>0</v>
      </c>
      <c r="K31" s="3">
        <f t="array" ref="K31">IF(O18=C18,SUM(IF(($BR$52:$BR$60=C18)*($BS$51:$CA$51=O$24),$BS$52:$CA$60)),0)</f>
        <v>0</v>
      </c>
      <c r="L31" s="3">
        <f t="array" ref="L31">IF(O18=C18,SUM(IF(($BR$52:$BR$60=C18)*($BS$51:$CA$51=O$25),$BS$52:$CA$60)),0)</f>
        <v>0</v>
      </c>
      <c r="M31" s="5">
        <f t="array" ref="M31">IF(P18=C18,SUM(IF(($BR$52:$BR$60=C18)*($BS$51:$CA$51=P17),$BS$52:$CA$60)),0)</f>
        <v>0</v>
      </c>
      <c r="N31" s="3">
        <f t="array" ref="N31">IF(P18=C18,SUM(IF(($BR$52:$BR$60=C18)*($BS$51:$CA$51=P19),$BS$52:$CA$60)),0)</f>
        <v>0</v>
      </c>
      <c r="O31" s="3">
        <f t="array" ref="O31">IF(P18=C18,SUM(IF(($BR$52:$BR$60=C18)*($BS$51:$CA$51=P20),$BS$52:$CA$60)),0)</f>
        <v>0</v>
      </c>
      <c r="P31" s="3">
        <f t="array" ref="P31">IF(P18=C18,SUM(IF(($BR$52:$BR$60=C18)*($BS$51:$CA$51=P21),$BS$52:$CA$60)),0)</f>
        <v>0</v>
      </c>
      <c r="Q31" s="3">
        <f t="array" ref="Q31">IF(P18=C18,SUM(IF(($BR$52:$BR$60=C18)*($BS$51:$CA$51=P22),$BS$52:$CA$60)),0)</f>
        <v>0</v>
      </c>
      <c r="R31" s="3">
        <f t="array" ref="R31">IF(P18=C18,SUM(IF(($BR$52:$BR$60=C18)*($BS$51:$CA$51=P23),$BS$52:$CA$60)),0)</f>
        <v>0</v>
      </c>
      <c r="S31" s="3">
        <f t="array" ref="S31">IF(P18=C18,SUM(IF(($BR$52:$BR$60=C18)*($BS$51:$CA$51=P$24),$BS$52:$CA$60)),0)</f>
        <v>0</v>
      </c>
      <c r="T31" s="3">
        <f t="array" ref="T31">IF(P18=C18,SUM(IF(($BR$52:$BR$60=C18)*($BS$51:$CA$51=P$25),$BS$52:$CA$60)),0)</f>
        <v>0</v>
      </c>
      <c r="U31" s="5">
        <f t="array" ref="U31">IF(Q18=C18,SUM(IF(($BR$52:$BR$60=C18)*($BS$51:$CA$51=Q17),$BS$52:$CA$60)),0)</f>
        <v>0</v>
      </c>
      <c r="V31" s="3">
        <f t="array" ref="V31">IF(Q18=C18,SUM(IF(($BR$52:$BR$60=C18)*($BS$51:$CA$51=Q19),$BS$52:$CA$60)),0)</f>
        <v>0</v>
      </c>
      <c r="W31" s="3">
        <f t="array" ref="W31">IF(Q18=C18,SUM(IF(($BR$52:$BR$60=C18)*($BS$51:$CA$51=Q20),$BS$52:$CA$60)),0)</f>
        <v>0</v>
      </c>
      <c r="X31" s="3">
        <f t="array" ref="X31">IF(Q18=C18,SUM(IF(($BR$52:$BR$60=C18)*($BS$51:$CA$51=Q21),$BS$52:$CA$60)),0)</f>
        <v>0</v>
      </c>
      <c r="Y31" s="3">
        <f t="array" ref="Y31">IF(Q18=C18,SUM(IF(($BR$52:$BR$60=C18)*($BS$51:$CA$51=Q22),$BS$52:$CA$60)),0)</f>
        <v>0</v>
      </c>
      <c r="Z31" s="3">
        <f t="array" ref="Z31">IF(Q18=C18,SUM(IF(($BR$52:$BR$60=C18)*($BS$51:$CA$51=Q23),$BS$52:$CA$60)),0)</f>
        <v>0</v>
      </c>
      <c r="AA31" s="3">
        <f t="array" ref="AA31">IF(Q18=C18,SUM(IF(($BR$52:$BR$60=C18)*($BS$51:$CA$51=Q$24),$BS$52:$CA$60)),0)</f>
        <v>0</v>
      </c>
      <c r="AB31" s="3">
        <f t="array" ref="AB31">IF(Q18=C18,SUM(IF(($BR$52:$BR$60=C18)*($BS$51:$CA$51=Q$25),$BS$52:$CA$60)),0)</f>
        <v>0</v>
      </c>
      <c r="AC31" s="5">
        <f t="array" ref="AC31">IF(R18=C18,SUM(IF(($BR$52:$BR$60=C18)*($BS$51:$CA$51=R17),$BS$52:$CA$60)),0)</f>
        <v>0</v>
      </c>
      <c r="AD31" s="3">
        <f t="array" ref="AD31">IF(R18=C18,SUM(IF(($BR$52:$BR$60=C18)*($BS$51:$CA$51=R19),$BS$52:$CA$60)),0)</f>
        <v>0</v>
      </c>
      <c r="AE31" s="3">
        <f t="array" ref="AE31">IF(R18=C18,SUM(IF(($BR$52:$BR$60=C18)*($BS$51:$CA$51=R20),$BS$52:$CA$60)),0)</f>
        <v>0</v>
      </c>
      <c r="AF31" s="3">
        <f t="array" ref="AF31">IF(R18=C18,SUM(IF(($BR$52:$BR$60=C18)*($BS$51:$CA$51=R21),$BS$52:$CA$60)),0)</f>
        <v>0</v>
      </c>
      <c r="AG31" s="3">
        <f t="array" ref="AG31">IF(R18=C18,SUM(IF(($BR$52:$BR$60=C18)*($BS$51:$CA$51=R22),$BS$52:$CA$60)),0)</f>
        <v>0</v>
      </c>
      <c r="AH31" s="3">
        <f t="array" ref="AH31">IF(R18=C18,SUM(IF(($BR$52:$BR$60=C18)*($BS$51:$CA$51=R23),$BS$52:$CA$60)),0)</f>
        <v>0</v>
      </c>
      <c r="AI31" s="3">
        <f t="array" ref="AI31">IF(R18=C18,SUM(IF(($BR$52:$BR$60=C18)*($BS$51:$CA$51=R$24),$BS$52:$CA$60)),0)</f>
        <v>0</v>
      </c>
      <c r="AJ31" s="3">
        <f t="array" ref="AJ31">IF(R18=C18,SUM(IF(($BR$52:$BR$60=C18)*($BS$51:$CA$51=R$25),$BS$52:$CA$60)),0)</f>
        <v>0</v>
      </c>
      <c r="AK31" s="5">
        <f t="array" ref="AK31">IF(S18=C18,SUM(IF(($BR$52:$BR$60=C18)*($BS$51:$CA$51=S17),$BS$52:$CA$60)),0)</f>
        <v>0</v>
      </c>
      <c r="AL31" s="3">
        <f t="array" ref="AL31">IF(S18=C18,SUM(IF(($BR$52:$BR$60=C18)*($BS$51:$CA$51=S19),$BS$52:$CA$60)),0)</f>
        <v>0</v>
      </c>
      <c r="AM31" s="3">
        <f t="array" ref="AM31">IF(S18=C18,SUM(IF(($BR$52:$BR$60=C18)*($BS$51:$CA$51=S20),$BS$52:$CA$60)),0)</f>
        <v>0</v>
      </c>
      <c r="AN31" s="3">
        <f t="array" ref="AN31">IF(S18=C18,SUM(IF(($BR$52:$BR$60=C18)*($BS$51:$CA$51=S21),$BS$52:$CA$60)),0)</f>
        <v>0</v>
      </c>
      <c r="AO31" s="3">
        <f t="array" ref="AO31">IF(S18=C18,SUM(IF(($BR$52:$BR$60=C18)*($BS$51:$CA$51=S22),$BS$52:$CA$60)),0)</f>
        <v>0</v>
      </c>
      <c r="AP31" s="3">
        <f t="array" ref="AP31">IF(S18=C18,SUM(IF(($BR$52:$BR$60=C18)*($BS$51:$CA$51=S23),$BS$52:$CA$60)),0)</f>
        <v>0</v>
      </c>
      <c r="AQ31" s="3">
        <f t="array" ref="AQ31">IF(S18=C18,SUM(IF(($BR$52:$BR$60=C18)*($BS$51:$CA$51=S$24),$BS$52:$CA$60)),0)</f>
        <v>0</v>
      </c>
      <c r="AR31" s="3">
        <f t="array" ref="AR31">IF(S18=C18,SUM(IF(($BR$52:$BR$60=C18)*($BS$51:$CA$51=S$25),$BS$52:$CA$60)),0)</f>
        <v>0</v>
      </c>
      <c r="AS31" s="5">
        <f t="array" ref="AS31">IF(T18=C18,SUM(IF(($BR$52:$BR$60=C18)*($BS$51:$CA$51=T17),$BS$52:$CA$60)),0)</f>
        <v>0</v>
      </c>
      <c r="AT31" s="3">
        <f t="array" ref="AT31">IF(T18=C18,SUM(IF(($BR$52:$BR$60=C18)*($BS$51:$CA$51=T19),$BS$52:$CA$60)),0)</f>
        <v>0</v>
      </c>
      <c r="AU31" s="3">
        <f t="array" ref="AU31">IF(T18=C18,SUM(IF(($BR$52:$BR$60=C18)*($BS$51:$CA$51=T20),$BS$52:$CA$60)),0)</f>
        <v>0</v>
      </c>
      <c r="AV31" s="3">
        <f t="array" ref="AV31">IF(T18=C18,SUM(IF(($BR$52:$BR$60=C18)*($BS$51:$CA$51=T21),$BS$52:$CA$60)),0)</f>
        <v>0</v>
      </c>
      <c r="AW31" s="3">
        <f t="array" ref="AW31">IF(T18=C18,SUM(IF(($BR$52:$BR$60=C18)*($BS$51:$CA$51=T22),$BS$52:$CA$60)),0)</f>
        <v>0</v>
      </c>
      <c r="AX31" s="3">
        <f t="array" ref="AX31">IF(T18=C18,SUM(IF(($BR$52:$BR$60=C18)*($BS$51:$CA$51=T23),$BS$52:$CA$60)),0)</f>
        <v>0</v>
      </c>
      <c r="AY31" s="3">
        <f t="array" ref="AY31">IF(T18=C18,SUM(IF(($BR$52:$BR$60=C18)*($BS$51:$CA$51=T$24),$BS$52:$CA$60)),0)</f>
        <v>0</v>
      </c>
      <c r="AZ31" s="3">
        <f t="array" ref="AZ31">IF(T18=C18,SUM(IF(($BR$52:$BR$60=C18)*($BS$51:$CA$51=T$25),$BS$52:$CA$60)),0)</f>
        <v>0</v>
      </c>
      <c r="BA31" s="5">
        <f t="array" ref="BA31">IF(U18=C18,SUM(IF(($BR$52:$BR$60=C18)*($BS$51:$CA$51=U$17),$BS$52:$CA$60)),0)</f>
        <v>0</v>
      </c>
      <c r="BB31" s="3">
        <f t="array" ref="BB31">IF(U18=C18,SUM(IF(($BR$52:$BR$60=C18)*($BS$51:$CA$51=U$19),$BS$52:$CA$60)),0)</f>
        <v>0</v>
      </c>
      <c r="BC31" s="3">
        <f t="array" ref="BC31">IF(U18=C18,SUM(IF(($BR$52:$BR$60=C18)*($BS$51:$CA$51=U$20),$BS$52:$CA$60)),0)</f>
        <v>0</v>
      </c>
      <c r="BD31" s="3">
        <f t="array" ref="BD31">IF(U18=C18,SUM(IF(($BR$52:$BR$60=C18)*($BS$51:$CA$51=U$21),$BS$52:$CA$60)),0)</f>
        <v>0</v>
      </c>
      <c r="BE31" s="3">
        <f t="array" ref="BE31">IF(U18=C18,SUM(IF(($BR$52:$BR$60=C18)*($BS$51:$CA$51=U$22),$BS$52:$CA$60)),0)</f>
        <v>0</v>
      </c>
      <c r="BF31" s="3">
        <f t="array" ref="BF31">IF(U18=C18,SUM(IF(($BR$52:$BR$60=C18)*($BS$51:$CA$51=U$23),$BS$52:$CA$60)),0)</f>
        <v>0</v>
      </c>
      <c r="BG31" s="3">
        <f t="array" ref="BG31">IF(U18=C18,SUM(IF(($BR$52:$BR$60=C18)*($BS$51:$CA$51=U$24),$BS$52:$CA$60)),0)</f>
        <v>0</v>
      </c>
      <c r="BH31" s="3">
        <f t="array" ref="BH31">IF(U18=C18,SUM(IF(($BR$52:$BR$60=C18)*($BS$51:$CA$51=U$25),$BS$52:$CA$60)),0)</f>
        <v>0</v>
      </c>
      <c r="BI31" s="5">
        <f t="array" ref="BI31">IF(V18=C18,SUM(IF(($BR$52:$BR$60=C18)*($BS$51:$CA$51=V$17),$BS$52:$CA$60)),0)</f>
        <v>0</v>
      </c>
      <c r="BJ31" s="3">
        <f t="array" ref="BJ31">IF(V18=C18,SUM(IF(($BR$52:$BR$60=C18)*($BS$51:$CA$51=V$19),$BS$52:$CA$60)),0)</f>
        <v>0</v>
      </c>
      <c r="BK31" s="3">
        <f t="array" ref="BK31">IF(V18=C18,SUM(IF(($BR$52:$BR$60=C18)*($BS$51:$CA$51=V$20),$BS$52:$CA$60)),0)</f>
        <v>0</v>
      </c>
      <c r="BL31" s="3">
        <f t="array" ref="BL31">IF(V18=C18,SUM(IF(($BR$52:$BR$60=C18)*($BS$51:$CA$51=V$21),$BS$52:$CA$60)),0)</f>
        <v>0</v>
      </c>
      <c r="BM31" s="3">
        <f t="array" ref="BM31">IF(V18=C18,SUM(IF(($BR$52:$BR$60=C18)*($BS$51:$CA$51=V$22),$BS$52:$CA$60)),0)</f>
        <v>0</v>
      </c>
      <c r="BN31" s="3">
        <f t="array" ref="BN31">IF(V18=C18,SUM(IF(($BR$52:$BR$60=C18)*($BS$51:$CA$51=V$23),$BS$52:$CA$60)),0)</f>
        <v>0</v>
      </c>
      <c r="BO31" s="3">
        <f t="array" ref="BO31">IF(V18=C18,SUM(IF(($BR$52:$BR$60=C18)*($BS$51:$CA$51=V$24),$BS$52:$CA$60)),0)</f>
        <v>0</v>
      </c>
      <c r="BP31" s="15">
        <f t="array" ref="BP31">IF(V18=C18,SUM(IF(($BR$52:$BR$60=C18)*($BS$51:$CA$51=V$25),$BS$52:$CA$60)),0)</f>
        <v>0</v>
      </c>
      <c r="BQ31" s="3"/>
      <c r="BR31" s="2" t="str">
        <f t="shared" si="59"/>
        <v>Eintracht Frankfurt</v>
      </c>
      <c r="BS31" s="8">
        <f t="shared" ref="BS31:BS38" si="61">SUMIFS($X$64:$X$351,$V$64:$V$351,$BR31,$W$64:$W$351,BS$29)+SUMIFS($Y$64:$Y$351,$W$64:$W$351,$BR31,$V$64:$V$351,BS$29)</f>
        <v>2</v>
      </c>
      <c r="BT31" s="6"/>
      <c r="BU31" s="7">
        <f t="shared" ref="BU31:CA31" si="62">SUMIFS($X$64:$X$351,$V$64:$V$351,$BR31,$W$64:$W$351,BU$29)+SUMIFS($Y$64:$Y$351,$W$64:$W$351,$BR31,$V$64:$V$351,BU$29)</f>
        <v>7</v>
      </c>
      <c r="BV31" s="7">
        <f t="shared" si="62"/>
        <v>8</v>
      </c>
      <c r="BW31" s="7">
        <f t="shared" si="62"/>
        <v>6</v>
      </c>
      <c r="BX31" s="7">
        <f t="shared" si="62"/>
        <v>6</v>
      </c>
      <c r="BY31" s="7">
        <f t="shared" si="62"/>
        <v>7</v>
      </c>
      <c r="BZ31" s="7">
        <f t="shared" si="62"/>
        <v>8</v>
      </c>
      <c r="CA31" s="7">
        <f t="shared" si="62"/>
        <v>5</v>
      </c>
      <c r="CB31" s="3"/>
    </row>
    <row r="32" spans="2:80" s="2" customFormat="1" x14ac:dyDescent="0.2">
      <c r="C32" s="2" t="str">
        <f t="shared" si="58"/>
        <v>FC Barcelona</v>
      </c>
      <c r="E32" s="14">
        <f t="array" ref="E32">IF(O19=C19,SUM(IF(($BR$52:$BR$60=C19)*($BS$51:$CA$51=O17),$BS$52:$CA$60)),0)</f>
        <v>0</v>
      </c>
      <c r="F32" s="3">
        <f t="array" ref="F32">IF(O19=C19,SUM(IF(($BR$52:$BR$60=C19)*($BS$51:$CA$51=O18),$BS$52:$CA$60)),0)</f>
        <v>0</v>
      </c>
      <c r="G32" s="3">
        <f t="array" ref="G32">IF(O19=C19,SUM(IF(($BR$52:$BR$60=C19)*($BS$51:$CA$51=O20),$BS$52:$CA$60)),0)</f>
        <v>0</v>
      </c>
      <c r="H32" s="3">
        <f t="array" ref="H32">IF(O19=C19,SUM(IF(($BR$52:$BR$60=C19)*($BS$51:$CA$51=O21),$BS$52:$CA$60)),0)</f>
        <v>0</v>
      </c>
      <c r="I32" s="3">
        <f t="array" ref="I32">IF(O19=C19,SUM(IF(($BR$52:$BR$60=C19)*($BS$51:$CA$51=O22),$BS$52:$CA$60)),0)</f>
        <v>0</v>
      </c>
      <c r="J32" s="3">
        <f t="array" ref="J32">IF(O19=C19,SUM(IF(($BR$52:$BR$60=C19)*($BS$51:$CA$51=O23),$BS$52:$CA$60)),0)</f>
        <v>0</v>
      </c>
      <c r="K32" s="3">
        <f t="array" ref="K32">IF(O19=C19,SUM(IF(($BR$52:$BR$60=C19)*($BS$51:$CA$51=O$24),$BS$52:$CA$60)),0)</f>
        <v>0</v>
      </c>
      <c r="L32" s="3">
        <f t="array" ref="L32">IF(O19=C19,SUM(IF(($BR$52:$BR$60=C19)*($BS$51:$CA$51=O$25),$BS$52:$CA$60)),0)</f>
        <v>0</v>
      </c>
      <c r="M32" s="5">
        <f t="array" ref="M32">IF(P19=C19,SUM(IF(($BR$52:$BR$60=C19)*($BS$51:$CA$51=P17),$BS$52:$CA$60)),0)</f>
        <v>0</v>
      </c>
      <c r="N32" s="3">
        <f t="array" ref="N32">IF(P19=C19,SUM(IF(($BR$52:$BR$60=C19)*($BS$51:$CA$51=P18),$BS$52:$CA$60)),0)</f>
        <v>0</v>
      </c>
      <c r="O32" s="3">
        <f t="array" ref="O32">IF(P19=C19,SUM(IF(($BR$52:$BR$60=C19)*($BS$51:$CA$51=P20),$BS$52:$CA$60)),0)</f>
        <v>0</v>
      </c>
      <c r="P32" s="3">
        <f t="array" ref="P32">IF(P19=C19,SUM(IF(($BR$52:$BR$60=C19)*($BS$51:$CA$51=P21),$BS$52:$CA$60)),0)</f>
        <v>0</v>
      </c>
      <c r="Q32" s="3">
        <f t="array" ref="Q32">IF(P19=C19,SUM(IF(($BR$52:$BR$60=C19)*($BS$51:$CA$51=P22),$BS$52:$CA$60)),0)</f>
        <v>0</v>
      </c>
      <c r="R32" s="3">
        <f t="array" ref="R32">IF(P19=C19,SUM(IF(($BR$52:$BR$60=C19)*($BS$51:$CA$51=P23),$BS$52:$CA$60)),0)</f>
        <v>0</v>
      </c>
      <c r="S32" s="3">
        <f t="array" ref="S32">IF(P19=C19,SUM(IF(($BR$52:$BR$60=C19)*($BS$51:$CA$51=P$24),$BS$52:$CA$60)),0)</f>
        <v>0</v>
      </c>
      <c r="T32" s="3">
        <f t="array" ref="T32">IF(P19=C19,SUM(IF(($BR$52:$BR$60=C19)*($BS$51:$CA$51=P$25),$BS$52:$CA$60)),0)</f>
        <v>0</v>
      </c>
      <c r="U32" s="5">
        <f t="array" ref="U32">IF(Q19=C19,SUM(IF(($BR$52:$BR$60=C19)*($BS$51:$CA$51=Q17),$BS$52:$CA$60)),0)</f>
        <v>0</v>
      </c>
      <c r="V32" s="3">
        <f t="array" ref="V32">IF(Q19=C19,SUM(IF(($BR$52:$BR$60=C19)*($BS$51:$CA$51=Q18),$BS$52:$CA$60)),0)</f>
        <v>0</v>
      </c>
      <c r="W32" s="3">
        <f t="array" ref="W32">IF(Q19=C19,SUM(IF(($BR$52:$BR$60=C19)*($BS$51:$CA$51=Q20),$BS$52:$CA$60)),0)</f>
        <v>0</v>
      </c>
      <c r="X32" s="3">
        <f t="array" ref="X32">IF(Q19=C19,SUM(IF(($BR$52:$BR$60=C19)*($BS$51:$CA$51=Q21),$BS$52:$CA$60)),0)</f>
        <v>0</v>
      </c>
      <c r="Y32" s="3">
        <f t="array" ref="Y32">IF(Q19=C19,SUM(IF(($BR$52:$BR$60=C19)*($BS$51:$CA$51=Q22),$BS$52:$CA$60)),0)</f>
        <v>0</v>
      </c>
      <c r="Z32" s="3">
        <f t="array" ref="Z32">IF(Q19=C19,SUM(IF(($BR$52:$BR$60=C19)*($BS$51:$CA$51=Q23),$BS$52:$CA$60)),0)</f>
        <v>0</v>
      </c>
      <c r="AA32" s="3">
        <f t="array" ref="AA32">IF(Q19=C19,SUM(IF(($BR$52:$BR$60=C19)*($BS$51:$CA$51=Q$24),$BS$52:$CA$60)),0)</f>
        <v>0</v>
      </c>
      <c r="AB32" s="3">
        <f t="array" ref="AB32">IF(Q19=C19,SUM(IF(($BR$52:$BR$60=C19)*($BS$51:$CA$51=Q$25),$BS$52:$CA$60)),0)</f>
        <v>0</v>
      </c>
      <c r="AC32" s="5">
        <f t="array" ref="AC32">IF(R19=C19,SUM(IF(($BR$52:$BR$60=C19)*($BS$51:$CA$51=R17),$BS$52:$CA$60)),0)</f>
        <v>0</v>
      </c>
      <c r="AD32" s="3">
        <f t="array" ref="AD32">IF(R19=C19,SUM(IF(($BR$52:$BR$60=C19)*($BS$51:$CA$51=R18),$BS$52:$CA$60)),0)</f>
        <v>0</v>
      </c>
      <c r="AE32" s="3">
        <f t="array" ref="AE32">IF(R19=C19,SUM(IF(($BR$52:$BR$60=C19)*($BS$51:$CA$51=R20),$BS$52:$CA$60)),0)</f>
        <v>0</v>
      </c>
      <c r="AF32" s="3">
        <f t="array" ref="AF32">IF(R19=C19,SUM(IF(($BR$52:$BR$60=C19)*($BS$51:$CA$51=R21),$BS$52:$CA$60)),0)</f>
        <v>0</v>
      </c>
      <c r="AG32" s="3">
        <f t="array" ref="AG32">IF(R19=C19,SUM(IF(($BR$52:$BR$60=C19)*($BS$51:$CA$51=R22),$BS$52:$CA$60)),0)</f>
        <v>0</v>
      </c>
      <c r="AH32" s="3">
        <f t="array" ref="AH32">IF(R19=C19,SUM(IF(($BR$52:$BR$60=C19)*($BS$51:$CA$51=R23),$BS$52:$CA$60)),0)</f>
        <v>0</v>
      </c>
      <c r="AI32" s="3">
        <f t="array" ref="AI32">IF(R19=C19,SUM(IF(($BR$52:$BR$60=C19)*($BS$51:$CA$51=R$24),$BS$52:$CA$60)),0)</f>
        <v>0</v>
      </c>
      <c r="AJ32" s="3">
        <f t="array" ref="AJ32">IF(R19=C19,SUM(IF(($BR$52:$BR$60=C19)*($BS$51:$CA$51=R$25),$BS$52:$CA$60)),0)</f>
        <v>0</v>
      </c>
      <c r="AK32" s="5">
        <f t="array" ref="AK32">IF(S19=C19,SUM(IF(($BR$52:$BR$60=C19)*($BS$51:$CA$51=S17),$BS$52:$CA$60)),0)</f>
        <v>0</v>
      </c>
      <c r="AL32" s="3">
        <f t="array" ref="AL32">IF(S19=C19,SUM(IF(($BR$52:$BR$60=C19)*($BS$51:$CA$51=S18),$BS$52:$CA$60)),0)</f>
        <v>0</v>
      </c>
      <c r="AM32" s="3">
        <f t="array" ref="AM32">IF(S19=C19,SUM(IF(($BR$52:$BR$60=C19)*($BS$51:$CA$51=S20),$BS$52:$CA$60)),0)</f>
        <v>0</v>
      </c>
      <c r="AN32" s="3">
        <f t="array" ref="AN32">IF(S19=C19,SUM(IF(($BR$52:$BR$60=C19)*($BS$51:$CA$51=S21),$BS$52:$CA$60)),0)</f>
        <v>0</v>
      </c>
      <c r="AO32" s="3">
        <f t="array" ref="AO32">IF(S19=C19,SUM(IF(($BR$52:$BR$60=C19)*($BS$51:$CA$51=S22),$BS$52:$CA$60)),0)</f>
        <v>0</v>
      </c>
      <c r="AP32" s="3">
        <f t="array" ref="AP32">IF(S19=C19,SUM(IF(($BR$52:$BR$60=C19)*($BS$51:$CA$51=S23),$BS$52:$CA$60)),0)</f>
        <v>0</v>
      </c>
      <c r="AQ32" s="3">
        <f t="array" ref="AQ32">IF(S19=C19,SUM(IF(($BR$52:$BR$60=C19)*($BS$51:$CA$51=S$24),$BS$52:$CA$60)),0)</f>
        <v>0</v>
      </c>
      <c r="AR32" s="3">
        <f t="array" ref="AR32">IF(S19=C19,SUM(IF(($BR$52:$BR$60=C19)*($BS$51:$CA$51=S$25),$BS$52:$CA$60)),0)</f>
        <v>0</v>
      </c>
      <c r="AS32" s="5">
        <f t="array" ref="AS32">IF(T19=C19,SUM(IF(($BR$52:$BR$60=C19)*($BS$51:$CA$51=T17),$BS$52:$CA$60)),0)</f>
        <v>0</v>
      </c>
      <c r="AT32" s="3">
        <f t="array" ref="AT32">IF(T19=C19,SUM(IF(($BR$52:$BR$60=C19)*($BS$51:$CA$51=T18),$BS$52:$CA$60)),0)</f>
        <v>0</v>
      </c>
      <c r="AU32" s="3">
        <f t="array" ref="AU32">IF(T19=C19,SUM(IF(($BR$52:$BR$60=C19)*($BS$51:$CA$51=T20),$BS$52:$CA$60)),0)</f>
        <v>0</v>
      </c>
      <c r="AV32" s="3">
        <f t="array" ref="AV32">IF(T19=C19,SUM(IF(($BR$52:$BR$60=C19)*($BS$51:$CA$51=T21),$BS$52:$CA$60)),0)</f>
        <v>0</v>
      </c>
      <c r="AW32" s="3">
        <f t="array" ref="AW32">IF(T19=C19,SUM(IF(($BR$52:$BR$60=C19)*($BS$51:$CA$51=T22),$BS$52:$CA$60)),0)</f>
        <v>0</v>
      </c>
      <c r="AX32" s="3">
        <f t="array" ref="AX32">IF(T19=C19,SUM(IF(($BR$52:$BR$60=C19)*($BS$51:$CA$51=T23),$BS$52:$CA$60)),0)</f>
        <v>0</v>
      </c>
      <c r="AY32" s="3">
        <f t="array" ref="AY32">IF(T19=C19,SUM(IF(($BR$52:$BR$60=C19)*($BS$51:$CA$51=T$24),$BS$52:$CA$60)),0)</f>
        <v>0</v>
      </c>
      <c r="AZ32" s="3">
        <f t="array" ref="AZ32">IF(T19=C19,SUM(IF(($BR$52:$BR$60=C19)*($BS$51:$CA$51=T$25),$BS$52:$CA$60)),0)</f>
        <v>0</v>
      </c>
      <c r="BA32" s="5">
        <f t="array" ref="BA32">IF(U19=C19,SUM(IF(($BR$52:$BR$60=C19)*($BS$51:$CA$51=U$17),$BS$52:$CA$60)),0)</f>
        <v>0</v>
      </c>
      <c r="BB32" s="3">
        <f t="array" ref="BB32">IF(U19=C19,SUM(IF(($BR$52:$BR$60=C19)*($BS$51:$CA$51=U$18),$BS$52:$CA$60)),0)</f>
        <v>0</v>
      </c>
      <c r="BC32" s="3">
        <f t="array" ref="BC32">IF(U19=C19,SUM(IF(($BR$52:$BR$60=C19)*($BS$51:$CA$51=U$20),$BS$52:$CA$60)),0)</f>
        <v>0</v>
      </c>
      <c r="BD32" s="3">
        <f t="array" ref="BD32">IF(U19=C19,SUM(IF(($BR$52:$BR$60=C19)*($BS$51:$CA$51=U$21),$BS$52:$CA$60)),0)</f>
        <v>0</v>
      </c>
      <c r="BE32" s="3">
        <f t="array" ref="BE32">IF(U19=C19,SUM(IF(($BR$52:$BR$60=C19)*($BS$51:$CA$51=U$22),$BS$52:$CA$60)),0)</f>
        <v>0</v>
      </c>
      <c r="BF32" s="3">
        <f t="array" ref="BF32">IF(U19=C19,SUM(IF(($BR$52:$BR$60=C19)*($BS$51:$CA$51=U$23),$BS$52:$CA$60)),0)</f>
        <v>0</v>
      </c>
      <c r="BG32" s="3">
        <f t="array" ref="BG32">IF(U19=C19,SUM(IF(($BR$52:$BR$60=C19)*($BS$51:$CA$51=U$24),$BS$52:$CA$60)),0)</f>
        <v>0</v>
      </c>
      <c r="BH32" s="3">
        <f t="array" ref="BH32">IF(U19=C19,SUM(IF(($BR$52:$BR$60=C19)*($BS$51:$CA$51=U$25),$BS$52:$CA$60)),0)</f>
        <v>0</v>
      </c>
      <c r="BI32" s="5">
        <f t="array" ref="BI32">IF(V19=C19,SUM(IF(($BR$52:$BR$60=C19)*($BS$51:$CA$51=V$17),$BS$52:$CA$60)),0)</f>
        <v>0</v>
      </c>
      <c r="BJ32" s="3">
        <f t="array" ref="BJ32">IF(V19=C19,SUM(IF(($BR$52:$BR$60=C19)*($BS$51:$CA$51=V$18),$BS$52:$CA$60)),0)</f>
        <v>0</v>
      </c>
      <c r="BK32" s="3">
        <f t="array" ref="BK32">IF(V19=C19,SUM(IF(($BR$52:$BR$60=C19)*($BS$51:$CA$51=V$20),$BS$52:$CA$60)),0)</f>
        <v>0</v>
      </c>
      <c r="BL32" s="3">
        <f t="array" ref="BL32">IF(V19=C19,SUM(IF(($BR$52:$BR$60=C19)*($BS$51:$CA$51=V$21),$BS$52:$CA$60)),0)</f>
        <v>0</v>
      </c>
      <c r="BM32" s="3">
        <f t="array" ref="BM32">IF(V19=C19,SUM(IF(($BR$52:$BR$60=C19)*($BS$51:$CA$51=V$22),$BS$52:$CA$60)),0)</f>
        <v>0</v>
      </c>
      <c r="BN32" s="3">
        <f t="array" ref="BN32">IF(V19=C19,SUM(IF(($BR$52:$BR$60=C19)*($BS$51:$CA$51=V$23),$BS$52:$CA$60)),0)</f>
        <v>0</v>
      </c>
      <c r="BO32" s="3">
        <f t="array" ref="BO32">IF(V19=C19,SUM(IF(($BR$52:$BR$60=C19)*($BS$51:$CA$51=V$24),$BS$52:$CA$60)),0)</f>
        <v>0</v>
      </c>
      <c r="BP32" s="15">
        <f t="array" ref="BP32">IF(V19=C19,SUM(IF(($BR$52:$BR$60=C19)*($BS$51:$CA$51=V$25),$BS$52:$CA$60)),0)</f>
        <v>0</v>
      </c>
      <c r="BQ32" s="3"/>
      <c r="BR32" s="2" t="str">
        <f t="shared" si="59"/>
        <v>FC Barcelona</v>
      </c>
      <c r="BS32" s="8">
        <f t="shared" si="61"/>
        <v>11</v>
      </c>
      <c r="BT32" s="8">
        <f t="shared" ref="BT32:BT38" si="63">SUMIFS($X$64:$X$351,$V$64:$V$351,$BR32,$W$64:$W$351,BT$29)+SUMIFS($Y$64:$Y$351,$W$64:$W$351,$BR32,$V$64:$V$351,BT$29)</f>
        <v>2</v>
      </c>
      <c r="BU32" s="6"/>
      <c r="BV32" s="7">
        <f t="shared" ref="BV32:CA32" si="64">SUMIFS($X$64:$X$351,$V$64:$V$351,$BR32,$W$64:$W$351,BV$29)+SUMIFS($Y$64:$Y$351,$W$64:$W$351,$BR32,$V$64:$V$351,BV$29)</f>
        <v>5</v>
      </c>
      <c r="BW32" s="7">
        <f t="shared" si="64"/>
        <v>5</v>
      </c>
      <c r="BX32" s="7">
        <f t="shared" si="64"/>
        <v>3</v>
      </c>
      <c r="BY32" s="7">
        <f t="shared" si="64"/>
        <v>4</v>
      </c>
      <c r="BZ32" s="7">
        <f t="shared" si="64"/>
        <v>5</v>
      </c>
      <c r="CA32" s="7">
        <f t="shared" si="64"/>
        <v>6</v>
      </c>
      <c r="CB32" s="3"/>
    </row>
    <row r="33" spans="2:80" s="2" customFormat="1" x14ac:dyDescent="0.2">
      <c r="C33" s="2" t="str">
        <f t="shared" si="58"/>
        <v>Maibach 1822 eV</v>
      </c>
      <c r="E33" s="14">
        <f t="array" ref="E33">IF(O20=C20,SUM(IF(($BR$52:$BR$60=C20)*($BS$51:$CA$51=O17),$BS$52:$CA$60)),0)</f>
        <v>0</v>
      </c>
      <c r="F33" s="3">
        <f t="array" ref="F33">IF(O20=C20,SUM(IF(($BR$52:$BR$60=C20)*($BS$51:$CA$51=O18),$BS$52:$CA$60)),0)</f>
        <v>0</v>
      </c>
      <c r="G33" s="3">
        <f t="array" ref="G33">IF(O20=C20,SUM(IF(($BR$52:$BR$60=C20)*($BS$51:$CA$51=O19),$BS$52:$CA$60)),0)</f>
        <v>0</v>
      </c>
      <c r="H33" s="3">
        <f t="array" ref="H33">IF(O20=C20,SUM(IF(($BR$52:$BR$60=C20)*($BS$51:$CA$51=O21),$BS$52:$CA$60)),0)</f>
        <v>0</v>
      </c>
      <c r="I33" s="3">
        <f t="array" ref="I33">IF(O20=C20,SUM(IF(($BR$52:$BR$60=C20)*($BS$51:$CA$51=O22),$BS$52:$CA$60)),0)</f>
        <v>0</v>
      </c>
      <c r="J33" s="3">
        <f t="array" ref="J33">IF(O20=C20,SUM(IF(($BR$52:$BR$60=C20)*($BS$51:$CA$51=O23),$BS$52:$CA$60)),0)</f>
        <v>0</v>
      </c>
      <c r="K33" s="3">
        <f t="array" ref="K33">IF(O20=C20,SUM(IF(($BR$52:$BR$60=C20)*($BS$51:$CA$51=O$24),$BS$52:$CA$60)),0)</f>
        <v>0</v>
      </c>
      <c r="L33" s="3">
        <f t="array" ref="L33">IF(O20=C20,SUM(IF(($BR$52:$BR$60=C20)*($BS$51:$CA$51=O$25),$BS$52:$CA$60)),0)</f>
        <v>0</v>
      </c>
      <c r="M33" s="5">
        <f t="array" ref="M33">IF(P20=C20,SUM(IF(($BR$52:$BR$60=C20)*($BS$51:$CA$51=P17),$BS$52:$CA$60)),0)</f>
        <v>0</v>
      </c>
      <c r="N33" s="3">
        <f t="array" ref="N33">IF(P20=C20,SUM(IF(($BR$52:$BR$60=C20)*($BS$51:$CA$51=P18),$BS$52:$CA$60)),0)</f>
        <v>0</v>
      </c>
      <c r="O33" s="3">
        <f t="array" ref="O33">IF(P20=C20,SUM(IF(($BR$52:$BR$60=C20)*($BS$51:$CA$51=P19),$BS$52:$CA$60)),0)</f>
        <v>0</v>
      </c>
      <c r="P33" s="3">
        <f t="array" ref="P33">IF(P20=C20,SUM(IF(($BR$52:$BR$60=C20)*($BS$51:$CA$51=P21),$BS$52:$CA$60)),0)</f>
        <v>0</v>
      </c>
      <c r="Q33" s="3">
        <f t="array" ref="Q33">IF(P20=C20,SUM(IF(($BR$52:$BR$60=C20)*($BS$51:$CA$51=P22),$BS$52:$CA$60)),0)</f>
        <v>0</v>
      </c>
      <c r="R33" s="3">
        <f t="array" ref="R33">IF(P20=C20,SUM(IF(($BR$52:$BR$60=C20)*($BS$51:$CA$51=P23),$BS$52:$CA$60)),0)</f>
        <v>0</v>
      </c>
      <c r="S33" s="3">
        <f t="array" ref="S33">IF(P20=C20,SUM(IF(($BR$52:$BR$60=C20)*($BS$51:$CA$51=P$24),$BS$52:$CA$60)),0)</f>
        <v>0</v>
      </c>
      <c r="T33" s="3">
        <f t="array" ref="T33">IF(P20=C20,SUM(IF(($BR$52:$BR$60=C20)*($BS$51:$CA$51=P$25),$BS$52:$CA$60)),0)</f>
        <v>0</v>
      </c>
      <c r="U33" s="5">
        <f t="array" ref="U33">IF(Q20=C20,SUM(IF(($BR$52:$BR$60=C20)*($BS$51:$CA$51=Q17),$BS$52:$CA$60)),0)</f>
        <v>0</v>
      </c>
      <c r="V33" s="3">
        <f t="array" ref="V33">IF(Q20=C20,SUM(IF(($BR$52:$BR$60=C20)*($BS$51:$CA$51=Q18),$BS$52:$CA$60)),0)</f>
        <v>0</v>
      </c>
      <c r="W33" s="3">
        <f t="array" ref="W33">IF(Q20=C20,SUM(IF(($BR$52:$BR$60=C20)*($BS$51:$CA$51=Q19),$BS$52:$CA$60)),0)</f>
        <v>0</v>
      </c>
      <c r="X33" s="3">
        <f t="array" ref="X33">IF(Q20=C20,SUM(IF(($BR$52:$BR$60=C20)*($BS$51:$CA$51=Q21),$BS$52:$CA$60)),0)</f>
        <v>0</v>
      </c>
      <c r="Y33" s="3">
        <f t="array" ref="Y33">IF(Q20=C20,SUM(IF(($BR$52:$BR$60=C20)*($BS$51:$CA$51=Q22),$BS$52:$CA$60)),0)</f>
        <v>0</v>
      </c>
      <c r="Z33" s="3">
        <f t="array" ref="Z33">IF(Q20=C20,SUM(IF(($BR$52:$BR$60=C20)*($BS$51:$CA$51=Q23),$BS$52:$CA$60)),0)</f>
        <v>0</v>
      </c>
      <c r="AA33" s="3">
        <f t="array" ref="AA33">IF(Q20=C20,SUM(IF(($BR$52:$BR$60=C20)*($BS$51:$CA$51=Q$24),$BS$52:$CA$60)),0)</f>
        <v>0</v>
      </c>
      <c r="AB33" s="3">
        <f t="array" ref="AB33">IF(Q20=C20,SUM(IF(($BR$52:$BR$60=C20)*($BS$51:$CA$51=Q$25),$BS$52:$CA$60)),0)</f>
        <v>0</v>
      </c>
      <c r="AC33" s="5">
        <f t="array" ref="AC33">IF(R20=C20,SUM(IF(($BR$52:$BR$60=C20)*($BS$51:$CA$51=R17),$BS$52:$CA$60)),0)</f>
        <v>0</v>
      </c>
      <c r="AD33" s="3">
        <f t="array" ref="AD33">IF(R20=C20,SUM(IF(($BR$52:$BR$60=C20)*($BS$51:$CA$51=R18),$BS$52:$CA$60)),0)</f>
        <v>0</v>
      </c>
      <c r="AE33" s="3">
        <f t="array" ref="AE33">IF(R20=C20,SUM(IF(($BR$52:$BR$60=C20)*($BS$51:$CA$51=R19),$BS$52:$CA$60)),0)</f>
        <v>0</v>
      </c>
      <c r="AF33" s="3">
        <f t="array" ref="AF33">IF(R20=C20,SUM(IF(($BR$52:$BR$60=C20)*($BS$51:$CA$51=R21),$BS$52:$CA$60)),0)</f>
        <v>0</v>
      </c>
      <c r="AG33" s="3">
        <f t="array" ref="AG33">IF(R20=C20,SUM(IF(($BR$52:$BR$60=C20)*($BS$51:$CA$51=R22),$BS$52:$CA$60)),0)</f>
        <v>0</v>
      </c>
      <c r="AH33" s="3">
        <f t="array" ref="AH33">IF(R20=C20,SUM(IF(($BR$52:$BR$60=C20)*($BS$51:$CA$51=R23),$BS$52:$CA$60)),0)</f>
        <v>0</v>
      </c>
      <c r="AI33" s="3">
        <f t="array" ref="AI33">IF(R20=C20,SUM(IF(($BR$52:$BR$60=C20)*($BS$51:$CA$51=R$24),$BS$52:$CA$60)),0)</f>
        <v>0</v>
      </c>
      <c r="AJ33" s="3">
        <f t="array" ref="AJ33">IF(R20=C20,SUM(IF(($BR$52:$BR$60=C20)*($BS$51:$CA$51=R$25),$BS$52:$CA$60)),0)</f>
        <v>0</v>
      </c>
      <c r="AK33" s="5">
        <f t="array" ref="AK33">IF(S20=C20,SUM(IF(($BR$52:$BR$60=C20)*($BS$51:$CA$51=S17),$BS$52:$CA$60)),0)</f>
        <v>0</v>
      </c>
      <c r="AL33" s="3">
        <f t="array" ref="AL33">IF(S20=C20,SUM(IF(($BR$52:$BR$60=C20)*($BS$51:$CA$51=S18),$BS$52:$CA$60)),0)</f>
        <v>0</v>
      </c>
      <c r="AM33" s="3">
        <f t="array" ref="AM33">IF(S20=C20,SUM(IF(($BR$52:$BR$60=C20)*($BS$51:$CA$51=S19),$BS$52:$CA$60)),0)</f>
        <v>0</v>
      </c>
      <c r="AN33" s="3">
        <f t="array" ref="AN33">IF(S20=C20,SUM(IF(($BR$52:$BR$60=C20)*($BS$51:$CA$51=S21),$BS$52:$CA$60)),0)</f>
        <v>0</v>
      </c>
      <c r="AO33" s="3">
        <f t="array" ref="AO33">IF(S20=C20,SUM(IF(($BR$52:$BR$60=C20)*($BS$51:$CA$51=S22),$BS$52:$CA$60)),0)</f>
        <v>0</v>
      </c>
      <c r="AP33" s="3">
        <f t="array" ref="AP33">IF(S20=C20,SUM(IF(($BR$52:$BR$60=C20)*($BS$51:$CA$51=S23),$BS$52:$CA$60)),0)</f>
        <v>0</v>
      </c>
      <c r="AQ33" s="3">
        <f t="array" ref="AQ33">IF(S20=C20,SUM(IF(($BR$52:$BR$60=C20)*($BS$51:$CA$51=S$24),$BS$52:$CA$60)),0)</f>
        <v>0</v>
      </c>
      <c r="AR33" s="3">
        <f t="array" ref="AR33">IF(S20=C20,SUM(IF(($BR$52:$BR$60=C20)*($BS$51:$CA$51=S$25),$BS$52:$CA$60)),0)</f>
        <v>0</v>
      </c>
      <c r="AS33" s="5">
        <f t="array" ref="AS33">IF(T20=C20,SUM(IF(($BR$52:$BR$60=C20)*($BS$51:$CA$51=T17),$BS$52:$CA$60)),0)</f>
        <v>0</v>
      </c>
      <c r="AT33" s="3">
        <f t="array" ref="AT33">IF(T20=C20,SUM(IF(($BR$52:$BR$60=C20)*($BS$51:$CA$51=T18),$BS$52:$CA$60)),0)</f>
        <v>0</v>
      </c>
      <c r="AU33" s="3">
        <f t="array" ref="AU33">IF(T20=C20,SUM(IF(($BR$52:$BR$60=C20)*($BS$51:$CA$51=T19),$BS$52:$CA$60)),0)</f>
        <v>0</v>
      </c>
      <c r="AV33" s="3">
        <f t="array" ref="AV33">IF(T20=C20,SUM(IF(($BR$52:$BR$60=C20)*($BS$51:$CA$51=T21),$BS$52:$CA$60)),0)</f>
        <v>0</v>
      </c>
      <c r="AW33" s="3">
        <f t="array" ref="AW33">IF(T20=C20,SUM(IF(($BR$52:$BR$60=C20)*($BS$51:$CA$51=T22),$BS$52:$CA$60)),0)</f>
        <v>0</v>
      </c>
      <c r="AX33" s="3">
        <f t="array" ref="AX33">IF(T20=C20,SUM(IF(($BR$52:$BR$60=C20)*($BS$51:$CA$51=T23),$BS$52:$CA$60)),0)</f>
        <v>0</v>
      </c>
      <c r="AY33" s="3">
        <f t="array" ref="AY33">IF(T20=C20,SUM(IF(($BR$52:$BR$60=C20)*($BS$51:$CA$51=T$24),$BS$52:$CA$60)),0)</f>
        <v>0</v>
      </c>
      <c r="AZ33" s="3">
        <f t="array" ref="AZ33">IF(T20=C20,SUM(IF(($BR$52:$BR$60=C20)*($BS$51:$CA$51=T$25),$BS$52:$CA$60)),0)</f>
        <v>0</v>
      </c>
      <c r="BA33" s="5">
        <f t="array" ref="BA33">IF(U20=C20,SUM(IF(($BR$52:$BR$60=C20)*($BS$51:$CA$51=U$17),$BS$52:$CA$60)),0)</f>
        <v>0</v>
      </c>
      <c r="BB33" s="3">
        <f t="array" ref="BB33">IF(U20=C20,SUM(IF(($BR$52:$BR$60=C20)*($BS$51:$CA$51=U$18),$BS$52:$CA$60)),0)</f>
        <v>0</v>
      </c>
      <c r="BC33" s="3">
        <f t="array" ref="BC33">IF(U20=C20,SUM(IF(($BR$52:$BR$60=C20)*($BS$51:$CA$51=U$19),$BS$52:$CA$60)),0)</f>
        <v>0</v>
      </c>
      <c r="BD33" s="3">
        <f t="array" ref="BD33">IF(U20=C20,SUM(IF(($BR$52:$BR$60=C20)*($BS$51:$CA$51=U$21),$BS$52:$CA$60)),0)</f>
        <v>0</v>
      </c>
      <c r="BE33" s="3">
        <f t="array" ref="BE33">IF(U20=C20,SUM(IF(($BR$52:$BR$60=C20)*($BS$51:$CA$51=U$22),$BS$52:$CA$60)),0)</f>
        <v>0</v>
      </c>
      <c r="BF33" s="3">
        <f t="array" ref="BF33">IF(U20=C20,SUM(IF(($BR$52:$BR$60=C20)*($BS$51:$CA$51=U$23),$BS$52:$CA$60)),0)</f>
        <v>0</v>
      </c>
      <c r="BG33" s="3">
        <f t="array" ref="BG33">IF(U20=C20,SUM(IF(($BR$52:$BR$60=C20)*($BS$51:$CA$51=U$24),$BS$52:$CA$60)),0)</f>
        <v>0</v>
      </c>
      <c r="BH33" s="3">
        <f t="array" ref="BH33">IF(U20=C20,SUM(IF(($BR$52:$BR$60=C20)*($BS$51:$CA$51=U$25),$BS$52:$CA$60)),0)</f>
        <v>0</v>
      </c>
      <c r="BI33" s="5">
        <f t="array" ref="BI33">IF(V20=C20,SUM(IF(($BR$52:$BR$60=C20)*($BS$51:$CA$51=V$17),$BS$52:$CA$60)),0)</f>
        <v>0</v>
      </c>
      <c r="BJ33" s="3">
        <f t="array" ref="BJ33">IF(V20=C20,SUM(IF(($BR$52:$BR$60=C20)*($BS$51:$CA$51=V$18),$BS$52:$CA$60)),0)</f>
        <v>0</v>
      </c>
      <c r="BK33" s="3">
        <f t="array" ref="BK33">IF(V20=C20,SUM(IF(($BR$52:$BR$60=C20)*($BS$51:$CA$51=V$19),$BS$52:$CA$60)),0)</f>
        <v>0</v>
      </c>
      <c r="BL33" s="3">
        <f t="array" ref="BL33">IF(V20=C20,SUM(IF(($BR$52:$BR$60=C20)*($BS$51:$CA$51=V$21),$BS$52:$CA$60)),0)</f>
        <v>0</v>
      </c>
      <c r="BM33" s="3">
        <f t="array" ref="BM33">IF(V20=C20,SUM(IF(($BR$52:$BR$60=C20)*($BS$51:$CA$51=V$22),$BS$52:$CA$60)),0)</f>
        <v>0</v>
      </c>
      <c r="BN33" s="3">
        <f t="array" ref="BN33">IF(V20=C20,SUM(IF(($BR$52:$BR$60=C20)*($BS$51:$CA$51=V$23),$BS$52:$CA$60)),0)</f>
        <v>0</v>
      </c>
      <c r="BO33" s="3">
        <f t="array" ref="BO33">IF(V20=C20,SUM(IF(($BR$52:$BR$60=C20)*($BS$51:$CA$51=V$24),$BS$52:$CA$60)),0)</f>
        <v>0</v>
      </c>
      <c r="BP33" s="15">
        <f t="array" ref="BP33">IF(V20=C20,SUM(IF(($BR$52:$BR$60=C20)*($BS$51:$CA$51=V$25),$BS$52:$CA$60)),0)</f>
        <v>0</v>
      </c>
      <c r="BQ33" s="3"/>
      <c r="BR33" s="2" t="str">
        <f t="shared" si="59"/>
        <v>Maibach 1822 eV</v>
      </c>
      <c r="BS33" s="8">
        <f t="shared" si="61"/>
        <v>7</v>
      </c>
      <c r="BT33" s="8">
        <f t="shared" si="63"/>
        <v>5</v>
      </c>
      <c r="BU33" s="8">
        <f t="shared" ref="BU33:BU38" si="65">SUMIFS($X$64:$X$351,$V$64:$V$351,$BR33,$W$64:$W$351,BU$29)+SUMIFS($Y$64:$Y$351,$W$64:$W$351,$BR33,$V$64:$V$351,BU$29)</f>
        <v>7</v>
      </c>
      <c r="BV33" s="6"/>
      <c r="BW33" s="7">
        <f>SUMIFS($X$64:$X$351,$V$64:$V$351,$BR33,$W$64:$W$351,BW$29)+SUMIFS($Y$64:$Y$351,$W$64:$W$351,$BR33,$V$64:$V$351,BW$29)</f>
        <v>4</v>
      </c>
      <c r="BX33" s="7">
        <f>SUMIFS($X$64:$X$351,$V$64:$V$351,$BR33,$W$64:$W$351,BX$29)+SUMIFS($Y$64:$Y$351,$W$64:$W$351,$BR33,$V$64:$V$351,BX$29)</f>
        <v>6</v>
      </c>
      <c r="BY33" s="7">
        <f>SUMIFS($X$64:$X$351,$V$64:$V$351,$BR33,$W$64:$W$351,BY$29)+SUMIFS($Y$64:$Y$351,$W$64:$W$351,$BR33,$V$64:$V$351,BY$29)</f>
        <v>2</v>
      </c>
      <c r="BZ33" s="7">
        <f>SUMIFS($X$64:$X$351,$V$64:$V$351,$BR33,$W$64:$W$351,BZ$29)+SUMIFS($Y$64:$Y$351,$W$64:$W$351,$BR33,$V$64:$V$351,BZ$29)</f>
        <v>6</v>
      </c>
      <c r="CA33" s="7">
        <f>SUMIFS($X$64:$X$351,$V$64:$V$351,$BR33,$W$64:$W$351,CA$29)+SUMIFS($Y$64:$Y$351,$W$64:$W$351,$BR33,$V$64:$V$351,CA$29)</f>
        <v>8</v>
      </c>
      <c r="CB33" s="3"/>
    </row>
    <row r="34" spans="2:80" s="2" customFormat="1" x14ac:dyDescent="0.2">
      <c r="C34" s="2" t="str">
        <f t="shared" si="58"/>
        <v>Beinbruch SC</v>
      </c>
      <c r="E34" s="14">
        <f t="array" ref="E34">IF(O21=C21,SUM(IF(($BR$52:$BR$60=C21)*($BS$51:$CA$51=O17),$BS$52:$CA$60)),0)</f>
        <v>0</v>
      </c>
      <c r="F34" s="3">
        <f t="array" ref="F34">IF(O21=C21,SUM(IF(($BR$52:$BR$60=C21)*($BS$51:$CA$51=O18),$BS$52:$CA$60)),0)</f>
        <v>0</v>
      </c>
      <c r="G34" s="3">
        <f t="array" ref="G34">IF(O21=C21,SUM(IF(($BR$52:$BR$60=C21)*($BS$51:$CA$51=O19),$BS$52:$CA$60)),0)</f>
        <v>0</v>
      </c>
      <c r="H34" s="3">
        <f t="array" ref="H34">IF(O21=C21,SUM(IF(($BR$52:$BR$60=C21)*($BS$51:$CA$51=O20),$BS$52:$CA$60)),0)</f>
        <v>0</v>
      </c>
      <c r="I34" s="3">
        <f t="array" ref="I34">IF(O21=C21,SUM(IF(($BR$52:$BR$60=C21)*($BS$51:$CA$51=O22),$BS$52:$CA$60)),0)</f>
        <v>0</v>
      </c>
      <c r="J34" s="3">
        <f t="array" ref="J34">IF(O21=C21,SUM(IF(($BR$52:$BR$60=C21)*($BS$51:$CA$51=O23),$BS$52:$CA$60)),0)</f>
        <v>0</v>
      </c>
      <c r="K34" s="3">
        <f t="array" ref="K34">IF(O21=C21,SUM(IF(($BR$52:$BR$60=C21)*($BS$51:$CA$51=O$24),$BS$52:$CA$60)),0)</f>
        <v>0</v>
      </c>
      <c r="L34" s="3">
        <f t="array" ref="L34">IF(O21=C21,SUM(IF(($BR$52:$BR$60=C21)*($BS$51:$CA$51=O$25),$BS$52:$CA$60)),0)</f>
        <v>0</v>
      </c>
      <c r="M34" s="5">
        <f t="array" ref="M34">IF(P21=C21,SUM(IF(($BR$52:$BR$60=C21)*($BS$51:$CA$51=P17),$BS$52:$CA$60)),0)</f>
        <v>0</v>
      </c>
      <c r="N34" s="3">
        <f t="array" ref="N34">IF(P21=C21,SUM(IF(($BR$52:$BR$60=C21)*($BS$51:$CA$51=P18),$BS$52:$CA$60)),0)</f>
        <v>0</v>
      </c>
      <c r="O34" s="3">
        <f t="array" ref="O34">IF(P21=C21,SUM(IF(($BR$52:$BR$60=C21)*($BS$51:$CA$51=P19),$BS$52:$CA$60)),0)</f>
        <v>0</v>
      </c>
      <c r="P34" s="3">
        <f t="array" ref="P34">IF(P21=C21,SUM(IF(($BR$52:$BR$60=C21)*($BS$51:$CA$51=P20),$BS$52:$CA$60)),0)</f>
        <v>0</v>
      </c>
      <c r="Q34" s="3">
        <f t="array" ref="Q34">IF(P21=C21,SUM(IF(($BR$52:$BR$60=C21)*($BS$51:$CA$51=P22),$BS$52:$CA$60)),0)</f>
        <v>0</v>
      </c>
      <c r="R34" s="3">
        <f t="array" ref="R34">IF(P21=C21,SUM(IF(($BR$52:$BR$60=C21)*($BS$51:$CA$51=P23),$BS$52:$CA$60)),0)</f>
        <v>0</v>
      </c>
      <c r="S34" s="3">
        <f t="array" ref="S34">IF(P21=C21,SUM(IF(($BR$52:$BR$60=C21)*($BS$51:$CA$51=P$24),$BS$52:$CA$60)),0)</f>
        <v>0</v>
      </c>
      <c r="T34" s="3">
        <f t="array" ref="T34">IF(P21=C21,SUM(IF(($BR$52:$BR$60=C21)*($BS$51:$CA$51=P$25),$BS$52:$CA$60)),0)</f>
        <v>0</v>
      </c>
      <c r="U34" s="5">
        <f t="array" ref="U34">IF(Q21=C21,SUM(IF(($BR$52:$BR$60=C21)*($BS$51:$CA$51=Q17),$BS$52:$CA$60)),0)</f>
        <v>0</v>
      </c>
      <c r="V34" s="3">
        <f t="array" ref="V34">IF(Q21=C21,SUM(IF(($BR$52:$BR$60=C21)*($BS$51:$CA$51=Q18),$BS$52:$CA$60)),0)</f>
        <v>0</v>
      </c>
      <c r="W34" s="3">
        <f t="array" ref="W34">IF(Q21=C21,SUM(IF(($BR$52:$BR$60=C21)*($BS$51:$CA$51=Q19),$BS$52:$CA$60)),0)</f>
        <v>0</v>
      </c>
      <c r="X34" s="3">
        <f t="array" ref="X34">IF(Q21=C21,SUM(IF(($BR$52:$BR$60=C21)*($BS$51:$CA$51=Q20),$BS$52:$CA$60)),0)</f>
        <v>0</v>
      </c>
      <c r="Y34" s="3">
        <f t="array" ref="Y34">IF(Q21=C21,SUM(IF(($BR$52:$BR$60=C21)*($BS$51:$CA$51=Q22),$BS$52:$CA$60)),0)</f>
        <v>0</v>
      </c>
      <c r="Z34" s="3">
        <f t="array" ref="Z34">IF(Q21=C21,SUM(IF(($BR$52:$BR$60=C21)*($BS$51:$CA$51=Q23),$BS$52:$CA$60)),0)</f>
        <v>0</v>
      </c>
      <c r="AA34" s="3">
        <f t="array" ref="AA34">IF(Q21=C21,SUM(IF(($BR$52:$BR$60=C21)*($BS$51:$CA$51=Q$24),$BS$52:$CA$60)),0)</f>
        <v>0</v>
      </c>
      <c r="AB34" s="3">
        <f t="array" ref="AB34">IF(Q21=C21,SUM(IF(($BR$52:$BR$60=C21)*($BS$51:$CA$51=Q$25),$BS$52:$CA$60)),0)</f>
        <v>0</v>
      </c>
      <c r="AC34" s="5">
        <f t="array" ref="AC34">IF(R21=C21,SUM(IF(($BR$52:$BR$60=C21)*($BS$51:$CA$51=R17),$BS$52:$CA$60)),0)</f>
        <v>0</v>
      </c>
      <c r="AD34" s="3">
        <f t="array" ref="AD34">IF(R21=C21,SUM(IF(($BR$52:$BR$60=C21)*($BS$51:$CA$51=R18),$BS$52:$CA$60)),0)</f>
        <v>0</v>
      </c>
      <c r="AE34" s="3">
        <f t="array" ref="AE34">IF(R21=C21,SUM(IF(($BR$52:$BR$60=C21)*($BS$51:$CA$51=R19),$BS$52:$CA$60)),0)</f>
        <v>0</v>
      </c>
      <c r="AF34" s="3">
        <f t="array" ref="AF34">IF(R21=C21,SUM(IF(($BR$52:$BR$60=C21)*($BS$51:$CA$51=R20),$BS$52:$CA$60)),0)</f>
        <v>0</v>
      </c>
      <c r="AG34" s="3">
        <f t="array" ref="AG34">IF(R21=C21,SUM(IF(($BR$52:$BR$60=C21)*($BS$51:$CA$51=R22),$BS$52:$CA$60)),0)</f>
        <v>0</v>
      </c>
      <c r="AH34" s="3">
        <f t="array" ref="AH34">IF(R21=C21,SUM(IF(($BR$52:$BR$60=C21)*($BS$51:$CA$51=R23),$BS$52:$CA$60)),0)</f>
        <v>0</v>
      </c>
      <c r="AI34" s="3">
        <f t="array" ref="AI34">IF(R21=C21,SUM(IF(($BR$52:$BR$60=C21)*($BS$51:$CA$51=R$24),$BS$52:$CA$60)),0)</f>
        <v>0</v>
      </c>
      <c r="AJ34" s="3">
        <f t="array" ref="AJ34">IF(R21=C21,SUM(IF(($BR$52:$BR$60=C21)*($BS$51:$CA$51=R$25),$BS$52:$CA$60)),0)</f>
        <v>0</v>
      </c>
      <c r="AK34" s="5">
        <f t="array" ref="AK34">IF(S21=C21,SUM(IF(($BR$52:$BR$60=C21)*($BS$51:$CA$51=S17),$BS$52:$CA$60)),0)</f>
        <v>0</v>
      </c>
      <c r="AL34" s="3">
        <f t="array" ref="AL34">IF(S21=C21,SUM(IF(($BR$52:$BR$60=C21)*($BS$51:$CA$51=S18),$BS$52:$CA$60)),0)</f>
        <v>0</v>
      </c>
      <c r="AM34" s="3">
        <f t="array" ref="AM34">IF(S21=C21,SUM(IF(($BR$52:$BR$60=C21)*($BS$51:$CA$51=S19),$BS$52:$CA$60)),0)</f>
        <v>0</v>
      </c>
      <c r="AN34" s="3">
        <f t="array" ref="AN34">IF(S21=C21,SUM(IF(($BR$52:$BR$60=C21)*($BS$51:$CA$51=S20),$BS$52:$CA$60)),0)</f>
        <v>0</v>
      </c>
      <c r="AO34" s="3">
        <f t="array" ref="AO34">IF(S21=C21,SUM(IF(($BR$52:$BR$60=C21)*($BS$51:$CA$51=S22),$BS$52:$CA$60)),0)</f>
        <v>0</v>
      </c>
      <c r="AP34" s="3">
        <f t="array" ref="AP34">IF(S21=C21,SUM(IF(($BR$52:$BR$60=C21)*($BS$51:$CA$51=S23),$BS$52:$CA$60)),0)</f>
        <v>0</v>
      </c>
      <c r="AQ34" s="3">
        <f t="array" ref="AQ34">IF(S21=C21,SUM(IF(($BR$52:$BR$60=C21)*($BS$51:$CA$51=S$24),$BS$52:$CA$60)),0)</f>
        <v>0</v>
      </c>
      <c r="AR34" s="3">
        <f t="array" ref="AR34">IF(S21=C21,SUM(IF(($BR$52:$BR$60=C21)*($BS$51:$CA$51=S$25),$BS$52:$CA$60)),0)</f>
        <v>0</v>
      </c>
      <c r="AS34" s="5">
        <f t="array" ref="AS34">IF(T21=C21,SUM(IF(($BR$52:$BR$60=C21)*($BS$51:$CA$51=T17),$BS$52:$CA$60)),0)</f>
        <v>0</v>
      </c>
      <c r="AT34" s="3">
        <f t="array" ref="AT34">IF(T21=C21,SUM(IF(($BR$52:$BR$60=C21)*($BS$51:$CA$51=T18),$BS$52:$CA$60)),0)</f>
        <v>0</v>
      </c>
      <c r="AU34" s="3">
        <f t="array" ref="AU34">IF(T21=C21,SUM(IF(($BR$52:$BR$60=C21)*($BS$51:$CA$51=T19),$BS$52:$CA$60)),0)</f>
        <v>0</v>
      </c>
      <c r="AV34" s="3">
        <f t="array" ref="AV34">IF(T21=C21,SUM(IF(($BR$52:$BR$60=C21)*($BS$51:$CA$51=T20),$BS$52:$CA$60)),0)</f>
        <v>0</v>
      </c>
      <c r="AW34" s="3">
        <f t="array" ref="AW34">IF(T21=C21,SUM(IF(($BR$52:$BR$60=C21)*($BS$51:$CA$51=T22),$BS$52:$CA$60)),0)</f>
        <v>0</v>
      </c>
      <c r="AX34" s="3">
        <f t="array" ref="AX34">IF(T21=C21,SUM(IF(($BR$52:$BR$60=C21)*($BS$51:$CA$51=T23),$BS$52:$CA$60)),0)</f>
        <v>0</v>
      </c>
      <c r="AY34" s="3">
        <f t="array" ref="AY34">IF(T21=C21,SUM(IF(($BR$52:$BR$60=C21)*($BS$51:$CA$51=T$24),$BS$52:$CA$60)),0)</f>
        <v>0</v>
      </c>
      <c r="AZ34" s="3">
        <f t="array" ref="AZ34">IF(T21=C21,SUM(IF(($BR$52:$BR$60=C21)*($BS$51:$CA$51=T$25),$BS$52:$CA$60)),0)</f>
        <v>0</v>
      </c>
      <c r="BA34" s="5">
        <f t="array" ref="BA34">IF(U21=C21,SUM(IF(($BR$52:$BR$60=C21)*($BS$51:$CA$51=U$17),$BS$52:$CA$60)),0)</f>
        <v>0</v>
      </c>
      <c r="BB34" s="3">
        <f t="array" ref="BB34">IF(U21=C21,SUM(IF(($BR$52:$BR$60=C21)*($BS$51:$CA$51=U$18),$BS$52:$CA$60)),0)</f>
        <v>0</v>
      </c>
      <c r="BC34" s="3">
        <f t="array" ref="BC34">IF(U21=C21,SUM(IF(($BR$52:$BR$60=C21)*($BS$51:$CA$51=U$19),$BS$52:$CA$60)),0)</f>
        <v>0</v>
      </c>
      <c r="BD34" s="3">
        <f t="array" ref="BD34">IF(U21=C21,SUM(IF(($BR$52:$BR$60=C21)*($BS$51:$CA$51=U$20),$BS$52:$CA$60)),0)</f>
        <v>0</v>
      </c>
      <c r="BE34" s="3">
        <f t="array" ref="BE34">IF(U21=C21,SUM(IF(($BR$52:$BR$60=C21)*($BS$51:$CA$51=U$22),$BS$52:$CA$60)),0)</f>
        <v>0</v>
      </c>
      <c r="BF34" s="3">
        <f t="array" ref="BF34">IF(U21=C21,SUM(IF(($BR$52:$BR$60=C21)*($BS$51:$CA$51=U$23),$BS$52:$CA$60)),0)</f>
        <v>0</v>
      </c>
      <c r="BG34" s="3">
        <f t="array" ref="BG34">IF(U21=C21,SUM(IF(($BR$52:$BR$60=C21)*($BS$51:$CA$51=U$24),$BS$52:$CA$60)),0)</f>
        <v>0</v>
      </c>
      <c r="BH34" s="3">
        <f t="array" ref="BH34">IF(U21=C21,SUM(IF(($BR$52:$BR$60=C21)*($BS$51:$CA$51=U$25),$BS$52:$CA$60)),0)</f>
        <v>0</v>
      </c>
      <c r="BI34" s="5">
        <f t="array" ref="BI34">IF(V21=C21,SUM(IF(($BR$52:$BR$60=C21)*($BS$51:$CA$51=V$17),$BS$52:$CA$60)),0)</f>
        <v>0</v>
      </c>
      <c r="BJ34" s="3">
        <f t="array" ref="BJ34">IF(V21=C21,SUM(IF(($BR$52:$BR$60=C21)*($BS$51:$CA$51=V$18),$BS$52:$CA$60)),0)</f>
        <v>0</v>
      </c>
      <c r="BK34" s="3">
        <f t="array" ref="BK34">IF(V21=C21,SUM(IF(($BR$52:$BR$60=C21)*($BS$51:$CA$51=V$19),$BS$52:$CA$60)),0)</f>
        <v>0</v>
      </c>
      <c r="BL34" s="3">
        <f t="array" ref="BL34">IF(V21=C21,SUM(IF(($BR$52:$BR$60=C21)*($BS$51:$CA$51=V$20),$BS$52:$CA$60)),0)</f>
        <v>0</v>
      </c>
      <c r="BM34" s="3">
        <f t="array" ref="BM34">IF(V21=C21,SUM(IF(($BR$52:$BR$60=C21)*($BS$51:$CA$51=V$22),$BS$52:$CA$60)),0)</f>
        <v>0</v>
      </c>
      <c r="BN34" s="3">
        <f t="array" ref="BN34">IF(V21=C21,SUM(IF(($BR$52:$BR$60=C21)*($BS$51:$CA$51=V$23),$BS$52:$CA$60)),0)</f>
        <v>0</v>
      </c>
      <c r="BO34" s="3">
        <f t="array" ref="BO34">IF(V21=C21,SUM(IF(($BR$52:$BR$60=C21)*($BS$51:$CA$51=V$24),$BS$52:$CA$60)),0)</f>
        <v>0</v>
      </c>
      <c r="BP34" s="15">
        <f t="array" ref="BP34">IF(V21=C21,SUM(IF(($BR$52:$BR$60=C21)*($BS$51:$CA$51=V$25),$BS$52:$CA$60)),0)</f>
        <v>0</v>
      </c>
      <c r="BQ34" s="3"/>
      <c r="BR34" s="2" t="str">
        <f t="shared" si="59"/>
        <v>Beinbruch SC</v>
      </c>
      <c r="BS34" s="8">
        <f t="shared" si="61"/>
        <v>8</v>
      </c>
      <c r="BT34" s="8">
        <f t="shared" si="63"/>
        <v>7</v>
      </c>
      <c r="BU34" s="8">
        <f t="shared" si="65"/>
        <v>8</v>
      </c>
      <c r="BV34" s="8">
        <f>SUMIFS($X$64:$X$351,$V$64:$V$351,$BR34,$W$64:$W$351,BV$29)+SUMIFS($Y$64:$Y$351,$W$64:$W$351,$BR34,$V$64:$V$351,BV$29)</f>
        <v>8</v>
      </c>
      <c r="BW34" s="6"/>
      <c r="BX34" s="7">
        <f>SUMIFS($X$64:$X$351,$V$64:$V$351,$BR34,$W$64:$W$351,BX$29)+SUMIFS($Y$64:$Y$351,$W$64:$W$351,$BR34,$V$64:$V$351,BX$29)</f>
        <v>4</v>
      </c>
      <c r="BY34" s="7">
        <f>SUMIFS($X$64:$X$351,$V$64:$V$351,$BR34,$W$64:$W$351,BY$29)+SUMIFS($Y$64:$Y$351,$W$64:$W$351,$BR34,$V$64:$V$351,BY$29)</f>
        <v>7</v>
      </c>
      <c r="BZ34" s="7">
        <f>SUMIFS($X$64:$X$351,$V$64:$V$351,$BR34,$W$64:$W$351,BZ$29)+SUMIFS($Y$64:$Y$351,$W$64:$W$351,$BR34,$V$64:$V$351,BZ$29)</f>
        <v>7</v>
      </c>
      <c r="CA34" s="7">
        <f>SUMIFS($X$64:$X$351,$V$64:$V$351,$BR34,$W$64:$W$351,CA$29)+SUMIFS($Y$64:$Y$351,$W$64:$W$351,$BR34,$V$64:$V$351,CA$29)</f>
        <v>8</v>
      </c>
      <c r="CB34" s="3"/>
    </row>
    <row r="35" spans="2:80" s="2" customFormat="1" x14ac:dyDescent="0.2">
      <c r="C35" s="2" t="str">
        <f t="shared" si="58"/>
        <v>FV Schlappe Lunge</v>
      </c>
      <c r="E35" s="14">
        <f t="array" ref="E35">IF(O22=C22,SUM(IF(($BR$52:$BR$60=C22)*($BS$51:$CA$51=O17),$BS$52:$CA$60)),0)</f>
        <v>0</v>
      </c>
      <c r="F35" s="3">
        <f t="array" ref="F35">IF(O22=C22,SUM(IF(($BR$52:$BR$60=C22)*($BS$51:$CA$51=O18),$BS$52:$CA$60)),0)</f>
        <v>0</v>
      </c>
      <c r="G35" s="3">
        <f t="array" ref="G35">IF(O22=C22,SUM(IF(($BR$52:$BR$60=C22)*($BS$51:$CA$51=O19),$BS$52:$CA$60)),0)</f>
        <v>0</v>
      </c>
      <c r="H35" s="3">
        <f t="array" ref="H35">IF(O22=C22,SUM(IF(($BR$52:$BR$60=C22)*($BS$51:$CA$51=O20),$BS$52:$CA$60)),0)</f>
        <v>0</v>
      </c>
      <c r="I35" s="3">
        <f t="array" ref="I35">IF(O22=C22,SUM(IF(($BR$52:$BR$60=C22)*($BS$51:$CA$51=O21),$BS$52:$CA$60)),0)</f>
        <v>0</v>
      </c>
      <c r="J35" s="3">
        <f t="array" ref="J35">IF(O22=C22,SUM(IF(($BR$52:$BR$60=C22)*($BS$51:$CA$51=O23),$BS$52:$CA$60)),0)</f>
        <v>0</v>
      </c>
      <c r="K35" s="3">
        <f t="array" ref="K35">IF(O22=C22,SUM(IF(($BR$52:$BR$60=C22)*($BS$51:$CA$51=O$24),$BS$52:$CA$60)),0)</f>
        <v>0</v>
      </c>
      <c r="L35" s="3">
        <f t="array" ref="L35">IF(O22=C22,SUM(IF(($BR$52:$BR$60=C22)*($BS$51:$CA$51=O$25),$BS$52:$CA$60)),0)</f>
        <v>0</v>
      </c>
      <c r="M35" s="5">
        <f t="array" ref="M35">IF(P22=C22,SUM(IF(($BR$52:$BR$60=C22)*($BS$51:$CA$51=P17),$BS$52:$CA$60)),0)</f>
        <v>0</v>
      </c>
      <c r="N35" s="3">
        <f t="array" ref="N35">IF(P22=C22,SUM(IF(($BR$52:$BR$60=C22)*($BS$51:$CA$51=P18),$BS$52:$CA$60)),0)</f>
        <v>0</v>
      </c>
      <c r="O35" s="3">
        <f t="array" ref="O35">IF(P22=C22,SUM(IF(($BR$52:$BR$60=C22)*($BS$51:$CA$51=P19),$BS$52:$CA$60)),0)</f>
        <v>0</v>
      </c>
      <c r="P35" s="3">
        <f t="array" ref="P35">IF(P22=C22,SUM(IF(($BR$52:$BR$60=C22)*($BS$51:$CA$51=P20),$BS$52:$CA$60)),0)</f>
        <v>0</v>
      </c>
      <c r="Q35" s="3">
        <f t="array" ref="Q35">IF(P22=C22,SUM(IF(($BR$52:$BR$60=C22)*($BS$51:$CA$51=P21),$BS$52:$CA$60)),0)</f>
        <v>0</v>
      </c>
      <c r="R35" s="3">
        <f t="array" ref="R35">IF(P22=C22,SUM(IF(($BR$52:$BR$60=C22)*($BS$51:$CA$51=P23),$BS$52:$CA$60)),0)</f>
        <v>0</v>
      </c>
      <c r="S35" s="3">
        <f t="array" ref="S35">IF(P22=C22,SUM(IF(($BR$52:$BR$60=C22)*($BS$51:$CA$51=P$24),$BS$52:$CA$60)),0)</f>
        <v>0</v>
      </c>
      <c r="T35" s="3">
        <f t="array" ref="T35">IF(P22=C22,SUM(IF(($BR$52:$BR$60=C22)*($BS$51:$CA$51=P$25),$BS$52:$CA$60)),0)</f>
        <v>0</v>
      </c>
      <c r="U35" s="5">
        <f t="array" ref="U35">IF(Q22=C22,SUM(IF(($BR$52:$BR$60=C22)*($BS$51:$CA$51=Q17),$BS$52:$CA$60)),0)</f>
        <v>0</v>
      </c>
      <c r="V35" s="3">
        <f t="array" ref="V35">IF(Q22=C22,SUM(IF(($BR$52:$BR$60=C22)*($BS$51:$CA$51=Q18),$BS$52:$CA$60)),0)</f>
        <v>0</v>
      </c>
      <c r="W35" s="3">
        <f t="array" ref="W35">IF(Q22=C22,SUM(IF(($BR$52:$BR$60=C22)*($BS$51:$CA$51=Q19),$BS$52:$CA$60)),0)</f>
        <v>0</v>
      </c>
      <c r="X35" s="3">
        <f t="array" ref="X35">IF(Q22=C22,SUM(IF(($BR$52:$BR$60=C22)*($BS$51:$CA$51=Q20),$BS$52:$CA$60)),0)</f>
        <v>0</v>
      </c>
      <c r="Y35" s="3">
        <f t="array" ref="Y35">IF(Q22=C22,SUM(IF(($BR$52:$BR$60=C22)*($BS$51:$CA$51=Q21),$BS$52:$CA$60)),0)</f>
        <v>0</v>
      </c>
      <c r="Z35" s="3">
        <f t="array" ref="Z35">IF(Q22=C22,SUM(IF(($BR$52:$BR$60=C22)*($BS$51:$CA$51=Q23),$BS$52:$CA$60)),0)</f>
        <v>0</v>
      </c>
      <c r="AA35" s="3">
        <f t="array" ref="AA35">IF(Q22=C22,SUM(IF(($BR$52:$BR$60=C22)*($BS$51:$CA$51=Q$24),$BS$52:$CA$60)),0)</f>
        <v>0</v>
      </c>
      <c r="AB35" s="3">
        <f t="array" ref="AB35">IF(Q22=C22,SUM(IF(($BR$52:$BR$60=C22)*($BS$51:$CA$51=Q$25),$BS$52:$CA$60)),0)</f>
        <v>0</v>
      </c>
      <c r="AC35" s="5">
        <f t="array" ref="AC35">IF(R22=C22,SUM(IF(($BR$52:$BR$60=C22)*($BS$51:$CA$51=R17),$BS$52:$CA$60)),0)</f>
        <v>0</v>
      </c>
      <c r="AD35" s="3">
        <f t="array" ref="AD35">IF(R22=C22,SUM(IF(($BR$52:$BR$60=C22)*($BS$51:$CA$51=R18),$BS$52:$CA$60)),0)</f>
        <v>0</v>
      </c>
      <c r="AE35" s="3">
        <f t="array" ref="AE35">IF(R22=C22,SUM(IF(($BR$52:$BR$60=C22)*($BS$51:$CA$51=R19),$BS$52:$CA$60)),0)</f>
        <v>0</v>
      </c>
      <c r="AF35" s="3">
        <f t="array" ref="AF35">IF(R22=C22,SUM(IF(($BR$52:$BR$60=C22)*($BS$51:$CA$51=R20),$BS$52:$CA$60)),0)</f>
        <v>0</v>
      </c>
      <c r="AG35" s="3">
        <f t="array" ref="AG35">IF(R22=C22,SUM(IF(($BR$52:$BR$60=C22)*($BS$51:$CA$51=R21),$BS$52:$CA$60)),0)</f>
        <v>0</v>
      </c>
      <c r="AH35" s="3">
        <f t="array" ref="AH35">IF(R22=C22,SUM(IF(($BR$52:$BR$60=C22)*($BS$51:$CA$51=R23),$BS$52:$CA$60)),0)</f>
        <v>0</v>
      </c>
      <c r="AI35" s="3">
        <f t="array" ref="AI35">IF(R22=C22,SUM(IF(($BR$52:$BR$60=C22)*($BS$51:$CA$51=R$24),$BS$52:$CA$60)),0)</f>
        <v>0</v>
      </c>
      <c r="AJ35" s="3">
        <f t="array" ref="AJ35">IF(R22=C22,SUM(IF(($BR$52:$BR$60=C22)*($BS$51:$CA$51=R$25),$BS$52:$CA$60)),0)</f>
        <v>0</v>
      </c>
      <c r="AK35" s="5">
        <f t="array" ref="AK35">IF(S22=C22,SUM(IF(($BR$52:$BR$60=C22)*($BS$51:$CA$51=S17),$BS$52:$CA$60)),0)</f>
        <v>0</v>
      </c>
      <c r="AL35" s="3">
        <f t="array" ref="AL35">IF(S22=C22,SUM(IF(($BR$52:$BR$60=C22)*($BS$51:$CA$51=S18),$BS$52:$CA$60)),0)</f>
        <v>0</v>
      </c>
      <c r="AM35" s="3">
        <f t="array" ref="AM35">IF(S22=C22,SUM(IF(($BR$52:$BR$60=C22)*($BS$51:$CA$51=S19),$BS$52:$CA$60)),0)</f>
        <v>0</v>
      </c>
      <c r="AN35" s="3">
        <f t="array" ref="AN35">IF(S22=C22,SUM(IF(($BR$52:$BR$60=C22)*($BS$51:$CA$51=S20),$BS$52:$CA$60)),0)</f>
        <v>0</v>
      </c>
      <c r="AO35" s="3">
        <f t="array" ref="AO35">IF(S22=C22,SUM(IF(($BR$52:$BR$60=C22)*($BS$51:$CA$51=S21),$BS$52:$CA$60)),0)</f>
        <v>0</v>
      </c>
      <c r="AP35" s="3">
        <f t="array" ref="AP35">IF(S22=C22,SUM(IF(($BR$52:$BR$60=C22)*($BS$51:$CA$51=S23),$BS$52:$CA$60)),0)</f>
        <v>0</v>
      </c>
      <c r="AQ35" s="3">
        <f t="array" ref="AQ35">IF(S22=C22,SUM(IF(($BR$52:$BR$60=C22)*($BS$51:$CA$51=S$24),$BS$52:$CA$60)),0)</f>
        <v>0</v>
      </c>
      <c r="AR35" s="3">
        <f t="array" ref="AR35">IF(S22=C22,SUM(IF(($BR$52:$BR$60=C22)*($BS$51:$CA$51=S$25),$BS$52:$CA$60)),0)</f>
        <v>0</v>
      </c>
      <c r="AS35" s="5">
        <f t="array" ref="AS35">IF(T22=C22,SUM(IF(($BR$52:$BR$60=C22)*($BS$51:$CA$51=T17),$BS$52:$CA$60)),0)</f>
        <v>0</v>
      </c>
      <c r="AT35" s="3">
        <f t="array" ref="AT35">IF(T22=C22,SUM(IF(($BR$52:$BR$60=C22)*($BS$51:$CA$51=T18),$BS$52:$CA$60)),0)</f>
        <v>0</v>
      </c>
      <c r="AU35" s="3">
        <f t="array" ref="AU35">IF(T22=C22,SUM(IF(($BR$52:$BR$60=C22)*($BS$51:$CA$51=T19),$BS$52:$CA$60)),0)</f>
        <v>0</v>
      </c>
      <c r="AV35" s="3">
        <f t="array" ref="AV35">IF(T22=C22,SUM(IF(($BR$52:$BR$60=C22)*($BS$51:$CA$51=T20),$BS$52:$CA$60)),0)</f>
        <v>0</v>
      </c>
      <c r="AW35" s="3">
        <f t="array" ref="AW35">IF(T22=C22,SUM(IF(($BR$52:$BR$60=C22)*($BS$51:$CA$51=T21),$BS$52:$CA$60)),0)</f>
        <v>0</v>
      </c>
      <c r="AX35" s="3">
        <f t="array" ref="AX35">IF(T22=C22,SUM(IF(($BR$52:$BR$60=C22)*($BS$51:$CA$51=T23),$BS$52:$CA$60)),0)</f>
        <v>0</v>
      </c>
      <c r="AY35" s="3">
        <f t="array" ref="AY35">IF(T22=C22,SUM(IF(($BR$52:$BR$60=C22)*($BS$51:$CA$51=T$24),$BS$52:$CA$60)),0)</f>
        <v>0</v>
      </c>
      <c r="AZ35" s="3">
        <f t="array" ref="AZ35">IF(T22=C22,SUM(IF(($BR$52:$BR$60=C22)*($BS$51:$CA$51=T$25),$BS$52:$CA$60)),0)</f>
        <v>0</v>
      </c>
      <c r="BA35" s="5">
        <f t="array" ref="BA35">IF(U22=C22,SUM(IF(($BR$52:$BR$60=C22)*($BS$51:$CA$51=U$17),$BS$52:$CA$60)),0)</f>
        <v>0</v>
      </c>
      <c r="BB35" s="3">
        <f t="array" ref="BB35">IF(U22=C22,SUM(IF(($BR$52:$BR$60=C22)*($BS$51:$CA$51=U$18),$BS$52:$CA$60)),0)</f>
        <v>0</v>
      </c>
      <c r="BC35" s="3">
        <f t="array" ref="BC35">IF(U22=C22,SUM(IF(($BR$52:$BR$60=C22)*($BS$51:$CA$51=U$19),$BS$52:$CA$60)),0)</f>
        <v>0</v>
      </c>
      <c r="BD35" s="3">
        <f t="array" ref="BD35">IF(U22=C22,SUM(IF(($BR$52:$BR$60=C22)*($BS$51:$CA$51=U$20),$BS$52:$CA$60)),0)</f>
        <v>0</v>
      </c>
      <c r="BE35" s="3">
        <f t="array" ref="BE35">IF(U22=C22,SUM(IF(($BR$52:$BR$60=C22)*($BS$51:$CA$51=U$21),$BS$52:$CA$60)),0)</f>
        <v>0</v>
      </c>
      <c r="BF35" s="3">
        <f t="array" ref="BF35">IF(U22=C22,SUM(IF(($BR$52:$BR$60=C22)*($BS$51:$CA$51=U$23),$BS$52:$CA$60)),0)</f>
        <v>0</v>
      </c>
      <c r="BG35" s="3">
        <f t="array" ref="BG35">IF(U22=C22,SUM(IF(($BR$52:$BR$60=C22)*($BS$51:$CA$51=U$24),$BS$52:$CA$60)),0)</f>
        <v>0</v>
      </c>
      <c r="BH35" s="3">
        <f t="array" ref="BH35">IF(U22=C22,SUM(IF(($BR$52:$BR$60=C22)*($BS$51:$CA$51=U$25),$BS$52:$CA$60)),0)</f>
        <v>0</v>
      </c>
      <c r="BI35" s="5">
        <f t="array" ref="BI35">IF(V22=C22,SUM(IF(($BR$52:$BR$60=C22)*($BS$51:$CA$51=V$17),$BS$52:$CA$60)),0)</f>
        <v>0</v>
      </c>
      <c r="BJ35" s="3">
        <f t="array" ref="BJ35">IF(V22=C22,SUM(IF(($BR$52:$BR$60=C22)*($BS$51:$CA$51=V$18),$BS$52:$CA$60)),0)</f>
        <v>0</v>
      </c>
      <c r="BK35" s="3">
        <f t="array" ref="BK35">IF(V22=C22,SUM(IF(($BR$52:$BR$60=C22)*($BS$51:$CA$51=V$19),$BS$52:$CA$60)),0)</f>
        <v>0</v>
      </c>
      <c r="BL35" s="3">
        <f t="array" ref="BL35">IF(V22=C22,SUM(IF(($BR$52:$BR$60=C22)*($BS$51:$CA$51=V$20),$BS$52:$CA$60)),0)</f>
        <v>0</v>
      </c>
      <c r="BM35" s="3">
        <f t="array" ref="BM35">IF(V22=C22,SUM(IF(($BR$52:$BR$60=C22)*($BS$51:$CA$51=V$21),$BS$52:$CA$60)),0)</f>
        <v>0</v>
      </c>
      <c r="BN35" s="3">
        <f t="array" ref="BN35">IF(V22=C22,SUM(IF(($BR$52:$BR$60=C22)*($BS$51:$CA$51=V$23),$BS$52:$CA$60)),0)</f>
        <v>0</v>
      </c>
      <c r="BO35" s="3">
        <f t="array" ref="BO35">IF(V22=C22,SUM(IF(($BR$52:$BR$60=C22)*($BS$51:$CA$51=V$24),$BS$52:$CA$60)),0)</f>
        <v>0</v>
      </c>
      <c r="BP35" s="15">
        <f t="array" ref="BP35">IF(V22=C22,SUM(IF(($BR$52:$BR$60=C22)*($BS$51:$CA$51=V$25),$BS$52:$CA$60)),0)</f>
        <v>0</v>
      </c>
      <c r="BQ35" s="3"/>
      <c r="BR35" s="2" t="str">
        <f t="shared" si="59"/>
        <v>FV Schlappe Lunge</v>
      </c>
      <c r="BS35" s="8">
        <f t="shared" si="61"/>
        <v>5</v>
      </c>
      <c r="BT35" s="8">
        <f t="shared" si="63"/>
        <v>6</v>
      </c>
      <c r="BU35" s="8">
        <f t="shared" si="65"/>
        <v>7</v>
      </c>
      <c r="BV35" s="8">
        <f>SUMIFS($X$64:$X$351,$V$64:$V$351,$BR35,$W$64:$W$351,BV$29)+SUMIFS($Y$64:$Y$351,$W$64:$W$351,$BR35,$V$64:$V$351,BV$29)</f>
        <v>1</v>
      </c>
      <c r="BW35" s="8">
        <f>SUMIFS($X$64:$X$351,$V$64:$V$351,$BR35,$W$64:$W$351,BW$29)+SUMIFS($Y$64:$Y$351,$W$64:$W$351,$BR35,$V$64:$V$351,BW$29)</f>
        <v>5</v>
      </c>
      <c r="BX35" s="6"/>
      <c r="BY35" s="7">
        <f>SUMIFS($X$64:$X$351,$V$64:$V$351,$BR35,$W$64:$W$351,BY$29)+SUMIFS($Y$64:$Y$351,$W$64:$W$351,$BR35,$V$64:$V$351,BY$29)</f>
        <v>7</v>
      </c>
      <c r="BZ35" s="7">
        <f>SUMIFS($X$64:$X$351,$V$64:$V$351,$BR35,$W$64:$W$351,BZ$29)+SUMIFS($Y$64:$Y$351,$W$64:$W$351,$BR35,$V$64:$V$351,BZ$29)</f>
        <v>3</v>
      </c>
      <c r="CA35" s="7">
        <f>SUMIFS($X$64:$X$351,$V$64:$V$351,$BR35,$W$64:$W$351,CA$29)+SUMIFS($Y$64:$Y$351,$W$64:$W$351,$BR35,$V$64:$V$351,CA$29)</f>
        <v>4</v>
      </c>
      <c r="CB35" s="3"/>
    </row>
    <row r="36" spans="2:80" s="2" customFormat="1" x14ac:dyDescent="0.2">
      <c r="C36" s="2" t="str">
        <f t="shared" si="58"/>
        <v>Team A7</v>
      </c>
      <c r="E36" s="14">
        <f t="array" ref="E36">IF(O23=C23,SUM(IF(($BR$52:$BR$60=C23)*($BS$51:$CA$51=O17),$BS$52:$CA$60)),0)</f>
        <v>0</v>
      </c>
      <c r="F36" s="3">
        <f t="array" ref="F36">IF(O23=C23,SUM(IF(($BR$52:$BR$60=C23)*($BS$51:$CA$51=O$18),$BS$52:$CA$60)),0)</f>
        <v>0</v>
      </c>
      <c r="G36" s="3">
        <f t="array" ref="G36">IF(O23=C23,SUM(IF(($BR$52:$BR$60=C23)*($BS$51:$CA$51=O$19),$BS$52:$CA$60)),0)</f>
        <v>0</v>
      </c>
      <c r="H36" s="3">
        <f t="array" ref="H36">IF(O23=C23,SUM(IF(($BR$52:$BR$60=C23)*($BS$51:$CA$51=O$20),$BS$52:$CA$60)),0)</f>
        <v>0</v>
      </c>
      <c r="I36" s="3">
        <f t="array" ref="I36">IF(O23=C23,SUM(IF(($BR$52:$BR$60=C23)*($BS$51:$CA$51=O$21),$BS$52:$CA$60)),0)</f>
        <v>0</v>
      </c>
      <c r="J36" s="3">
        <f t="array" ref="J36">IF(O23=C23,SUM(IF(($BR$52:$BR$60=C23)*($BS$51:$CA$51=O$22),$BS$52:$CA$60)),0)</f>
        <v>0</v>
      </c>
      <c r="K36" s="3">
        <f t="array" ref="K36">IF(O23=C23,SUM(IF(($BR$52:$BR$60=C23)*($BS$51:$CA$51=O$24),$BS$52:$CA$60)),0)</f>
        <v>0</v>
      </c>
      <c r="L36" s="3">
        <f t="array" ref="L36">IF(O23=C23,SUM(IF(($BR$52:$BR$60=C23)*($BS$51:$CA$51=O$25),$BS$52:$CA$60)),0)</f>
        <v>0</v>
      </c>
      <c r="M36" s="5">
        <f t="array" ref="M36">IF(P23=C23,SUM(IF(($BR$52:$BR$60=C23)*($BS$51:$CA$51=P$17),$BS$52:$CA$60)),0)</f>
        <v>0</v>
      </c>
      <c r="N36" s="3">
        <f t="array" ref="N36">IF(P23=C23,SUM(IF(($BR$52:$BR$60=C23)*($BS$51:$CA$51=P$18),$BS$52:$CA$60)),0)</f>
        <v>0</v>
      </c>
      <c r="O36" s="3">
        <f t="array" ref="O36">IF(P23=C23,SUM(IF(($BR$52:$BR$60=C23)*($BS$51:$CA$51=P$19),$BS$52:$CA$60)),0)</f>
        <v>0</v>
      </c>
      <c r="P36" s="3">
        <f t="array" ref="P36">IF(P23=C23,SUM(IF(($BR$52:$BR$60=C23)*($BS$51:$CA$51=P$20),$BS$52:$CA$60)),0)</f>
        <v>0</v>
      </c>
      <c r="Q36" s="3">
        <f t="array" ref="Q36">IF(P23=C23,SUM(IF(($BR$52:$BR$60=C23)*($BS$51:$CA$51=P$21),$BS$52:$CA$60)),0)</f>
        <v>0</v>
      </c>
      <c r="R36" s="3">
        <f t="array" ref="R36">IF(P23=C23,SUM(IF(($BR$52:$BR$60=C23)*($BS$51:$CA$51=P$22),$BS$52:$CA$60)),0)</f>
        <v>0</v>
      </c>
      <c r="S36" s="3">
        <f t="array" ref="S36">IF(P23=C23,SUM(IF(($BR$52:$BR$60=C23)*($BS$51:$CA$51=P$24),$BS$52:$CA$60)),0)</f>
        <v>0</v>
      </c>
      <c r="T36" s="3">
        <f t="array" ref="T36">IF(P23=C23,SUM(IF(($BR$52:$BR$60=C23)*($BS$51:$CA$51=P$25),$BS$52:$CA$60)),0)</f>
        <v>0</v>
      </c>
      <c r="U36" s="5">
        <f t="array" ref="U36">IF(Q23=C23,SUM(IF(($BR$52:$BR$60=C23)*($BS$51:$CA$51=Q$17),$BS$52:$CA$60)),0)</f>
        <v>0</v>
      </c>
      <c r="V36" s="3">
        <f t="array" ref="V36">IF(Q23=C23,SUM(IF(($BR$52:$BR$60=C23)*($BS$51:$CA$51=Q$18),$BS$52:$CA$60)),0)</f>
        <v>0</v>
      </c>
      <c r="W36" s="3">
        <f t="array" ref="W36">IF(Q23=C23,SUM(IF(($BR$52:$BR$60=C23)*($BS$51:$CA$51=Q$19),$BS$52:$CA$60)),0)</f>
        <v>0</v>
      </c>
      <c r="X36" s="3">
        <f t="array" ref="X36">IF(Q23=C23,SUM(IF(($BR$52:$BR$60=C23)*($BS$51:$CA$51=Q$20),$BS$52:$CA$60)),0)</f>
        <v>0</v>
      </c>
      <c r="Y36" s="3">
        <f t="array" ref="Y36">IF(Q23=C23,SUM(IF(($BR$52:$BR$60=C23)*($BS$51:$CA$51=Q$21),$BS$52:$CA$60)),0)</f>
        <v>0</v>
      </c>
      <c r="Z36" s="3">
        <f t="array" ref="Z36">IF(Q23=C23,SUM(IF(($BR$52:$BR$60=C23)*($BS$51:$CA$51=Q$22),$BS$52:$CA$60)),0)</f>
        <v>0</v>
      </c>
      <c r="AA36" s="3">
        <f t="array" ref="AA36">IF(Q23=C23,SUM(IF(($BR$52:$BR$60=C23)*($BS$51:$CA$51=Q$24),$BS$52:$CA$60)),0)</f>
        <v>0</v>
      </c>
      <c r="AB36" s="3">
        <f t="array" ref="AB36">IF(Q23=C23,SUM(IF(($BR$52:$BR$60=C23)*($BS$51:$CA$51=Q$25),$BS$52:$CA$60)),0)</f>
        <v>0</v>
      </c>
      <c r="AC36" s="5">
        <f t="array" ref="AC36">IF(R23=C23,SUM(IF(($BR$52:$BR$60=C23)*($BS$51:$CA$51=R$17),$BS$52:$CA$60)),0)</f>
        <v>0</v>
      </c>
      <c r="AD36" s="3">
        <f t="array" ref="AD36">IF(R23=C23,SUM(IF(($BR$52:$BR$60=C23)*($BS$51:$CA$51=R$18),$BS$52:$CA$60)),0)</f>
        <v>0</v>
      </c>
      <c r="AE36" s="3">
        <f t="array" ref="AE36">IF(R23=C23,SUM(IF(($BR$52:$BR$60=C23)*($BS$51:$CA$51=R$19),$BS$52:$CA$60)),0)</f>
        <v>0</v>
      </c>
      <c r="AF36" s="3">
        <f t="array" ref="AF36">IF(R23=C23,SUM(IF(($BR$52:$BR$60=C23)*($BS$51:$CA$51=R$20),$BS$52:$CA$60)),0)</f>
        <v>0</v>
      </c>
      <c r="AG36" s="3">
        <f t="array" ref="AG36">IF(R23=C23,SUM(IF(($BR$52:$BR$60=C23)*($BS$51:$CA$51=R$21),$BS$52:$CA$60)),0)</f>
        <v>0</v>
      </c>
      <c r="AH36" s="3">
        <f t="array" ref="AH36">IF(R23=C23,SUM(IF(($BR$52:$BR$60=C23)*($BS$51:$CA$51=R$22),$BS$52:$CA$60)),0)</f>
        <v>0</v>
      </c>
      <c r="AI36" s="3">
        <f t="array" ref="AI36">IF(R23=C23,SUM(IF(($BR$52:$BR$60=C23)*($BS$51:$CA$51=R$24),$BS$52:$CA$60)),0)</f>
        <v>0</v>
      </c>
      <c r="AJ36" s="3">
        <f t="array" ref="AJ36">IF(R23=C23,SUM(IF(($BR$52:$BR$60=C23)*($BS$51:$CA$51=R$25),$BS$52:$CA$60)),0)</f>
        <v>0</v>
      </c>
      <c r="AK36" s="5">
        <f t="array" ref="AK36">IF(S23=C23,SUM(IF(($BR$52:$BR$60=C23)*($BS$51:$CA$51=S$17),$BS$52:$CA$60)),0)</f>
        <v>0</v>
      </c>
      <c r="AL36" s="3">
        <f t="array" ref="AL36">IF(S23=C23,SUM(IF(($BR$52:$BR$60=C23)*($BS$51:$CA$51=S$18),$BS$52:$CA$60)),0)</f>
        <v>0</v>
      </c>
      <c r="AM36" s="3">
        <f t="array" ref="AM36">IF(S23=C23,SUM(IF(($BR$52:$BR$60=C23)*($BS$51:$CA$51=S$19),$BS$52:$CA$60)),0)</f>
        <v>0</v>
      </c>
      <c r="AN36" s="3">
        <f t="array" ref="AN36">IF(S23=C23,SUM(IF(($BR$52:$BR$60=C23)*($BS$51:$CA$51=S$20),$BS$52:$CA$60)),0)</f>
        <v>0</v>
      </c>
      <c r="AO36" s="3">
        <f t="array" ref="AO36">IF(S23=C23,SUM(IF(($BR$52:$BR$60=C23)*($BS$51:$CA$51=S$21),$BS$52:$CA$60)),0)</f>
        <v>0</v>
      </c>
      <c r="AP36" s="3">
        <f t="array" ref="AP36">IF(S23=C23,SUM(IF(($BR$52:$BR$60=C23)*($BS$51:$CA$51=S$22),$BS$52:$CA$60)),0)</f>
        <v>0</v>
      </c>
      <c r="AQ36" s="3">
        <f t="array" ref="AQ36">IF(S23=C23,SUM(IF(($BR$52:$BR$60=C23)*($BS$51:$CA$51=S$24),$BS$52:$CA$60)),0)</f>
        <v>0</v>
      </c>
      <c r="AR36" s="3">
        <f t="array" ref="AR36">IF(S23=C23,SUM(IF(($BR$52:$BR$60=C23)*($BS$51:$CA$51=S$25),$BS$52:$CA$60)),0)</f>
        <v>0</v>
      </c>
      <c r="AS36" s="5">
        <f t="array" ref="AS36">IF(T23=C23,SUM(IF(($BR$52:$BR$60=C23)*($BS$51:$CA$51=T$17),$BS$52:$CA$60)),0)</f>
        <v>0</v>
      </c>
      <c r="AT36" s="3">
        <f t="array" ref="AT36">IF(T23=C23,SUM(IF(($BR$52:$BR$60=C23)*($BS$51:$CA$51=T$18),$BS$52:$CA$60)),0)</f>
        <v>0</v>
      </c>
      <c r="AU36" s="3">
        <f t="array" ref="AU36">IF(T23=C23,SUM(IF(($BR$52:$BR$60=C23)*($BS$51:$CA$51=T$19),$BS$52:$CA$60)),0)</f>
        <v>0</v>
      </c>
      <c r="AV36" s="3">
        <f t="array" ref="AV36">IF(T23=C23,SUM(IF(($BR$52:$BR$60=C23)*($BS$51:$CA$51=T$20),$BS$52:$CA$60)),0)</f>
        <v>0</v>
      </c>
      <c r="AW36" s="3">
        <f t="array" ref="AW36">IF(T23=C23,SUM(IF(($BR$52:$BR$60=C23)*($BS$51:$CA$51=T$21),$BS$52:$CA$60)),0)</f>
        <v>0</v>
      </c>
      <c r="AX36" s="3">
        <f t="array" ref="AX36">IF(T23=C23,SUM(IF(($BR$52:$BR$60=C23)*($BS$51:$CA$51=T$22),$BS$52:$CA$60)),0)</f>
        <v>0</v>
      </c>
      <c r="AY36" s="3">
        <f t="array" ref="AY36">IF(T23=C23,SUM(IF(($BR$52:$BR$60=C23)*($BS$51:$CA$51=T$24),$BS$52:$CA$60)),0)</f>
        <v>0</v>
      </c>
      <c r="AZ36" s="3">
        <f t="array" ref="AZ36">IF(T23=C23,SUM(IF(($BR$52:$BR$60=C23)*($BS$51:$CA$51=T$25),$BS$52:$CA$60)),0)</f>
        <v>0</v>
      </c>
      <c r="BA36" s="5">
        <f t="array" ref="BA36">IF(U23=C23,SUM(IF(($BR$52:$BR$60=C23)*($BS$51:$CA$51=U$17),$BS$52:$CA$60)),0)</f>
        <v>0</v>
      </c>
      <c r="BB36" s="3">
        <f t="array" ref="BB36">IF(U23=C23,SUM(IF(($BR$52:$BR$60=C23)*($BS$51:$CA$51=U$18),$BS$52:$CA$60)),0)</f>
        <v>0</v>
      </c>
      <c r="BC36" s="3">
        <f t="array" ref="BC36">IF(U23=C23,SUM(IF(($BR$52:$BR$60=C23)*($BS$51:$CA$51=U$19),$BS$52:$CA$60)),0)</f>
        <v>0</v>
      </c>
      <c r="BD36" s="3">
        <f t="array" ref="BD36">IF(U23=C23,SUM(IF(($BR$52:$BR$60=C23)*($BS$51:$CA$51=U$20),$BS$52:$CA$60)),0)</f>
        <v>0</v>
      </c>
      <c r="BE36" s="3">
        <f t="array" ref="BE36">IF(U23=C23,SUM(IF(($BR$52:$BR$60=C23)*($BS$51:$CA$51=U$21),$BS$52:$CA$60)),0)</f>
        <v>0</v>
      </c>
      <c r="BF36" s="3">
        <f t="array" ref="BF36">IF(U23=C23,SUM(IF(($BR$52:$BR$60=C23)*($BS$51:$CA$51=U$22),$BS$52:$CA$60)),0)</f>
        <v>0</v>
      </c>
      <c r="BG36" s="3">
        <f t="array" ref="BG36">IF(U23=C23,SUM(IF(($BR$52:$BR$60=C23)*($BS$51:$CA$51=U$24),$BS$52:$CA$60)),0)</f>
        <v>0</v>
      </c>
      <c r="BH36" s="3">
        <f t="array" ref="BH36">IF(U23=C23,SUM(IF(($BR$52:$BR$60=C23)*($BS$51:$CA$51=U$25),$BS$52:$CA$60)),0)</f>
        <v>0</v>
      </c>
      <c r="BI36" s="5">
        <f t="array" ref="BI36">IF(V23=C23,SUM(IF(($BR$52:$BR$60=C23)*($BS$51:$CA$51=V$17),$BS$52:$CA$60)),0)</f>
        <v>0</v>
      </c>
      <c r="BJ36" s="3">
        <f t="array" ref="BJ36">IF(V23=C23,SUM(IF(($BR$52:$BR$60=C23)*($BS$51:$CA$51=V$18),$BS$52:$CA$60)),0)</f>
        <v>0</v>
      </c>
      <c r="BK36" s="3">
        <f t="array" ref="BK36">IF(V23=C23,SUM(IF(($BR$52:$BR$60=C23)*($BS$51:$CA$51=V$19),$BS$52:$CA$60)),0)</f>
        <v>0</v>
      </c>
      <c r="BL36" s="3">
        <f t="array" ref="BL36">IF(V23=C23,SUM(IF(($BR$52:$BR$60=C23)*($BS$51:$CA$51=V$20),$BS$52:$CA$60)),0)</f>
        <v>0</v>
      </c>
      <c r="BM36" s="3">
        <f t="array" ref="BM36">IF(V23=C23,SUM(IF(($BR$52:$BR$60=C23)*($BS$51:$CA$51=V$21),$BS$52:$CA$60)),0)</f>
        <v>0</v>
      </c>
      <c r="BN36" s="3">
        <f t="array" ref="BN36">IF(V23=C23,SUM(IF(($BR$52:$BR$60=C23)*($BS$51:$CA$51=V$22),$BS$52:$CA$60)),0)</f>
        <v>0</v>
      </c>
      <c r="BO36" s="3">
        <f t="array" ref="BO36">IF(V23=C23,SUM(IF(($BR$52:$BR$60=C23)*($BS$51:$CA$51=V$24),$BS$52:$CA$60)),0)</f>
        <v>0</v>
      </c>
      <c r="BP36" s="15">
        <f t="array" ref="BP36">IF(V23=C23,SUM(IF(($BR$52:$BR$60=C23)*($BS$51:$CA$51=V$25),$BS$52:$CA$60)),0)</f>
        <v>0</v>
      </c>
      <c r="BQ36" s="3"/>
      <c r="BR36" s="2" t="str">
        <f t="shared" si="59"/>
        <v>Team A7</v>
      </c>
      <c r="BS36" s="8">
        <f t="shared" si="61"/>
        <v>1</v>
      </c>
      <c r="BT36" s="8">
        <f t="shared" si="63"/>
        <v>6</v>
      </c>
      <c r="BU36" s="8">
        <f t="shared" si="65"/>
        <v>8</v>
      </c>
      <c r="BV36" s="8">
        <f>SUMIFS($X$64:$X$351,$V$64:$V$351,$BR36,$W$64:$W$351,BV$29)+SUMIFS($Y$64:$Y$351,$W$64:$W$351,$BR36,$V$64:$V$351,BV$29)</f>
        <v>7</v>
      </c>
      <c r="BW36" s="8">
        <f>SUMIFS($X$64:$X$351,$V$64:$V$351,$BR36,$W$64:$W$351,BW$29)+SUMIFS($Y$64:$Y$351,$W$64:$W$351,$BR36,$V$64:$V$351,BW$29)</f>
        <v>4</v>
      </c>
      <c r="BX36" s="8">
        <f>SUMIFS($X$64:$X$351,$V$64:$V$351,$BR36,$W$64:$W$351,BX$29)+SUMIFS($Y$64:$Y$351,$W$64:$W$351,$BR36,$V$64:$V$351,BX$29)</f>
        <v>6</v>
      </c>
      <c r="BY36" s="6"/>
      <c r="BZ36" s="7">
        <f>SUMIFS($X$64:$X$351,$V$64:$V$351,$BR36,$W$64:$W$351,BZ$29)+SUMIFS($Y$64:$Y$351,$W$64:$W$351,$BR36,$V$64:$V$351,BZ$29)</f>
        <v>8</v>
      </c>
      <c r="CA36" s="7">
        <f>SUMIFS($X$64:$X$351,$V$64:$V$351,$BR36,$W$64:$W$351,CA$29)+SUMIFS($Y$64:$Y$351,$W$64:$W$351,$BR36,$V$64:$V$351,CA$29)</f>
        <v>7</v>
      </c>
      <c r="CB36" s="3"/>
    </row>
    <row r="37" spans="2:80" s="2" customFormat="1" x14ac:dyDescent="0.2">
      <c r="C37" s="2" t="str">
        <f t="shared" si="58"/>
        <v>Team A8</v>
      </c>
      <c r="E37" s="14">
        <f t="array" ref="E37">IF(O24=C24,SUM(IF(($BR$52:$BR$60=C24)*($BS$51:$CA$51=O17),$BS$52:$CA$60)),0)</f>
        <v>0</v>
      </c>
      <c r="F37" s="3">
        <f t="array" ref="F37">IF(O24=C24,SUM(IF(($BR$52:$BR$60=C24)*($BS$51:$CA$51=O$18),$BS$52:$CA$60)),0)</f>
        <v>0</v>
      </c>
      <c r="G37" s="3">
        <f t="array" ref="G37">IF(O24=C24,SUM(IF(($BR$52:$BR$60=C24)*($BS$51:$CA$51=O$19),$BS$52:$CA$60)),0)</f>
        <v>0</v>
      </c>
      <c r="H37" s="3">
        <f t="array" ref="H37">IF(O24=C24,SUM(IF(($BR$52:$BR$60=C24)*($BS$51:$CA$51=O$20),$BS$52:$CA$60)),0)</f>
        <v>0</v>
      </c>
      <c r="I37" s="3">
        <f t="array" ref="I37">IF(O24=C24,SUM(IF(($BR$52:$BR$60=C24)*($BS$51:$CA$51=O$21),$BS$52:$CA$60)),0)</f>
        <v>0</v>
      </c>
      <c r="J37" s="3">
        <f t="array" ref="J37">IF(O24=C24,SUM(IF(($BR$52:$BR$60=C24)*($BS$51:$CA$51=O$22),$BS$52:$CA$60)),0)</f>
        <v>0</v>
      </c>
      <c r="K37" s="3">
        <f t="array" ref="K37">IF(O24=C24,SUM(IF(($BR$52:$BR$60=C24)*($BS$51:$CA$51=O$23),$BS$52:$CA$60)),0)</f>
        <v>0</v>
      </c>
      <c r="L37" s="3">
        <f t="array" ref="L37">IF(O24=C24,SUM(IF(($BR$52:$BR$60=C24)*($BS$51:$CA$51=O$25),$BS$52:$CA$60)),0)</f>
        <v>0</v>
      </c>
      <c r="M37" s="5">
        <f t="array" ref="M37">IF(P24=C24,SUM(IF(($BR$52:$BR$60=C24)*($BS$51:$CA$51=P$17),$BS$52:$CA$60)),0)</f>
        <v>0</v>
      </c>
      <c r="N37" s="3">
        <f t="array" ref="N37">IF(P24=C24,SUM(IF(($BR$52:$BR$60=C24)*($BS$51:$CA$51=P$18),$BS$52:$CA$60)),0)</f>
        <v>0</v>
      </c>
      <c r="O37" s="3">
        <f t="array" ref="O37">IF(P24=C24,SUM(IF(($BR$52:$BR$60=C24)*($BS$51:$CA$51=P$19),$BS$52:$CA$60)),0)</f>
        <v>0</v>
      </c>
      <c r="P37" s="3">
        <f t="array" ref="P37">IF(P24=C24,SUM(IF(($BR$52:$BR$60=C24)*($BS$51:$CA$51=P$20),$BS$52:$CA$60)),0)</f>
        <v>0</v>
      </c>
      <c r="Q37" s="3">
        <f t="array" ref="Q37">IF(P24=C24,SUM(IF(($BR$52:$BR$60=C24)*($BS$51:$CA$51=P$21),$BS$52:$CA$60)),0)</f>
        <v>0</v>
      </c>
      <c r="R37" s="3">
        <f t="array" ref="R37">IF(P24=C24,SUM(IF(($BR$52:$BR$60=C24)*($BS$51:$CA$51=P$22),$BS$52:$CA$60)),0)</f>
        <v>0</v>
      </c>
      <c r="S37" s="3">
        <f t="array" ref="S37">IF(P24=C24,SUM(IF(($BR$52:$BR$60=C24)*($BS$51:$CA$51=P$23),$BS$52:$CA$60)),0)</f>
        <v>0</v>
      </c>
      <c r="T37" s="3">
        <f t="array" ref="T37">IF(P24=C24,SUM(IF(($BR$52:$BR$60=C24)*($BS$51:$CA$51=P$25),$BS$52:$CA$60)),0)</f>
        <v>0</v>
      </c>
      <c r="U37" s="5">
        <f t="array" ref="U37">IF(Q24=C24,SUM(IF(($BR$52:$BR$60=C24)*($BS$51:$CA$51=Q$17),$BS$52:$CA$60)),0)</f>
        <v>0</v>
      </c>
      <c r="V37" s="3">
        <f t="array" ref="V37">IF(Q24=C24,SUM(IF(($BR$52:$BR$60=C24)*($BS$51:$CA$51=Q$18),$BS$52:$CA$60)),0)</f>
        <v>0</v>
      </c>
      <c r="W37" s="3">
        <f t="array" ref="W37">IF(Q24=C24,SUM(IF(($BR$52:$BR$60=C24)*($BS$51:$CA$51=Q$19),$BS$52:$CA$60)),0)</f>
        <v>0</v>
      </c>
      <c r="X37" s="3">
        <f t="array" ref="X37">IF(Q24=C24,SUM(IF(($BR$52:$BR$60=C24)*($BS$51:$CA$51=Q$20),$BS$52:$CA$60)),0)</f>
        <v>0</v>
      </c>
      <c r="Y37" s="3">
        <f t="array" ref="Y37">IF(Q24=C24,SUM(IF(($BR$52:$BR$60=C24)*($BS$51:$CA$51=Q$21),$BS$52:$CA$60)),0)</f>
        <v>0</v>
      </c>
      <c r="Z37" s="3">
        <f t="array" ref="Z37">IF(Q24=C24,SUM(IF(($BR$52:$BR$60=C24)*($BS$51:$CA$51=Q$22),$BS$52:$CA$60)),0)</f>
        <v>0</v>
      </c>
      <c r="AA37" s="3">
        <f t="array" ref="AA37">IF(Q24=C24,SUM(IF(($BR$52:$BR$60=C24)*($BS$51:$CA$51=Q$23),$BS$52:$CA$60)),0)</f>
        <v>0</v>
      </c>
      <c r="AB37" s="3">
        <f t="array" ref="AB37">IF(Q24=C24,SUM(IF(($BR$52:$BR$60=C24)*($BS$51:$CA$51=Q$25),$BS$52:$CA$60)),0)</f>
        <v>0</v>
      </c>
      <c r="AC37" s="5">
        <f t="array" ref="AC37">IF(R24=C24,SUM(IF(($BR$52:$BR$60=C24)*($BS$51:$CA$51=R$17),$BS$52:$CA$60)),0)</f>
        <v>0</v>
      </c>
      <c r="AD37" s="3">
        <f t="array" ref="AD37">IF(R24=C24,SUM(IF(($BR$52:$BR$60=C24)*($BS$51:$CA$51=R$18),$BS$52:$CA$60)),0)</f>
        <v>0</v>
      </c>
      <c r="AE37" s="3">
        <f t="array" ref="AE37">IF(R24=C24,SUM(IF(($BR$52:$BR$60=C24)*($BS$51:$CA$51=R$19),$BS$52:$CA$60)),0)</f>
        <v>0</v>
      </c>
      <c r="AF37" s="3">
        <f t="array" ref="AF37">IF(R24=C24,SUM(IF(($BR$52:$BR$60=C24)*($BS$51:$CA$51=R$20),$BS$52:$CA$60)),0)</f>
        <v>0</v>
      </c>
      <c r="AG37" s="3">
        <f t="array" ref="AG37">IF(R24=C24,SUM(IF(($BR$52:$BR$60=C24)*($BS$51:$CA$51=R$21),$BS$52:$CA$60)),0)</f>
        <v>0</v>
      </c>
      <c r="AH37" s="3">
        <f t="array" ref="AH37">IF(R24=C24,SUM(IF(($BR$52:$BR$60=C24)*($BS$51:$CA$51=R$22),$BS$52:$CA$60)),0)</f>
        <v>0</v>
      </c>
      <c r="AI37" s="3">
        <f t="array" ref="AI37">IF(R24=C24,SUM(IF(($BR$52:$BR$60=C24)*($BS$51:$CA$51=R$23),$BS$52:$CA$60)),0)</f>
        <v>0</v>
      </c>
      <c r="AJ37" s="3">
        <f t="array" ref="AJ37">IF(R24=C24,SUM(IF(($BR$52:$BR$60=C24)*($BS$51:$CA$51=R$25),$BS$52:$CA$60)),0)</f>
        <v>0</v>
      </c>
      <c r="AK37" s="5">
        <f t="array" ref="AK37">IF(S24=C24,SUM(IF(($BR$52:$BR$60=C24)*($BS$51:$CA$51=S$17),$BS$52:$CA$60)),0)</f>
        <v>0</v>
      </c>
      <c r="AL37" s="3">
        <f t="array" ref="AL37">IF(S24=C24,SUM(IF(($BR$52:$BR$60=C24)*($BS$51:$CA$51=S$18),$BS$52:$CA$60)),0)</f>
        <v>0</v>
      </c>
      <c r="AM37" s="3">
        <f t="array" ref="AM37">IF(S24=C24,SUM(IF(($BR$52:$BR$60=C24)*($BS$51:$CA$51=S$19),$BS$52:$CA$60)),0)</f>
        <v>0</v>
      </c>
      <c r="AN37" s="3">
        <f t="array" ref="AN37">IF(S24=C24,SUM(IF(($BR$52:$BR$60=C24)*($BS$51:$CA$51=S$20),$BS$52:$CA$60)),0)</f>
        <v>0</v>
      </c>
      <c r="AO37" s="3">
        <f t="array" ref="AO37">IF(S24=C24,SUM(IF(($BR$52:$BR$60=C24)*($BS$51:$CA$51=S$21),$BS$52:$CA$60)),0)</f>
        <v>0</v>
      </c>
      <c r="AP37" s="3">
        <f t="array" ref="AP37">IF(S24=C24,SUM(IF(($BR$52:$BR$60=C24)*($BS$51:$CA$51=S$22),$BS$52:$CA$60)),0)</f>
        <v>0</v>
      </c>
      <c r="AQ37" s="3">
        <f t="array" ref="AQ37">IF(S24=C24,SUM(IF(($BR$52:$BR$60=C24)*($BS$51:$CA$51=S$23),$BS$52:$CA$60)),0)</f>
        <v>0</v>
      </c>
      <c r="AR37" s="3">
        <f t="array" ref="AR37">IF(S24=C24,SUM(IF(($BR$52:$BR$60=C24)*($BS$51:$CA$51=S$25),$BS$52:$CA$60)),0)</f>
        <v>0</v>
      </c>
      <c r="AS37" s="5">
        <f t="array" ref="AS37">IF(T24=C24,SUM(IF(($BR$52:$BR$60=C24)*($BS$51:$CA$51=T$17),$BS$52:$CA$60)),0)</f>
        <v>0</v>
      </c>
      <c r="AT37" s="3">
        <f t="array" ref="AT37">IF(T24=C24,SUM(IF(($BR$52:$BR$60=C24)*($BS$51:$CA$51=T$18),$BS$52:$CA$60)),0)</f>
        <v>0</v>
      </c>
      <c r="AU37" s="3">
        <f t="array" ref="AU37">IF(T24=C24,SUM(IF(($BR$52:$BR$60=C24)*($BS$51:$CA$51=T$19),$BS$52:$CA$60)),0)</f>
        <v>0</v>
      </c>
      <c r="AV37" s="3">
        <f t="array" ref="AV37">IF(T24=C24,SUM(IF(($BR$52:$BR$60=C24)*($BS$51:$CA$51=T$20),$BS$52:$CA$60)),0)</f>
        <v>0</v>
      </c>
      <c r="AW37" s="3">
        <f t="array" ref="AW37">IF(T24=C24,SUM(IF(($BR$52:$BR$60=C24)*($BS$51:$CA$51=T$21),$BS$52:$CA$60)),0)</f>
        <v>0</v>
      </c>
      <c r="AX37" s="3">
        <f t="array" ref="AX37">IF(T24=C24,SUM(IF(($BR$52:$BR$60=C24)*($BS$51:$CA$51=T$22),$BS$52:$CA$60)),0)</f>
        <v>0</v>
      </c>
      <c r="AY37" s="3">
        <f t="array" ref="AY37">IF(T24=C24,SUM(IF(($BR$52:$BR$60=C24)*($BS$51:$CA$51=T$23),$BS$52:$CA$60)),0)</f>
        <v>0</v>
      </c>
      <c r="AZ37" s="3">
        <f t="array" ref="AZ37">IF(T24=C24,SUM(IF(($BR$52:$BR$60=C24)*($BS$51:$CA$51=T$25),$BS$52:$CA$60)),0)</f>
        <v>0</v>
      </c>
      <c r="BA37" s="5">
        <f t="array" ref="BA37">IF(U24=C24,SUM(IF(($BR$52:$BR$60=C24)*($BS$51:$CA$51=U$17),$BS$52:$CA$60)),0)</f>
        <v>0</v>
      </c>
      <c r="BB37" s="3">
        <f t="array" ref="BB37">IF(U24=C24,SUM(IF(($BR$52:$BR$60=C24)*($BS$51:$CA$51=U$18),$BS$52:$CA$60)),0)</f>
        <v>0</v>
      </c>
      <c r="BC37" s="3">
        <f t="array" ref="BC37">IF(U24=C24,SUM(IF(($BR$52:$BR$60=C24)*($BS$51:$CA$51=U$19),$BS$52:$CA$60)),0)</f>
        <v>0</v>
      </c>
      <c r="BD37" s="3">
        <f t="array" ref="BD37">IF(U24=C24,SUM(IF(($BR$52:$BR$60=C24)*($BS$51:$CA$51=U$20),$BS$52:$CA$60)),0)</f>
        <v>0</v>
      </c>
      <c r="BE37" s="3">
        <f t="array" ref="BE37">IF(U24=C24,SUM(IF(($BR$52:$BR$60=C24)*($BS$51:$CA$51=U$21),$BS$52:$CA$60)),0)</f>
        <v>0</v>
      </c>
      <c r="BF37" s="3">
        <f t="array" ref="BF37">IF(U24=C24,SUM(IF(($BR$52:$BR$60=C24)*($BS$51:$CA$51=U$22),$BS$52:$CA$60)),0)</f>
        <v>0</v>
      </c>
      <c r="BG37" s="3">
        <f t="array" ref="BG37">IF(U24=C24,SUM(IF(($BR$52:$BR$60=C24)*($BS$51:$CA$51=U$23),$BS$52:$CA$60)),0)</f>
        <v>0</v>
      </c>
      <c r="BH37" s="3">
        <f t="array" ref="BH37">IF(U24=C24,SUM(IF(($BR$52:$BR$60=C24)*($BS$51:$CA$51=U$25),$BS$52:$CA$60)),0)</f>
        <v>0</v>
      </c>
      <c r="BI37" s="5">
        <f t="array" ref="BI37">IF(V24=C24,SUM(IF(($BR$52:$BR$60=C24)*($BS$51:$CA$51=V$17),$BS$52:$CA$60)),0)</f>
        <v>0</v>
      </c>
      <c r="BJ37" s="3">
        <f t="array" ref="BJ37">IF(V24=C24,SUM(IF(($BR$52:$BR$60=C24)*($BS$51:$CA$51=V$18),$BS$52:$CA$60)),0)</f>
        <v>0</v>
      </c>
      <c r="BK37" s="3">
        <f t="array" ref="BK37">IF(V24=C24,SUM(IF(($BR$52:$BR$60=C24)*($BS$51:$CA$51=V$19),$BS$52:$CA$60)),0)</f>
        <v>0</v>
      </c>
      <c r="BL37" s="3">
        <f t="array" ref="BL37">IF(V24=C24,SUM(IF(($BR$52:$BR$60=C24)*($BS$51:$CA$51=V$20),$BS$52:$CA$60)),0)</f>
        <v>0</v>
      </c>
      <c r="BM37" s="3">
        <f t="array" ref="BM37">IF(V24=C24,SUM(IF(($BR$52:$BR$60=C24)*($BS$51:$CA$51=V$21),$BS$52:$CA$60)),0)</f>
        <v>0</v>
      </c>
      <c r="BN37" s="3">
        <f t="array" ref="BN37">IF(V24=C24,SUM(IF(($BR$52:$BR$60=C24)*($BS$51:$CA$51=V$22),$BS$52:$CA$60)),0)</f>
        <v>0</v>
      </c>
      <c r="BO37" s="3">
        <f t="array" ref="BO37">IF(V24=C24,SUM(IF(($BR$52:$BR$60=C24)*($BS$51:$CA$51=V$23),$BS$52:$CA$60)),0)</f>
        <v>0</v>
      </c>
      <c r="BP37" s="15">
        <f t="array" ref="BP37">IF(V24=C24,SUM(IF(($BR$52:$BR$60=C24)*($BS$51:$CA$51=V$25),$BS$52:$CA$60)),0)</f>
        <v>0</v>
      </c>
      <c r="BQ37" s="3"/>
      <c r="BR37" s="2" t="str">
        <f t="shared" si="59"/>
        <v>Team A8</v>
      </c>
      <c r="BS37" s="8">
        <f t="shared" si="61"/>
        <v>4</v>
      </c>
      <c r="BT37" s="8">
        <f t="shared" si="63"/>
        <v>5</v>
      </c>
      <c r="BU37" s="8">
        <f t="shared" si="65"/>
        <v>8</v>
      </c>
      <c r="BV37" s="8">
        <f>SUMIFS($X$64:$X$351,$V$64:$V$351,$BR37,$W$64:$W$351,BV$29)+SUMIFS($Y$64:$Y$351,$W$64:$W$351,$BR37,$V$64:$V$351,BV$29)</f>
        <v>7</v>
      </c>
      <c r="BW37" s="8">
        <f>SUMIFS($X$64:$X$351,$V$64:$V$351,$BR37,$W$64:$W$351,BW$29)+SUMIFS($Y$64:$Y$351,$W$64:$W$351,$BR37,$V$64:$V$351,BW$29)</f>
        <v>5</v>
      </c>
      <c r="BX37" s="8">
        <f>SUMIFS($X$64:$X$351,$V$64:$V$351,$BR37,$W$64:$W$351,BX$29)+SUMIFS($Y$64:$Y$351,$W$64:$W$351,$BR37,$V$64:$V$351,BX$29)</f>
        <v>5</v>
      </c>
      <c r="BY37" s="8">
        <f>SUMIFS($X$64:$X$351,$V$64:$V$351,$BR37,$W$64:$W$351,BY$29)+SUMIFS($Y$64:$Y$351,$W$64:$W$351,$BR37,$V$64:$V$351,BY$29)</f>
        <v>5</v>
      </c>
      <c r="BZ37" s="6"/>
      <c r="CA37" s="7">
        <f>SUMIFS($X$64:$X$351,$V$64:$V$351,$BR37,$W$64:$W$351,CA$29)+SUMIFS($Y$64:$Y$351,$W$64:$W$351,$BR37,$V$64:$V$351,CA$29)</f>
        <v>9</v>
      </c>
      <c r="CB37" s="3"/>
    </row>
    <row r="38" spans="2:80" s="2" customFormat="1" x14ac:dyDescent="0.2">
      <c r="C38" s="2" t="str">
        <f t="shared" si="58"/>
        <v>Team A9</v>
      </c>
      <c r="E38" s="14">
        <f t="array" ref="E38">IF(O25=C25,SUM(IF(($BR$52:$BR$60=C25)*($BS$51:$CA$51=O17),$BS$52:$CA$60)),0)</f>
        <v>0</v>
      </c>
      <c r="F38" s="3">
        <f t="array" ref="F38">IF(O25=C25,SUM(IF(($BR$52:$BR$60=C25)*($BS$51:$CA$51=O$18),$BS$52:$CA$60)),0)</f>
        <v>0</v>
      </c>
      <c r="G38" s="3">
        <f t="array" ref="G38">IF(O25=C25,SUM(IF(($BR$52:$BR$60=C25)*($BS$51:$CA$51=O$19),$BS$52:$CA$60)),0)</f>
        <v>0</v>
      </c>
      <c r="H38" s="3">
        <f t="array" ref="H38">IF(O25=C25,SUM(IF(($BR$52:$BR$60=C25)*($BS$51:$CA$51=O$20),$BS$52:$CA$60)),0)</f>
        <v>0</v>
      </c>
      <c r="I38" s="3">
        <f t="array" ref="I38">IF(O25=C25,SUM(IF(($BR$52:$BR$60=C25)*($BS$51:$CA$51=O$21),$BS$52:$CA$60)),0)</f>
        <v>0</v>
      </c>
      <c r="J38" s="3">
        <f t="array" ref="J38">IF(O25=C25,SUM(IF(($BR$52:$BR$60=C25)*($BS$51:$CA$51=O$22),$BS$52:$CA$60)),0)</f>
        <v>0</v>
      </c>
      <c r="K38" s="3">
        <f t="array" ref="K38">IF(O25=C25,SUM(IF(($BR$52:$BR$60=C25)*($BS$51:$CA$51=O$23),$BS$52:$CA$60)),0)</f>
        <v>0</v>
      </c>
      <c r="L38" s="3">
        <f t="array" ref="L38">IF(O25=C25,SUM(IF(($BR$52:$BR$60=C25)*($BS$51:$CA$51=O$24),$BS$52:$CA$60)),0)</f>
        <v>0</v>
      </c>
      <c r="M38" s="5">
        <f t="array" ref="M38">IF(P25=C25,SUM(IF(($BR$52:$BR$60=C25)*($BS$51:$CA$51=P$17),$BS$52:$CA$60)),0)</f>
        <v>0</v>
      </c>
      <c r="N38" s="3">
        <f t="array" ref="N38">IF(P25=C25,SUM(IF(($BR$52:$BR$60=C25)*($BS$51:$CA$51=P$18),$BS$52:$CA$60)),0)</f>
        <v>0</v>
      </c>
      <c r="O38" s="3">
        <f t="array" ref="O38">IF(P25=C25,SUM(IF(($BR$52:$BR$60=C25)*($BS$51:$CA$51=P$19),$BS$52:$CA$60)),0)</f>
        <v>0</v>
      </c>
      <c r="P38" s="3">
        <f t="array" ref="P38">IF(P25=C25,SUM(IF(($BR$52:$BR$60=C25)*($BS$51:$CA$51=P$20),$BS$52:$CA$60)),0)</f>
        <v>0</v>
      </c>
      <c r="Q38" s="3">
        <f t="array" ref="Q38">IF(P25=C25,SUM(IF(($BR$52:$BR$60=C25)*($BS$51:$CA$51=P$21),$BS$52:$CA$60)),0)</f>
        <v>0</v>
      </c>
      <c r="R38" s="3">
        <f t="array" ref="R38">IF(P25=C25,SUM(IF(($BR$52:$BR$60=C25)*($BS$51:$CA$51=P$22),$BS$52:$CA$60)),0)</f>
        <v>0</v>
      </c>
      <c r="S38" s="3">
        <f t="array" ref="S38">IF(P25=C25,SUM(IF(($BR$52:$BR$60=C25)*($BS$51:$CA$51=P$23),$BS$52:$CA$60)),0)</f>
        <v>0</v>
      </c>
      <c r="T38" s="3">
        <f t="array" ref="T38">IF(P25=C25,SUM(IF(($BR$52:$BR$60=C25)*($BS$51:$CA$51=P$24),$BS$52:$CA$60)),0)</f>
        <v>0</v>
      </c>
      <c r="U38" s="5">
        <f t="array" ref="U38">IF(Q25=C25,SUM(IF(($BR$52:$BR$60=C25)*($BS$51:$CA$51=Q$17),$BS$52:$CA$60)),0)</f>
        <v>0</v>
      </c>
      <c r="V38" s="3">
        <f t="array" ref="V38">IF(Q25=C25,SUM(IF(($BR$52:$BR$60=C25)*($BS$51:$CA$51=Q$18),$BS$52:$CA$60)),0)</f>
        <v>0</v>
      </c>
      <c r="W38" s="3">
        <f t="array" ref="W38">IF(Q25=C25,SUM(IF(($BR$52:$BR$60=C25)*($BS$51:$CA$51=Q$19),$BS$52:$CA$60)),0)</f>
        <v>0</v>
      </c>
      <c r="X38" s="3">
        <f t="array" ref="X38">IF(Q25=C25,SUM(IF(($BR$52:$BR$60=C25)*($BS$51:$CA$51=Q$20),$BS$52:$CA$60)),0)</f>
        <v>0</v>
      </c>
      <c r="Y38" s="3">
        <f t="array" ref="Y38">IF(Q25=C25,SUM(IF(($BR$52:$BR$60=C25)*($BS$51:$CA$51=Q$21),$BS$52:$CA$60)),0)</f>
        <v>0</v>
      </c>
      <c r="Z38" s="3">
        <f t="array" ref="Z38">IF(Q25=C25,SUM(IF(($BR$52:$BR$60=C25)*($BS$51:$CA$51=Q$22),$BS$52:$CA$60)),0)</f>
        <v>0</v>
      </c>
      <c r="AA38" s="3">
        <f t="array" ref="AA38">IF(Q25=C25,SUM(IF(($BR$52:$BR$60=C25)*($BS$51:$CA$51=Q$23),$BS$52:$CA$60)),0)</f>
        <v>0</v>
      </c>
      <c r="AB38" s="3">
        <f t="array" ref="AB38">IF(Q25=C25,SUM(IF(($BR$52:$BR$60=C25)*($BS$51:$CA$51=Q$24),$BS$52:$CA$60)),0)</f>
        <v>0</v>
      </c>
      <c r="AC38" s="5">
        <f t="array" ref="AC38">IF(R25=C25,SUM(IF(($BR$52:$BR$60=C25)*($BS$51:$CA$51=R$17),$BS$52:$CA$60)),0)</f>
        <v>0</v>
      </c>
      <c r="AD38" s="3">
        <f t="array" ref="AD38">IF(R25=C25,SUM(IF(($BR$52:$BR$60=C25)*($BS$51:$CA$51=R$18),$BS$52:$CA$60)),0)</f>
        <v>0</v>
      </c>
      <c r="AE38" s="3">
        <f t="array" ref="AE38">IF(R25=C25,SUM(IF(($BR$52:$BR$60=C25)*($BS$51:$CA$51=R$19),$BS$52:$CA$60)),0)</f>
        <v>0</v>
      </c>
      <c r="AF38" s="3">
        <f t="array" ref="AF38">IF(R25=C25,SUM(IF(($BR$52:$BR$60=C25)*($BS$51:$CA$51=R$20),$BS$52:$CA$60)),0)</f>
        <v>0</v>
      </c>
      <c r="AG38" s="3">
        <f t="array" ref="AG38">IF(R25=C25,SUM(IF(($BR$52:$BR$60=C25)*($BS$51:$CA$51=R$21),$BS$52:$CA$60)),0)</f>
        <v>0</v>
      </c>
      <c r="AH38" s="3">
        <f t="array" ref="AH38">IF(R25=C25,SUM(IF(($BR$52:$BR$60=C25)*($BS$51:$CA$51=R$22),$BS$52:$CA$60)),0)</f>
        <v>0</v>
      </c>
      <c r="AI38" s="3">
        <f t="array" ref="AI38">IF(R25=C25,SUM(IF(($BR$52:$BR$60=C25)*($BS$51:$CA$51=R$23),$BS$52:$CA$60)),0)</f>
        <v>0</v>
      </c>
      <c r="AJ38" s="3">
        <f t="array" ref="AJ38">IF(R25=C25,SUM(IF(($BR$52:$BR$60=C25)*($BS$51:$CA$51=R$24),$BS$52:$CA$60)),0)</f>
        <v>0</v>
      </c>
      <c r="AK38" s="5">
        <f t="array" ref="AK38">IF(S25=C25,SUM(IF(($BR$52:$BR$60=C25)*($BS$51:$CA$51=S$17),$BS$52:$CA$60)),0)</f>
        <v>0</v>
      </c>
      <c r="AL38" s="3">
        <f t="array" ref="AL38">IF(S25=C25,SUM(IF(($BR$52:$BR$60=C25)*($BS$51:$CA$51=S$18),$BS$52:$CA$60)),0)</f>
        <v>0</v>
      </c>
      <c r="AM38" s="3">
        <f t="array" ref="AM38">IF(S25=C25,SUM(IF(($BR$52:$BR$60=C25)*($BS$51:$CA$51=S$19),$BS$52:$CA$60)),0)</f>
        <v>0</v>
      </c>
      <c r="AN38" s="3">
        <f t="array" ref="AN38">IF(S25=C25,SUM(IF(($BR$52:$BR$60=C25)*($BS$51:$CA$51=S$20),$BS$52:$CA$60)),0)</f>
        <v>0</v>
      </c>
      <c r="AO38" s="3">
        <f t="array" ref="AO38">IF(S25=C25,SUM(IF(($BR$52:$BR$60=C25)*($BS$51:$CA$51=S$21),$BS$52:$CA$60)),0)</f>
        <v>0</v>
      </c>
      <c r="AP38" s="3">
        <f t="array" ref="AP38">IF(S25=C25,SUM(IF(($BR$52:$BR$60=C25)*($BS$51:$CA$51=S$22),$BS$52:$CA$60)),0)</f>
        <v>0</v>
      </c>
      <c r="AQ38" s="3">
        <f t="array" ref="AQ38">IF(S25=C25,SUM(IF(($BR$52:$BR$60=C25)*($BS$51:$CA$51=S$23),$BS$52:$CA$60)),0)</f>
        <v>0</v>
      </c>
      <c r="AR38" s="3">
        <f t="array" ref="AR38">IF(S25=C25,SUM(IF(($BR$52:$BR$60=C25)*($BS$51:$CA$51=S$24),$BS$52:$CA$60)),0)</f>
        <v>0</v>
      </c>
      <c r="AS38" s="5">
        <f t="array" ref="AS38">IF(T25=C25,SUM(IF(($BR$52:$BR$60=C25)*($BS$51:$CA$51=T$17),$BS$52:$CA$60)),0)</f>
        <v>0</v>
      </c>
      <c r="AT38" s="3">
        <f t="array" ref="AT38">IF(T25=C25,SUM(IF(($BR$52:$BR$60=C25)*($BS$51:$CA$51=T$18),$BS$52:$CA$60)),0)</f>
        <v>0</v>
      </c>
      <c r="AU38" s="3">
        <f t="array" ref="AU38">IF(T25=C25,SUM(IF(($BR$52:$BR$60=C25)*($BS$51:$CA$51=T$19),$BS$52:$CA$60)),0)</f>
        <v>0</v>
      </c>
      <c r="AV38" s="3">
        <f t="array" ref="AV38">IF(T25=C25,SUM(IF(($BR$52:$BR$60=C25)*($BS$51:$CA$51=T$20),$BS$52:$CA$60)),0)</f>
        <v>0</v>
      </c>
      <c r="AW38" s="3">
        <f t="array" ref="AW38">IF(T25=C25,SUM(IF(($BR$52:$BR$60=C25)*($BS$51:$CA$51=T$21),$BS$52:$CA$60)),0)</f>
        <v>0</v>
      </c>
      <c r="AX38" s="3">
        <f t="array" ref="AX38">IF(T25=C25,SUM(IF(($BR$52:$BR$60=C25)*($BS$51:$CA$51=T$22),$BS$52:$CA$60)),0)</f>
        <v>0</v>
      </c>
      <c r="AY38" s="3">
        <f t="array" ref="AY38">IF(T25=C25,SUM(IF(($BR$52:$BR$60=C25)*($BS$51:$CA$51=T$23),$BS$52:$CA$60)),0)</f>
        <v>0</v>
      </c>
      <c r="AZ38" s="3">
        <f t="array" ref="AZ38">IF(T25=C25,SUM(IF(($BR$52:$BR$60=C25)*($BS$51:$CA$51=T$24),$BS$52:$CA$60)),0)</f>
        <v>0</v>
      </c>
      <c r="BA38" s="5">
        <f t="array" ref="BA38">IF(U25=C25,SUM(IF(($BR$52:$BR$60=C25)*($BS$51:$CA$51=U$17),$BS$52:$CA$60)),0)</f>
        <v>0</v>
      </c>
      <c r="BB38" s="3">
        <f t="array" ref="BB38">IF(U25=C25,SUM(IF(($BR$52:$BR$60=C25)*($BS$51:$CA$51=U$18),$BS$52:$CA$60)),0)</f>
        <v>0</v>
      </c>
      <c r="BC38" s="3">
        <f t="array" ref="BC38">IF(U25=C25,SUM(IF(($BR$52:$BR$60=C25)*($BS$51:$CA$51=U$19),$BS$52:$CA$60)),0)</f>
        <v>0</v>
      </c>
      <c r="BD38" s="3">
        <f t="array" ref="BD38">IF(U25=C25,SUM(IF(($BR$52:$BR$60=C25)*($BS$51:$CA$51=U$20),$BS$52:$CA$60)),0)</f>
        <v>0</v>
      </c>
      <c r="BE38" s="3">
        <f t="array" ref="BE38">IF(U25=C25,SUM(IF(($BR$52:$BR$60=C25)*($BS$51:$CA$51=U$21),$BS$52:$CA$60)),0)</f>
        <v>0</v>
      </c>
      <c r="BF38" s="3">
        <f t="array" ref="BF38">IF(U25=C25,SUM(IF(($BR$52:$BR$60=C25)*($BS$51:$CA$51=U$22),$BS$52:$CA$60)),0)</f>
        <v>0</v>
      </c>
      <c r="BG38" s="3">
        <f t="array" ref="BG38">IF(U25=C25,SUM(IF(($BR$52:$BR$60=C25)*($BS$51:$CA$51=U$23),$BS$52:$CA$60)),0)</f>
        <v>0</v>
      </c>
      <c r="BH38" s="3">
        <f t="array" ref="BH38">IF(U25=C25,SUM(IF(($BR$52:$BR$60=C25)*($BS$51:$CA$51=U$24),$BS$52:$CA$60)),0)</f>
        <v>0</v>
      </c>
      <c r="BI38" s="5">
        <f t="array" ref="BI38">IF(V25=C25,SUM(IF(($BR$52:$BR$60=C25)*($BS$51:$CA$51=V$17),$BS$52:$CA$60)),0)</f>
        <v>0</v>
      </c>
      <c r="BJ38" s="3">
        <f t="array" ref="BJ38">IF(V25=C25,SUM(IF(($BR$52:$BR$60=C25)*($BS$51:$CA$51=V$18),$BS$52:$CA$60)),0)</f>
        <v>0</v>
      </c>
      <c r="BK38" s="3">
        <f t="array" ref="BK38">IF(V25=C25,SUM(IF(($BR$52:$BR$60=C25)*($BS$51:$CA$51=V$19),$BS$52:$CA$60)),0)</f>
        <v>0</v>
      </c>
      <c r="BL38" s="3">
        <f t="array" ref="BL38">IF(V25=C25,SUM(IF(($BR$52:$BR$60=C25)*($BS$51:$CA$51=V$20),$BS$52:$CA$60)),0)</f>
        <v>0</v>
      </c>
      <c r="BM38" s="3">
        <f t="array" ref="BM38">IF(V25=C25,SUM(IF(($BR$52:$BR$60=C25)*($BS$51:$CA$51=V$21),$BS$52:$CA$60)),0)</f>
        <v>0</v>
      </c>
      <c r="BN38" s="3">
        <f t="array" ref="BN38">IF(V25=C25,SUM(IF(($BR$52:$BR$60=C25)*($BS$51:$CA$51=V$22),$BS$52:$CA$60)),0)</f>
        <v>0</v>
      </c>
      <c r="BO38" s="3">
        <f t="array" ref="BO38">IF(V25=C25,SUM(IF(($BR$52:$BR$60=C25)*($BS$51:$CA$51=V$23),$BS$52:$CA$60)),0)</f>
        <v>0</v>
      </c>
      <c r="BP38" s="15">
        <f t="array" ref="BP38">IF(V25=C25,SUM(IF(($BR$52:$BR$60=C25)*($BS$51:$CA$51=V$24),$BS$52:$CA$60)),0)</f>
        <v>0</v>
      </c>
      <c r="BQ38" s="3"/>
      <c r="BR38" s="2" t="str">
        <f t="shared" si="59"/>
        <v>Team A9</v>
      </c>
      <c r="BS38" s="8">
        <f t="shared" si="61"/>
        <v>7</v>
      </c>
      <c r="BT38" s="8">
        <f t="shared" si="63"/>
        <v>3</v>
      </c>
      <c r="BU38" s="8">
        <f t="shared" si="65"/>
        <v>3</v>
      </c>
      <c r="BV38" s="8">
        <f>SUMIFS($X$64:$X$351,$V$64:$V$351,$BR38,$W$64:$W$351,BV$29)+SUMIFS($Y$64:$Y$351,$W$64:$W$351,$BR38,$V$64:$V$351,BV$29)</f>
        <v>4</v>
      </c>
      <c r="BW38" s="8">
        <f>SUMIFS($X$64:$X$351,$V$64:$V$351,$BR38,$W$64:$W$351,BW$29)+SUMIFS($Y$64:$Y$351,$W$64:$W$351,$BR38,$V$64:$V$351,BW$29)</f>
        <v>5</v>
      </c>
      <c r="BX38" s="8">
        <f>SUMIFS($X$64:$X$351,$V$64:$V$351,$BR38,$W$64:$W$351,BX$29)+SUMIFS($Y$64:$Y$351,$W$64:$W$351,$BR38,$V$64:$V$351,BX$29)</f>
        <v>8</v>
      </c>
      <c r="BY38" s="8">
        <f>SUMIFS($X$64:$X$351,$V$64:$V$351,$BR38,$W$64:$W$351,BY$29)+SUMIFS($Y$64:$Y$351,$W$64:$W$351,$BR38,$V$64:$V$351,BY$29)</f>
        <v>3</v>
      </c>
      <c r="BZ38" s="8">
        <f>SUMIFS($X$64:$X$351,$V$64:$V$351,$BR38,$W$64:$W$351,BZ$29)+SUMIFS($Y$64:$Y$351,$W$64:$W$351,$BR38,$V$64:$V$351,BZ$29)</f>
        <v>9</v>
      </c>
      <c r="CA38" s="6"/>
      <c r="CB38" s="3"/>
    </row>
    <row r="39" spans="2:80" s="2" customFormat="1" x14ac:dyDescent="0.2">
      <c r="E39" s="14"/>
      <c r="F39" s="3"/>
      <c r="G39" s="3"/>
      <c r="H39" s="3"/>
      <c r="I39" s="3"/>
      <c r="J39" s="3"/>
      <c r="K39" s="3"/>
      <c r="L39" s="3"/>
      <c r="M39" s="5"/>
      <c r="N39" s="3"/>
      <c r="O39" s="3"/>
      <c r="P39" s="3"/>
      <c r="Q39" s="3"/>
      <c r="R39" s="3"/>
      <c r="S39" s="3"/>
      <c r="T39" s="3"/>
      <c r="U39" s="5"/>
      <c r="V39" s="3"/>
      <c r="W39" s="3"/>
      <c r="X39" s="3"/>
      <c r="Y39" s="3"/>
      <c r="Z39" s="3"/>
      <c r="AA39" s="3"/>
      <c r="AB39" s="3"/>
      <c r="AC39" s="5"/>
      <c r="AD39" s="3"/>
      <c r="AE39" s="3"/>
      <c r="AF39" s="3"/>
      <c r="AG39" s="3"/>
      <c r="AH39" s="3"/>
      <c r="AI39" s="3"/>
      <c r="AJ39" s="3"/>
      <c r="AK39" s="5"/>
      <c r="AL39" s="3"/>
      <c r="AM39" s="3"/>
      <c r="AN39" s="3"/>
      <c r="AO39" s="3"/>
      <c r="AP39" s="3"/>
      <c r="AQ39" s="3"/>
      <c r="AR39" s="3"/>
      <c r="AS39" s="5"/>
      <c r="AT39" s="3"/>
      <c r="AU39" s="3"/>
      <c r="AV39" s="3"/>
      <c r="AW39" s="3"/>
      <c r="AX39" s="3"/>
      <c r="AY39" s="3"/>
      <c r="AZ39" s="3"/>
      <c r="BA39" s="5"/>
      <c r="BB39" s="3"/>
      <c r="BC39" s="3"/>
      <c r="BD39" s="3"/>
      <c r="BE39" s="3"/>
      <c r="BF39" s="3"/>
      <c r="BG39" s="3"/>
      <c r="BH39" s="3"/>
      <c r="BI39" s="5"/>
      <c r="BJ39" s="3"/>
      <c r="BK39" s="3"/>
      <c r="BL39" s="3"/>
      <c r="BM39" s="3"/>
      <c r="BN39" s="3"/>
      <c r="BO39" s="3"/>
      <c r="BP39" s="15"/>
      <c r="BQ39" s="3"/>
      <c r="CB39" s="3"/>
    </row>
    <row r="40" spans="2:80" s="2" customFormat="1" x14ac:dyDescent="0.2">
      <c r="E40" s="14"/>
      <c r="F40" s="3"/>
      <c r="G40" s="3"/>
      <c r="H40" s="3"/>
      <c r="I40" s="3"/>
      <c r="J40" s="3"/>
      <c r="K40" s="3"/>
      <c r="L40" s="3"/>
      <c r="M40" s="5"/>
      <c r="N40" s="3"/>
      <c r="O40" s="3"/>
      <c r="P40" s="3"/>
      <c r="Q40" s="3"/>
      <c r="R40" s="3"/>
      <c r="S40" s="3"/>
      <c r="T40" s="3"/>
      <c r="U40" s="5"/>
      <c r="V40" s="3"/>
      <c r="W40" s="3"/>
      <c r="X40" s="3"/>
      <c r="Y40" s="3"/>
      <c r="Z40" s="3"/>
      <c r="AA40" s="3"/>
      <c r="AB40" s="3"/>
      <c r="AC40" s="5"/>
      <c r="AD40" s="3"/>
      <c r="AE40" s="3"/>
      <c r="AF40" s="3"/>
      <c r="AG40" s="3"/>
      <c r="AH40" s="3"/>
      <c r="AI40" s="3"/>
      <c r="AJ40" s="3"/>
      <c r="AK40" s="5"/>
      <c r="AL40" s="3"/>
      <c r="AM40" s="3"/>
      <c r="AN40" s="3"/>
      <c r="AO40" s="3"/>
      <c r="AP40" s="3"/>
      <c r="AQ40" s="3"/>
      <c r="AR40" s="3"/>
      <c r="AS40" s="5"/>
      <c r="AT40" s="3"/>
      <c r="AU40" s="3"/>
      <c r="AV40" s="3"/>
      <c r="AW40" s="3"/>
      <c r="AX40" s="3"/>
      <c r="AY40" s="3"/>
      <c r="AZ40" s="3"/>
      <c r="BA40" s="5"/>
      <c r="BB40" s="3"/>
      <c r="BC40" s="3"/>
      <c r="BD40" s="3"/>
      <c r="BE40" s="3"/>
      <c r="BF40" s="3"/>
      <c r="BG40" s="3"/>
      <c r="BH40" s="3"/>
      <c r="BI40" s="5"/>
      <c r="BJ40" s="3"/>
      <c r="BK40" s="3"/>
      <c r="BL40" s="3"/>
      <c r="BM40" s="3"/>
      <c r="BN40" s="3"/>
      <c r="BO40" s="3"/>
      <c r="BP40" s="15"/>
      <c r="BQ40" s="3"/>
      <c r="BR40" s="4" t="s">
        <v>84</v>
      </c>
      <c r="BS40" s="2" t="str">
        <f>$F$4</f>
        <v>1. FC Riedwald</v>
      </c>
      <c r="BT40" s="2" t="str">
        <f>$F$5</f>
        <v>Eintracht Frankfurt</v>
      </c>
      <c r="BU40" s="2" t="str">
        <f>$F$6</f>
        <v>FC Barcelona</v>
      </c>
      <c r="BV40" s="2" t="str">
        <f>$F$7</f>
        <v>Maibach 1822 eV</v>
      </c>
      <c r="BW40" s="2" t="str">
        <f>$F$8</f>
        <v>Beinbruch SC</v>
      </c>
      <c r="BX40" s="2" t="str">
        <f>$F$9</f>
        <v>FV Schlappe Lunge</v>
      </c>
      <c r="BY40" s="2" t="str">
        <f>$F$10</f>
        <v>Team A7</v>
      </c>
      <c r="BZ40" s="2" t="str">
        <f>$F$11</f>
        <v>Team A8</v>
      </c>
      <c r="CA40" s="2" t="str">
        <f>$F$12</f>
        <v>Team A9</v>
      </c>
      <c r="CB40" s="3" t="s">
        <v>138</v>
      </c>
    </row>
    <row r="41" spans="2:80" s="2" customFormat="1" x14ac:dyDescent="0.2">
      <c r="B41" s="2" t="s">
        <v>82</v>
      </c>
      <c r="E41" s="14">
        <f t="array" ref="E41">IF(O17=C17,SUM(IF(($BR$41:$BR$49=C17)*($BS$40:$CA$40=O18),$BS$41:$CA$49)),0)</f>
        <v>0</v>
      </c>
      <c r="F41" s="3">
        <f t="array" ref="F41">IF(O17=C17,SUM(IF(($BR$41:$BR$49=C17)*($BS$40:$CA$40=O19),$BS$41:$CA$49)),0)</f>
        <v>0</v>
      </c>
      <c r="G41" s="3">
        <f t="array" ref="G41">IF(O17=C17,SUM(IF(($BR$41:$BR$49=C17)*($BS$40:$CA$40=O20),$BS$41:$CA$49)),0)</f>
        <v>0</v>
      </c>
      <c r="H41" s="3">
        <f t="array" ref="H41">IF(O17=C17,SUM(IF(($BR$41:$BR$49=C17)*($BS$40:$CA$40=O21),$BS$41:$CA$49)),0)</f>
        <v>0</v>
      </c>
      <c r="I41" s="3">
        <f t="array" ref="I41">IF(O17=C17,SUM(IF(($BR$41:$BR$49=C17)*($BS$40:$CA$40=O22),$BS$41:$CA$49)),0)</f>
        <v>0</v>
      </c>
      <c r="J41" s="3">
        <f t="array" ref="J41">IF(O17=C17,SUM(IF(($BR$41:$BR$49=C17)*($BS$40:$CA$40=O23),$BS$41:$CA$49)),0)</f>
        <v>0</v>
      </c>
      <c r="K41" s="3">
        <f t="array" ref="K41">IF(O17=C17,SUM(IF(($BR$41:$BR$49=C17)*($BS$40:$CA$40=O$24),$BS$41:$CA$49)),0)</f>
        <v>0</v>
      </c>
      <c r="L41" s="3">
        <f t="array" ref="L41">IF(O17=C17,SUM(IF(($BR$41:$BR$49=C17)*($BS$40:$CA$40=O$25),$BS$41:$CA$49)),0)</f>
        <v>0</v>
      </c>
      <c r="M41" s="5">
        <f t="array" ref="M41">IF(P17=C17,SUM(IF(($BR$41:$BR$49=C17)*($BS$40:$CA$40=P18),$BS$41:$CA$49)),0)</f>
        <v>0</v>
      </c>
      <c r="N41" s="3">
        <f t="array" ref="N41">IF(P17=C17,SUM(IF(($BR$41:$BR$49=C17)*($BS$40:$CA$40=P19),$BS$41:$CA$49)),0)</f>
        <v>0</v>
      </c>
      <c r="O41" s="3">
        <f t="array" ref="O41">IF(P17=C17,SUM(IF(($BR$41:$BR$49=C17)*($BS$40:$CA$40=P20),$BS$41:$CA$49)),0)</f>
        <v>0</v>
      </c>
      <c r="P41" s="3">
        <f t="array" ref="P41">IF(P17=C17,SUM(IF(($BR$41:$BR$49=C17)*($BS$40:$CA$40=P21),$BS$41:$CA$49)),0)</f>
        <v>0</v>
      </c>
      <c r="Q41" s="3">
        <f t="array" ref="Q41">IF(P17=C17,SUM(IF(($BR$41:$BR$49=C17)*($BS$40:$CA$40=P22),$BS$41:$CA$49)),0)</f>
        <v>0</v>
      </c>
      <c r="R41" s="3">
        <f t="array" ref="R41">IF(P17=C17,SUM(IF(($BR$41:$BR$49=C17)*($BS$40:$CA$40=P23),$BS$41:$CA$49)),0)</f>
        <v>0</v>
      </c>
      <c r="S41" s="3">
        <f t="array" ref="S41">IF(P17=C17,SUM(IF(($BR$41:$BR$49=C17)*($BS$40:$CA$40=P$24),$BS$41:$CA$49)),0)</f>
        <v>0</v>
      </c>
      <c r="T41" s="3">
        <f t="array" ref="T41">IF(P17=C17,SUM(IF(($BR$41:$BR$49=C17)*($BS$40:$CA$40=P$25),$BS$41:$CA$49)),0)</f>
        <v>0</v>
      </c>
      <c r="U41" s="5">
        <f t="array" ref="U41">IF(Q17=C17,SUM(IF(($BR$41:$BR$49=C17)*($BS$40:$CA$40=Q18),$BS$41:$CA$49)),0)</f>
        <v>0</v>
      </c>
      <c r="V41" s="3">
        <f t="array" ref="V41">IF(Q17=C17,SUM(IF(($BR$41:$BR$49=C17)*($BS$40:$CA$40=Q19),$BS$41:$CA$49)),0)</f>
        <v>0</v>
      </c>
      <c r="W41" s="3">
        <f t="array" ref="W41">IF(Q17=C17,SUM(IF(($BR$41:$BR$49=C17)*($BS$40:$CA$40=Q20),$BS$41:$CA$49)),0)</f>
        <v>0</v>
      </c>
      <c r="X41" s="3">
        <f t="array" ref="X41">IF(Q17=C17,SUM(IF(($BR$41:$BR$49=C17)*($BS$40:$CA$40=Q21),$BS$41:$CA$49)),0)</f>
        <v>0</v>
      </c>
      <c r="Y41" s="3">
        <f t="array" ref="Y41">IF(Q17=C17,SUM(IF(($BR$41:$BR$49=C17)*($BS$40:$CA$40=Q22),$BS$41:$CA$49)),0)</f>
        <v>0</v>
      </c>
      <c r="Z41" s="3">
        <f t="array" ref="Z41">IF(Q17=C17,SUM(IF(($BR$41:$BR$49=C17)*($BS$40:$CA$40=Q23),$BS$41:$CA$49)),0)</f>
        <v>0</v>
      </c>
      <c r="AA41" s="3">
        <f t="array" ref="AA41">IF(Q17=C17,SUM(IF(($BR$41:$BR$49=C17)*($BS$40:$CA$40=Q$24),$BS$41:$CA$49)),0)</f>
        <v>0</v>
      </c>
      <c r="AB41" s="3">
        <f t="array" ref="AB41">IF(Q17=C17,SUM(IF(($BR$41:$BR$49=C17)*($BS$40:$CA$40=Q$25),$BS$41:$CA$49)),0)</f>
        <v>0</v>
      </c>
      <c r="AC41" s="5">
        <f t="array" ref="AC41">IF(R17=C17,SUM(IF(($BR$41:$BR$49=C17)*($BS$40:$CA$40=R18),$BS$41:$CA$49)),0)</f>
        <v>0</v>
      </c>
      <c r="AD41" s="3">
        <f t="array" ref="AD41">IF(R17=C17,SUM(IF(($BR$41:$BR$49=C17)*($BS$40:$CA$40=R19),$BS$41:$CA$49)),0)</f>
        <v>0</v>
      </c>
      <c r="AE41" s="3">
        <f t="array" ref="AE41">IF(R17=C17,SUM(IF(($BR$41:$BR$49=C17)*($BS$40:$CA$40=R20),$BS$41:$CA$49)),0)</f>
        <v>0</v>
      </c>
      <c r="AF41" s="3">
        <f t="array" ref="AF41">IF(R17=C17,SUM(IF(($BR$41:$BR$49=C17)*($BS$40:$CA$40=R21),$BS$41:$CA$49)),0)</f>
        <v>0</v>
      </c>
      <c r="AG41" s="3">
        <f t="array" ref="AG41">IF(R17=C17,SUM(IF(($BR$41:$BR$49=C17)*($BS$40:$CA$40=R22),$BS$41:$CA$49)),0)</f>
        <v>0</v>
      </c>
      <c r="AH41" s="3">
        <f t="array" ref="AH41">IF(R17=C17,SUM(IF(($BR$41:$BR$49=C17)*($BS$40:$CA$40=R23),$BS$41:$CA$49)),0)</f>
        <v>0</v>
      </c>
      <c r="AI41" s="3">
        <f t="array" ref="AI41">IF(R17=C17,SUM(IF(($BR$41:$BR$49=C17)*($BS$40:$CA$40=R$24),$BS$41:$CA$49)),0)</f>
        <v>0</v>
      </c>
      <c r="AJ41" s="3">
        <f t="array" ref="AJ41">IF(R17=C17,SUM(IF(($BR$41:$BR$49=C17)*($BS$40:$CA$40=R$25),$BS$41:$CA$49)),0)</f>
        <v>0</v>
      </c>
      <c r="AK41" s="5">
        <f t="array" ref="AK41">IF(S17=C17,SUM(IF(($BR$41:$BR$49=C17)*($BS$40:$CA$40=S18),$BS$41:$CA$49)),0)</f>
        <v>0</v>
      </c>
      <c r="AL41" s="3">
        <f t="array" ref="AL41">IF(S17=C17,SUM(IF(($BR$41:$BR$49=C17)*($BS$40:$CA$40=S19),$BS$41:$CA$49)),0)</f>
        <v>0</v>
      </c>
      <c r="AM41" s="3">
        <f t="array" ref="AM41">IF(S17=C17,SUM(IF(($BR$41:$BR$49=C17)*($BS$40:$CA$40=S20),$BS$41:$CA$49)),0)</f>
        <v>0</v>
      </c>
      <c r="AN41" s="3">
        <f t="array" ref="AN41">IF(S17=C17,SUM(IF(($BR$41:$BR$49=C17)*($BS$40:$CA$40=S21),$BS$41:$CA$49)),0)</f>
        <v>0</v>
      </c>
      <c r="AO41" s="3">
        <f t="array" ref="AO41">IF(S17=C17,SUM(IF(($BR$41:$BR$49=C17)*($BS$40:$CA$40=S22),$BS$41:$CA$49)),0)</f>
        <v>0</v>
      </c>
      <c r="AP41" s="3">
        <f t="array" ref="AP41">IF(S17=C17,SUM(IF(($BR$41:$BR$49=C17)*($BS$40:$CA$40=S23),$BS$41:$CA$49)),0)</f>
        <v>0</v>
      </c>
      <c r="AQ41" s="3">
        <f t="array" ref="AQ41">IF(S17=C17,SUM(IF(($BR$41:$BR$49=C17)*($BS$40:$CA$40=S$24),$BS$41:$CA$49)),0)</f>
        <v>0</v>
      </c>
      <c r="AR41" s="3">
        <f t="array" ref="AR41">IF(S17=C17,SUM(IF(($BR$41:$BR$49=C17)*($BS$40:$CA$40=S$25),$BS$41:$CA$49)),0)</f>
        <v>0</v>
      </c>
      <c r="AS41" s="5">
        <f t="array" ref="AS41">IF(T17=C17,SUM(IF(($BR$41:$BR$49=C17)*($BS$40:$CA$40=T18),$BS$41:$CA$49)),0)</f>
        <v>0</v>
      </c>
      <c r="AT41" s="3">
        <f t="array" ref="AT41">IF(T17=C17,SUM(IF(($BR$41:$BR$49=C17)*($BS$40:$CA$40=T19),$BS$41:$CA$49)),0)</f>
        <v>0</v>
      </c>
      <c r="AU41" s="3">
        <f t="array" ref="AU41">IF(T17=C17,SUM(IF(($BR$41:$BR$49=C17)*($BS$40:$CA$40=T20),$BS$41:$CA$49)),0)</f>
        <v>0</v>
      </c>
      <c r="AV41" s="3">
        <f t="array" ref="AV41">IF(T17=C17,SUM(IF(($BR$41:$BR$49=C17)*($BS$40:$CA$40=T21),$BS$41:$CA$49)),0)</f>
        <v>0</v>
      </c>
      <c r="AW41" s="3">
        <f t="array" ref="AW41">IF(T17=C17,SUM(IF(($BR$41:$BR$49=C17)*($BS$40:$CA$40=T22),$BS$41:$CA$49)),0)</f>
        <v>0</v>
      </c>
      <c r="AX41" s="3">
        <f t="array" ref="AX41">IF(T17=C17,SUM(IF(($BR$41:$BR$49=C17)*($BS$40:$CA$40=T23),$BS$41:$CA$49)),0)</f>
        <v>0</v>
      </c>
      <c r="AY41" s="3">
        <f t="array" ref="AY41">IF(T17=C17,SUM(IF(($BR$41:$BR$49=C17)*($BS$40:$CA$40=T$24),$BS$41:$CA$49)),0)</f>
        <v>0</v>
      </c>
      <c r="AZ41" s="3">
        <f t="array" ref="AZ41">IF(T17=C17,SUM(IF(($BR$41:$BR$49=C17)*($BS$40:$CA$40=T$25),$BS$41:$CA$49)),0)</f>
        <v>0</v>
      </c>
      <c r="BA41" s="5">
        <f t="array" ref="BA41">IF(U17=C17,SUM(IF(($BR$41:$BR$49=C17)*($BS$40:$CA$40=U$18),$BS$41:$CA$49)),0)</f>
        <v>0</v>
      </c>
      <c r="BB41" s="3">
        <f t="array" ref="BB41">IF(U17=C17,SUM(IF(($BR$41:$BR$49=C17)*($BS$40:$CA$40=U$19),$BS$41:$CA$49)),0)</f>
        <v>0</v>
      </c>
      <c r="BC41" s="3">
        <f t="array" ref="BC41">IF(U17=C17,SUM(IF(($BR$41:$BR$49=C17)*($BS$40:$CA$40=U$20),$BS$41:$CA$49)),0)</f>
        <v>0</v>
      </c>
      <c r="BD41" s="3">
        <f t="array" ref="BD41">IF(U17=C17,SUM(IF(($BR$41:$BR$49=C17)*($BS$40:$CA$40=U$21),$BS$41:$CA$49)),0)</f>
        <v>0</v>
      </c>
      <c r="BE41" s="3">
        <f t="array" ref="BE41">IF(U17=C17,SUM(IF(($BR$41:$BR$49=C17)*($BS$40:$CA$40=U$22),$BS$41:$CA$49)),0)</f>
        <v>0</v>
      </c>
      <c r="BF41" s="3">
        <f t="array" ref="BF41">IF(U17=C17,SUM(IF(($BR$41:$BR$49=C17)*($BS$40:$CA$40=U$23),$BS$41:$CA$49)),0)</f>
        <v>0</v>
      </c>
      <c r="BG41" s="3">
        <f t="array" ref="BG41">IF(U17=C17,SUM(IF(($BR$41:$BR$49=C17)*($BS$40:$CA$40=U$24),$BS$41:$CA$49)),0)</f>
        <v>0</v>
      </c>
      <c r="BH41" s="3">
        <f t="array" ref="BH41">IF(U17=C17,SUM(IF(($BR$41:$BR$49=C17)*($BS$40:$CA$40=U$25),$BS$41:$CA$49)),0)</f>
        <v>0</v>
      </c>
      <c r="BI41" s="5">
        <f t="array" ref="BI41">IF(V17=C17,SUM(IF(($BR$41:$BR$49=C17)*($BS$40:$CA$40=V$18),$BS$41:$CA$49)),0)</f>
        <v>0</v>
      </c>
      <c r="BJ41" s="3">
        <f t="array" ref="BJ41">IF(V17=C17,SUM(IF(($BR$41:$BR$49=C17)*($BS$40:$CA$40=V$19),$BS$41:$CA$49)),0)</f>
        <v>0</v>
      </c>
      <c r="BK41" s="3">
        <f t="array" ref="BK41">IF(V17=C17,SUM(IF(($BR$41:$BR$49=C17)*($BS$40:$CA$40=V$20),$BS$41:$CA$49)),0)</f>
        <v>0</v>
      </c>
      <c r="BL41" s="3">
        <f t="array" ref="BL41">IF(V17=C17,SUM(IF(($BR$41:$BR$49=C17)*($BS$40:$CA$40=V$21),$BS$41:$CA$49)),0)</f>
        <v>0</v>
      </c>
      <c r="BM41" s="3">
        <f t="array" ref="BM41">IF(V17=C17,SUM(IF(($BR$41:$BR$49=C17)*($BS$40:$CA$40=V$22),$BS$41:$CA$49)),0)</f>
        <v>0</v>
      </c>
      <c r="BN41" s="3">
        <f t="array" ref="BN41">IF(V17=C17,SUM(IF(($BR$41:$BR$49=C17)*($BS$40:$CA$40=V$23),$BS$41:$CA$49)),0)</f>
        <v>0</v>
      </c>
      <c r="BO41" s="3">
        <f t="array" ref="BO41">IF(V17=C17,SUM(IF(($BR$41:$BR$49=C17)*($BS$40:$CA$40=V$24),$BS$41:$CA$49)),0)</f>
        <v>0</v>
      </c>
      <c r="BP41" s="15">
        <f t="array" ref="BP41">IF(V17=C17,SUM(IF(($BR$41:$BR$49=C17)*($BS$40:$CA$40=V$25),$BS$41:$CA$49)),0)</f>
        <v>0</v>
      </c>
      <c r="BQ41" s="3"/>
      <c r="BR41" s="2" t="str">
        <f t="shared" ref="BR41:BR49" si="66">F4</f>
        <v>1. FC Riedwald</v>
      </c>
      <c r="BS41" s="6"/>
      <c r="BT41" s="7">
        <f>BT30-BS31</f>
        <v>0</v>
      </c>
      <c r="BU41" s="7">
        <f>BU30-BS32</f>
        <v>-5</v>
      </c>
      <c r="BV41" s="7">
        <f>BV30-BS33</f>
        <v>-5</v>
      </c>
      <c r="BW41" s="7">
        <f>BW30-BS34</f>
        <v>0</v>
      </c>
      <c r="BX41" s="7">
        <f>BX30-BS35</f>
        <v>-1</v>
      </c>
      <c r="BY41" s="7">
        <f>BY30-BS36</f>
        <v>4</v>
      </c>
      <c r="BZ41" s="7">
        <f>BZ30-BS37</f>
        <v>2</v>
      </c>
      <c r="CA41" s="7">
        <f>CA30-BS38</f>
        <v>-3</v>
      </c>
      <c r="CB41" s="3"/>
    </row>
    <row r="42" spans="2:80" s="2" customFormat="1" x14ac:dyDescent="0.2">
      <c r="E42" s="14">
        <f t="array" ref="E42">IF(O18=C18,SUM(IF(($BR$41:$BR$49=C18)*($BS$40:$CA$40=O17),$BS$41:$CA$49)),0)</f>
        <v>0</v>
      </c>
      <c r="F42" s="3">
        <f t="array" ref="F42">IF(O18=C18,SUM(IF(($BR$41:$BR$49=C18)*($BS$40:$CA$40=O19),$BS$41:$CA$49)),0)</f>
        <v>0</v>
      </c>
      <c r="G42" s="3">
        <f t="array" ref="G42">IF(O18=C18,SUM(IF(($BR$41:$BR$49=C18)*($BS$40:$CA$40=O20),$BS$41:$CA$49)),0)</f>
        <v>0</v>
      </c>
      <c r="H42" s="3">
        <f t="array" ref="H42">IF(O18=C18,SUM(IF(($BR$41:$BR$49=C18)*($BS$40:$CA$40=O21),$BS$41:$CA$49)),0)</f>
        <v>0</v>
      </c>
      <c r="I42" s="3">
        <f t="array" ref="I42">IF(O18=C18,SUM(IF(($BR$41:$BR$49=C18)*($BS$40:$CA$40=O22),$BS$41:$CA$49)),0)</f>
        <v>0</v>
      </c>
      <c r="J42" s="3">
        <f t="array" ref="J42">IF(O18=C18,SUM(IF(($BR$41:$BR$49=C18)*($BS$40:$CA$40=O23),$BS$41:$CA$49)),0)</f>
        <v>0</v>
      </c>
      <c r="K42" s="3">
        <f t="array" ref="K42">IF(O18=C18,SUM(IF(($BR$41:$BR$49=C18)*($BS$40:$CA$40=O$24),$BS$41:$CA$49)),0)</f>
        <v>0</v>
      </c>
      <c r="L42" s="3">
        <f t="array" ref="L42">IF(O18=C18,SUM(IF(($BR$41:$BR$49=C18)*($BS$40:$CA$40=O$25),$BS$41:$CA$49)),0)</f>
        <v>0</v>
      </c>
      <c r="M42" s="5">
        <f t="array" ref="M42">IF(P18=C18,SUM(IF(($BR$41:$BR$49=C18)*($BS$40:$CA$40=P17),$BS$41:$CA$49)),0)</f>
        <v>0</v>
      </c>
      <c r="N42" s="3">
        <f t="array" ref="N42">IF(P18=C18,SUM(IF(($BR$41:$BR$49=C18)*($BS$40:$CA$40=P19),$BS$41:$CA$49)),0)</f>
        <v>0</v>
      </c>
      <c r="O42" s="3">
        <f t="array" ref="O42">IF(P18=C18,SUM(IF(($BR$41:$BR$49=C18)*($BS$40:$CA$40=P20),$BS$41:$CA$49)),0)</f>
        <v>0</v>
      </c>
      <c r="P42" s="3">
        <f t="array" ref="P42">IF(P18=C18,SUM(IF(($BR$41:$BR$49=C18)*($BS$40:$CA$40=P21),$BS$41:$CA$49)),0)</f>
        <v>0</v>
      </c>
      <c r="Q42" s="3">
        <f t="array" ref="Q42">IF(P18=C18,SUM(IF(($BR$41:$BR$49=C18)*($BS$40:$CA$40=P22),$BS$41:$CA$49)),0)</f>
        <v>0</v>
      </c>
      <c r="R42" s="3">
        <f t="array" ref="R42">IF(P18=C18,SUM(IF(($BR$41:$BR$49=C18)*($BS$40:$CA$40=P23),$BS$41:$CA$49)),0)</f>
        <v>0</v>
      </c>
      <c r="S42" s="3">
        <f t="array" ref="S42">IF(P18=C18,SUM(IF(($BR$41:$BR$49=C18)*($BS$40:$CA$40=P$24),$BS$41:$CA$49)),0)</f>
        <v>0</v>
      </c>
      <c r="T42" s="3">
        <f t="array" ref="T42">IF(P18=C18,SUM(IF(($BR$41:$BR$49=C18)*($BS$40:$CA$40=P$25),$BS$41:$CA$49)),0)</f>
        <v>0</v>
      </c>
      <c r="U42" s="5">
        <f t="array" ref="U42">IF(Q18=C18,SUM(IF(($BR$41:$BR$49=C18)*($BS$40:$CA$40=Q17),$BS$41:$CA$49)),0)</f>
        <v>0</v>
      </c>
      <c r="V42" s="3">
        <f t="array" ref="V42">IF(Q18=C18,SUM(IF(($BR$41:$BR$49=C18)*($BS$40:$CA$40=Q19),$BS$41:$CA$49)),0)</f>
        <v>0</v>
      </c>
      <c r="W42" s="3">
        <f t="array" ref="W42">IF(Q18=C18,SUM(IF(($BR$41:$BR$49=C18)*($BS$40:$CA$40=Q20),$BS$41:$CA$49)),0)</f>
        <v>0</v>
      </c>
      <c r="X42" s="3">
        <f t="array" ref="X42">IF(Q18=C18,SUM(IF(($BR$41:$BR$49=C18)*($BS$40:$CA$40=Q21),$BS$41:$CA$49)),0)</f>
        <v>0</v>
      </c>
      <c r="Y42" s="3">
        <f t="array" ref="Y42">IF(Q18=C18,SUM(IF(($BR$41:$BR$49=C18)*($BS$40:$CA$40=Q22),$BS$41:$CA$49)),0)</f>
        <v>0</v>
      </c>
      <c r="Z42" s="3">
        <f t="array" ref="Z42">IF(Q18=C18,SUM(IF(($BR$41:$BR$49=C18)*($BS$40:$CA$40=Q23),$BS$41:$CA$49)),0)</f>
        <v>0</v>
      </c>
      <c r="AA42" s="3">
        <f t="array" ref="AA42">IF(Q18=C18,SUM(IF(($BR$41:$BR$49=C18)*($BS$40:$CA$40=Q$24),$BS$41:$CA$49)),0)</f>
        <v>0</v>
      </c>
      <c r="AB42" s="3">
        <f t="array" ref="AB42">IF(Q18=C18,SUM(IF(($BR$41:$BR$49=C18)*($BS$40:$CA$40=Q$25),$BS$41:$CA$49)),0)</f>
        <v>0</v>
      </c>
      <c r="AC42" s="5">
        <f t="array" ref="AC42">IF(R18=C18,SUM(IF(($BR$41:$BR$49=C18)*($BS$40:$CA$40=R17),$BS$41:$CA$49)),0)</f>
        <v>0</v>
      </c>
      <c r="AD42" s="3">
        <f t="array" ref="AD42">IF(R18=C18,SUM(IF(($BR$41:$BR$49=C18)*($BS$40:$CA$40=R19),$BS$41:$CA$49)),0)</f>
        <v>0</v>
      </c>
      <c r="AE42" s="3">
        <f t="array" ref="AE42">IF(R18=C18,SUM(IF(($BR$41:$BR$49=C18)*($BS$40:$CA$40=R20),$BS$41:$CA$49)),0)</f>
        <v>0</v>
      </c>
      <c r="AF42" s="3">
        <f t="array" ref="AF42">IF(R18=C18,SUM(IF(($BR$41:$BR$49=C18)*($BS$40:$CA$40=R21),$BS$41:$CA$49)),0)</f>
        <v>0</v>
      </c>
      <c r="AG42" s="3">
        <f t="array" ref="AG42">IF(R18=C18,SUM(IF(($BR$41:$BR$49=C18)*($BS$40:$CA$40=R22),$BS$41:$CA$49)),0)</f>
        <v>0</v>
      </c>
      <c r="AH42" s="3">
        <f t="array" ref="AH42">IF(R18=C18,SUM(IF(($BR$41:$BR$49=C18)*($BS$40:$CA$40=R23),$BS$41:$CA$49)),0)</f>
        <v>0</v>
      </c>
      <c r="AI42" s="3">
        <f t="array" ref="AI42">IF(R18=C18,SUM(IF(($BR$41:$BR$49=C18)*($BS$40:$CA$40=R$24),$BS$41:$CA$49)),0)</f>
        <v>0</v>
      </c>
      <c r="AJ42" s="3">
        <f t="array" ref="AJ42">IF(R18=C18,SUM(IF(($BR$41:$BR$49=C18)*($BS$40:$CA$40=R$25),$BS$41:$CA$49)),0)</f>
        <v>0</v>
      </c>
      <c r="AK42" s="5">
        <f t="array" ref="AK42">IF(S18=C18,SUM(IF(($BR$41:$BR$49=C18)*($BS$40:$CA$40=S17),$BS$41:$CA$49)),0)</f>
        <v>0</v>
      </c>
      <c r="AL42" s="3">
        <f t="array" ref="AL42">IF(S18=C18,SUM(IF(($BR$41:$BR$49=C18)*($BS$40:$CA$40=S19),$BS$41:$CA$49)),0)</f>
        <v>0</v>
      </c>
      <c r="AM42" s="3">
        <f t="array" ref="AM42">IF(S18=C18,SUM(IF(($BR$41:$BR$49=C18)*($BS$40:$CA$40=S20),$BS$41:$CA$49)),0)</f>
        <v>0</v>
      </c>
      <c r="AN42" s="3">
        <f t="array" ref="AN42">IF(S18=C18,SUM(IF(($BR$41:$BR$49=C18)*($BS$40:$CA$40=S21),$BS$41:$CA$49)),0)</f>
        <v>0</v>
      </c>
      <c r="AO42" s="3">
        <f t="array" ref="AO42">IF(S18=C18,SUM(IF(($BR$41:$BR$49=C18)*($BS$40:$CA$40=S22),$BS$41:$CA$49)),0)</f>
        <v>0</v>
      </c>
      <c r="AP42" s="3">
        <f t="array" ref="AP42">IF(S18=C18,SUM(IF(($BR$41:$BR$49=C18)*($BS$40:$CA$40=S23),$BS$41:$CA$49)),0)</f>
        <v>0</v>
      </c>
      <c r="AQ42" s="3">
        <f t="array" ref="AQ42">IF(S18=C18,SUM(IF(($BR$41:$BR$49=C18)*($BS$40:$CA$40=S$24),$BS$41:$CA$49)),0)</f>
        <v>0</v>
      </c>
      <c r="AR42" s="3">
        <f t="array" ref="AR42">IF(S18=C18,SUM(IF(($BR$41:$BR$49=C18)*($BS$40:$CA$40=S$25),$BS$41:$CA$49)),0)</f>
        <v>0</v>
      </c>
      <c r="AS42" s="5">
        <f t="array" ref="AS42">IF(T18=C18,SUM(IF(($BR$41:$BR$49=C18)*($BS$40:$CA$40=T17),$BS$41:$CA$49)),0)</f>
        <v>0</v>
      </c>
      <c r="AT42" s="3">
        <f t="array" ref="AT42">IF(T18=C18,SUM(IF(($BR$41:$BR$49=C18)*($BS$40:$CA$40=T19),$BS$41:$CA$49)),0)</f>
        <v>0</v>
      </c>
      <c r="AU42" s="3">
        <f t="array" ref="AU42">IF(T18=C18,SUM(IF(($BR$41:$BR$49=C18)*($BS$40:$CA$40=T20),$BS$41:$CA$49)),0)</f>
        <v>0</v>
      </c>
      <c r="AV42" s="3">
        <f t="array" ref="AV42">IF(T18=C18,SUM(IF(($BR$41:$BR$49=C18)*($BS$40:$CA$40=T21),$BS$41:$CA$49)),0)</f>
        <v>0</v>
      </c>
      <c r="AW42" s="3">
        <f t="array" ref="AW42">IF(T18=C18,SUM(IF(($BR$41:$BR$49=C18)*($BS$40:$CA$40=T22),$BS$41:$CA$49)),0)</f>
        <v>0</v>
      </c>
      <c r="AX42" s="3">
        <f t="array" ref="AX42">IF(T18=C18,SUM(IF(($BR$41:$BR$49=C18)*($BS$40:$CA$40=T23),$BS$41:$CA$49)),0)</f>
        <v>0</v>
      </c>
      <c r="AY42" s="3">
        <f t="array" ref="AY42">IF(T18=C18,SUM(IF(($BR$41:$BR$49=C18)*($BS$40:$CA$40=T$24),$BS$41:$CA$49)),0)</f>
        <v>0</v>
      </c>
      <c r="AZ42" s="3">
        <f t="array" ref="AZ42">IF(T18=C18,SUM(IF(($BR$41:$BR$49=C18)*($BS$40:$CA$40=T$25),$BS$41:$CA$49)),0)</f>
        <v>0</v>
      </c>
      <c r="BA42" s="5">
        <f t="array" ref="BA42">IF(U18=C18,SUM(IF(($BR$41:$BR$49=C18)*($BS$40:$CA$40=U$17),$BS$41:$CA$49)),0)</f>
        <v>0</v>
      </c>
      <c r="BB42" s="3">
        <f t="array" ref="BB42">IF(U18=C18,SUM(IF(($BR$41:$BR$49=C18)*($BS$40:$CA$40=U$19),$BS$41:$CA$49)),0)</f>
        <v>0</v>
      </c>
      <c r="BC42" s="3">
        <f t="array" ref="BC42">IF(U18=C18,SUM(IF(($BR$41:$BR$49=C18)*($BS$40:$CA$40=U$20),$BS$41:$CA$49)),0)</f>
        <v>0</v>
      </c>
      <c r="BD42" s="3">
        <f t="array" ref="BD42">IF(U18=C18,SUM(IF(($BR$41:$BR$49=C18)*($BS$40:$CA$40=U$21),$BS$41:$CA$49)),0)</f>
        <v>0</v>
      </c>
      <c r="BE42" s="3">
        <f t="array" ref="BE42">IF(U18=C18,SUM(IF(($BR$41:$BR$49=C18)*($BS$40:$CA$40=U$22),$BS$41:$CA$49)),0)</f>
        <v>0</v>
      </c>
      <c r="BF42" s="3">
        <f t="array" ref="BF42">IF(U18=C18,SUM(IF(($BR$41:$BR$49=C18)*($BS$40:$CA$40=U$23),$BS$41:$CA$49)),0)</f>
        <v>0</v>
      </c>
      <c r="BG42" s="3">
        <f t="array" ref="BG42">IF(U18=C18,SUM(IF(($BR$41:$BR$49=C18)*($BS$40:$CA$40=U$24),$BS$41:$CA$49)),0)</f>
        <v>0</v>
      </c>
      <c r="BH42" s="3">
        <f t="array" ref="BH42">IF(U18=C18,SUM(IF(($BR$41:$BR$49=C18)*($BS$40:$CA$40=U$25),$BS$41:$CA$49)),0)</f>
        <v>0</v>
      </c>
      <c r="BI42" s="5">
        <f t="array" ref="BI42">IF(V18=C18,SUM(IF(($BR$41:$BR$49=C18)*($BS$40:$CA$40=V$18),$BS$41:$CA$49)),0)</f>
        <v>0</v>
      </c>
      <c r="BJ42" s="3">
        <f t="array" ref="BJ42">IF(V18=C18,SUM(IF(($BR$41:$BR$49=C18)*($BS$40:$CA$40=V$19),$BS$41:$CA$49)),0)</f>
        <v>0</v>
      </c>
      <c r="BK42" s="3">
        <f t="array" ref="BK42">IF(V18=C18,SUM(IF(($BR$41:$BR$49=C18)*($BS$40:$CA$40=V$20),$BS$41:$CA$49)),0)</f>
        <v>0</v>
      </c>
      <c r="BL42" s="3">
        <f t="array" ref="BL42">IF(V18=C18,SUM(IF(($BR$41:$BR$49=C18)*($BS$40:$CA$40=V$21),$BS$41:$CA$49)),0)</f>
        <v>0</v>
      </c>
      <c r="BM42" s="3">
        <f t="array" ref="BM42">IF(V18=C18,SUM(IF(($BR$41:$BR$49=C18)*($BS$40:$CA$40=V$22),$BS$41:$CA$49)),0)</f>
        <v>0</v>
      </c>
      <c r="BN42" s="3">
        <f t="array" ref="BN42">IF(V18=C18,SUM(IF(($BR$41:$BR$49=C18)*($BS$40:$CA$40=V$23),$BS$41:$CA$49)),0)</f>
        <v>0</v>
      </c>
      <c r="BO42" s="3">
        <f t="array" ref="BO42">IF(V18=C18,SUM(IF(($BR$41:$BR$49=C18)*($BS$40:$CA$40=V$24),$BS$41:$CA$49)),0)</f>
        <v>0</v>
      </c>
      <c r="BP42" s="15">
        <f t="array" ref="BP42">IF(V18=C18,SUM(IF(($BR$41:$BR$49=C18)*($BS$40:$CA$40=V$25),$BS$41:$CA$49)),0)</f>
        <v>0</v>
      </c>
      <c r="BQ42" s="3"/>
      <c r="BR42" s="2" t="str">
        <f t="shared" si="66"/>
        <v>Eintracht Frankfurt</v>
      </c>
      <c r="BS42" s="8">
        <f>IF(BT41="","",-1*BT41)</f>
        <v>0</v>
      </c>
      <c r="BT42" s="6"/>
      <c r="BU42" s="7">
        <f>BU31-BT32</f>
        <v>5</v>
      </c>
      <c r="BV42" s="7">
        <f>BV31-BT33</f>
        <v>3</v>
      </c>
      <c r="BW42" s="7">
        <f>BW31-BT34</f>
        <v>-1</v>
      </c>
      <c r="BX42" s="7">
        <f>BX31-BT35</f>
        <v>0</v>
      </c>
      <c r="BY42" s="7">
        <f>BY31-BT36</f>
        <v>1</v>
      </c>
      <c r="BZ42" s="7">
        <f>BZ31-BT37</f>
        <v>3</v>
      </c>
      <c r="CA42" s="7">
        <f>CA31-BT38</f>
        <v>2</v>
      </c>
      <c r="CB42" s="3"/>
    </row>
    <row r="43" spans="2:80" s="2" customFormat="1" x14ac:dyDescent="0.2">
      <c r="E43" s="14">
        <f t="array" ref="E43">IF(O19=C19,SUM(IF(($BR$41:$BR$49=C19)*($BS$40:$CA$40=O17),$BS$41:$CA$49)),0)</f>
        <v>0</v>
      </c>
      <c r="F43" s="3">
        <f t="array" ref="F43">IF(O19=C19,SUM(IF(($BR$41:$BR$49=C19)*($BS$40:$CA$40=O18),$BS$41:$CA$49)),0)</f>
        <v>0</v>
      </c>
      <c r="G43" s="3">
        <f t="array" ref="G43">IF(O19=C19,SUM(IF(($BR$41:$BR$49=C19)*($BS$40:$CA$40=O20),$BS$41:$CA$49)),0)</f>
        <v>0</v>
      </c>
      <c r="H43" s="3">
        <f t="array" ref="H43">IF(O19=C19,SUM(IF(($BR$41:$BR$49=C19)*($BS$40:$CA$40=O21),$BS$41:$CA$49)),0)</f>
        <v>0</v>
      </c>
      <c r="I43" s="3">
        <f t="array" ref="I43">IF(O19=C19,SUM(IF(($BR$41:$BR$49=C19)*($BS$40:$CA$40=O22),$BS$41:$CA$49)),0)</f>
        <v>0</v>
      </c>
      <c r="J43" s="3">
        <f t="array" ref="J43">IF(O19=C19,SUM(IF(($BR$41:$BR$49=C19)*($BS$40:$CA$40=O23),$BS$41:$CA$49)),0)</f>
        <v>0</v>
      </c>
      <c r="K43" s="3">
        <f t="array" ref="K43">IF(O19=C19,SUM(IF(($BR$41:$BR$49=C19)*($BS$40:$CA$40=O$24),$BS$41:$CA$49)),0)</f>
        <v>0</v>
      </c>
      <c r="L43" s="3">
        <f t="array" ref="L43">IF(O19=C19,SUM(IF(($BR$41:$BR$49=C19)*($BS$40:$CA$40=O$25),$BS$41:$CA$49)),0)</f>
        <v>0</v>
      </c>
      <c r="M43" s="5">
        <f t="array" ref="M43">IF(P19=C19,SUM(IF(($BR$41:$BR$49=C19)*($BS$40:$CA$40=P17),$BS$41:$CA$49)),0)</f>
        <v>0</v>
      </c>
      <c r="N43" s="3">
        <f t="array" ref="N43">IF(P19=C19,SUM(IF(($BR$41:$BR$49=C19)*($BS$40:$CA$40=P18),$BS$41:$CA$49)),0)</f>
        <v>0</v>
      </c>
      <c r="O43" s="3">
        <f t="array" ref="O43">IF(P19=C19,SUM(IF(($BR$41:$BR$49=C19)*($BS$40:$CA$40=P20),$BS$41:$CA$49)),0)</f>
        <v>0</v>
      </c>
      <c r="P43" s="3">
        <f t="array" ref="P43">IF(P19=C19,SUM(IF(($BR$41:$BR$49=C19)*($BS$40:$CA$40=P21),$BS$41:$CA$49)),0)</f>
        <v>0</v>
      </c>
      <c r="Q43" s="3">
        <f t="array" ref="Q43">IF(P19=C19,SUM(IF(($BR$41:$BR$49=C19)*($BS$40:$CA$40=P22),$BS$41:$CA$49)),0)</f>
        <v>0</v>
      </c>
      <c r="R43" s="3">
        <f t="array" ref="R43">IF(P19=C19,SUM(IF(($BR$41:$BR$49=C19)*($BS$40:$CA$40=P23),$BS$41:$CA$49)),0)</f>
        <v>0</v>
      </c>
      <c r="S43" s="3">
        <f t="array" ref="S43">IF(P19=C19,SUM(IF(($BR$41:$BR$49=C19)*($BS$40:$CA$40=P$24),$BS$41:$CA$49)),0)</f>
        <v>0</v>
      </c>
      <c r="T43" s="3">
        <f t="array" ref="T43">IF(P19=C19,SUM(IF(($BR$41:$BR$49=C19)*($BS$40:$CA$40=P$25),$BS$41:$CA$49)),0)</f>
        <v>0</v>
      </c>
      <c r="U43" s="5">
        <f t="array" ref="U43">IF(Q19=C19,SUM(IF(($BR$41:$BR$49=C19)*($BS$40:$CA$40=Q17),$BS$41:$CA$49)),0)</f>
        <v>0</v>
      </c>
      <c r="V43" s="3">
        <f t="array" ref="V43">IF(Q19=C19,SUM(IF(($BR$41:$BR$49=C19)*($BS$40:$CA$40=Q18),$BS$41:$CA$49)),0)</f>
        <v>0</v>
      </c>
      <c r="W43" s="3">
        <f t="array" ref="W43">IF(Q19=C19,SUM(IF(($BR$41:$BR$49=C19)*($BS$40:$CA$40=Q20),$BS$41:$CA$49)),0)</f>
        <v>0</v>
      </c>
      <c r="X43" s="3">
        <f t="array" ref="X43">IF(Q19=C19,SUM(IF(($BR$41:$BR$49=C19)*($BS$40:$CA$40=Q21),$BS$41:$CA$49)),0)</f>
        <v>0</v>
      </c>
      <c r="Y43" s="3">
        <f t="array" ref="Y43">IF(Q19=C19,SUM(IF(($BR$41:$BR$49=C19)*($BS$40:$CA$40=Q22),$BS$41:$CA$49)),0)</f>
        <v>0</v>
      </c>
      <c r="Z43" s="3">
        <f t="array" ref="Z43">IF(Q19=C19,SUM(IF(($BR$41:$BR$49=C19)*($BS$40:$CA$40=Q23),$BS$41:$CA$49)),0)</f>
        <v>0</v>
      </c>
      <c r="AA43" s="3">
        <f t="array" ref="AA43">IF(Q19=C19,SUM(IF(($BR$41:$BR$49=C19)*($BS$40:$CA$40=Q$24),$BS$41:$CA$49)),0)</f>
        <v>0</v>
      </c>
      <c r="AB43" s="3">
        <f t="array" ref="AB43">IF(Q19=C19,SUM(IF(($BR$41:$BR$49=C19)*($BS$40:$CA$40=Q$25),$BS$41:$CA$49)),0)</f>
        <v>0</v>
      </c>
      <c r="AC43" s="5">
        <f t="array" ref="AC43">IF(R19=C19,SUM(IF(($BR$41:$BR$49=C19)*($BS$40:$CA$40=R17),$BS$41:$CA$49)),0)</f>
        <v>0</v>
      </c>
      <c r="AD43" s="3">
        <f t="array" ref="AD43">IF(R19=C19,SUM(IF(($BR$41:$BR$49=C19)*($BS$40:$CA$40=R18),$BS$41:$CA$49)),0)</f>
        <v>0</v>
      </c>
      <c r="AE43" s="3">
        <f t="array" ref="AE43">IF(R19=C19,SUM(IF(($BR$41:$BR$49=C19)*($BS$40:$CA$40=R20),$BS$41:$CA$49)),0)</f>
        <v>0</v>
      </c>
      <c r="AF43" s="3">
        <f t="array" ref="AF43">IF(R19=C19,SUM(IF(($BR$41:$BR$49=C19)*($BS$40:$CA$40=R21),$BS$41:$CA$49)),0)</f>
        <v>0</v>
      </c>
      <c r="AG43" s="3">
        <f t="array" ref="AG43">IF(R19=C19,SUM(IF(($BR$41:$BR$49=C19)*($BS$40:$CA$40=R22),$BS$41:$CA$49)),0)</f>
        <v>0</v>
      </c>
      <c r="AH43" s="3">
        <f t="array" ref="AH43">IF(R19=C19,SUM(IF(($BR$41:$BR$49=C19)*($BS$40:$CA$40=R23),$BS$41:$CA$49)),0)</f>
        <v>0</v>
      </c>
      <c r="AI43" s="3">
        <f t="array" ref="AI43">IF(R19=C19,SUM(IF(($BR$41:$BR$49=C19)*($BS$40:$CA$40=R$24),$BS$41:$CA$49)),0)</f>
        <v>0</v>
      </c>
      <c r="AJ43" s="3">
        <f t="array" ref="AJ43">IF(R19=C19,SUM(IF(($BR$41:$BR$49=C19)*($BS$40:$CA$40=R$25),$BS$41:$CA$49)),0)</f>
        <v>0</v>
      </c>
      <c r="AK43" s="5">
        <f t="array" ref="AK43">IF(S19=C19,SUM(IF(($BR$41:$BR$49=C19)*($BS$40:$CA$40=S17),$BS$41:$CA$49)),0)</f>
        <v>0</v>
      </c>
      <c r="AL43" s="3">
        <f t="array" ref="AL43">IF(S19=C19,SUM(IF(($BR$41:$BR$49=C19)*($BS$40:$CA$40=S18),$BS$41:$CA$49)),0)</f>
        <v>0</v>
      </c>
      <c r="AM43" s="3">
        <f t="array" ref="AM43">IF(S19=C19,SUM(IF(($BR$41:$BR$49=C19)*($BS$40:$CA$40=S20),$BS$41:$CA$49)),0)</f>
        <v>0</v>
      </c>
      <c r="AN43" s="3">
        <f t="array" ref="AN43">IF(S19=C19,SUM(IF(($BR$41:$BR$49=C19)*($BS$40:$CA$40=S21),$BS$41:$CA$49)),0)</f>
        <v>0</v>
      </c>
      <c r="AO43" s="3">
        <f t="array" ref="AO43">IF(S19=C19,SUM(IF(($BR$41:$BR$49=C19)*($BS$40:$CA$40=S22),$BS$41:$CA$49)),0)</f>
        <v>0</v>
      </c>
      <c r="AP43" s="3">
        <f t="array" ref="AP43">IF(S19=C19,SUM(IF(($BR$41:$BR$49=C19)*($BS$40:$CA$40=S23),$BS$41:$CA$49)),0)</f>
        <v>0</v>
      </c>
      <c r="AQ43" s="3">
        <f t="array" ref="AQ43">IF(S19=C19,SUM(IF(($BR$41:$BR$49=C19)*($BS$40:$CA$40=S$24),$BS$41:$CA$49)),0)</f>
        <v>0</v>
      </c>
      <c r="AR43" s="3">
        <f t="array" ref="AR43">IF(S19=C19,SUM(IF(($BR$41:$BR$49=C19)*($BS$40:$CA$40=S$25),$BS$41:$CA$49)),0)</f>
        <v>0</v>
      </c>
      <c r="AS43" s="5">
        <f t="array" ref="AS43">IF(T19=C19,SUM(IF(($BR$41:$BR$49=C19)*($BS$40:$CA$40=T17),$BS$41:$CA$49)),0)</f>
        <v>0</v>
      </c>
      <c r="AT43" s="3">
        <f t="array" ref="AT43">IF(T19=C19,SUM(IF(($BR$41:$BR$49=C19)*($BS$40:$CA$40=T18),$BS$41:$CA$49)),0)</f>
        <v>0</v>
      </c>
      <c r="AU43" s="3">
        <f t="array" ref="AU43">IF(T19=C19,SUM(IF(($BR$41:$BR$49=C19)*($BS$40:$CA$40=T20),$BS$41:$CA$49)),0)</f>
        <v>0</v>
      </c>
      <c r="AV43" s="3">
        <f t="array" ref="AV43">IF(T19=C19,SUM(IF(($BR$41:$BR$49=C19)*($BS$40:$CA$40=T21),$BS$41:$CA$49)),0)</f>
        <v>0</v>
      </c>
      <c r="AW43" s="3">
        <f t="array" ref="AW43">IF(T19=C19,SUM(IF(($BR$41:$BR$49=C19)*($BS$40:$CA$40=T22),$BS$41:$CA$49)),0)</f>
        <v>0</v>
      </c>
      <c r="AX43" s="3">
        <f t="array" ref="AX43">IF(T19=C19,SUM(IF(($BR$41:$BR$49=C19)*($BS$40:$CA$40=T23),$BS$41:$CA$49)),0)</f>
        <v>0</v>
      </c>
      <c r="AY43" s="3">
        <f t="array" ref="AY43">IF(T19=C19,SUM(IF(($BR$41:$BR$49=C19)*($BS$40:$CA$40=T$24),$BS$41:$CA$49)),0)</f>
        <v>0</v>
      </c>
      <c r="AZ43" s="3">
        <f t="array" ref="AZ43">IF(T19=C19,SUM(IF(($BR$41:$BR$49=C19)*($BS$40:$CA$40=T$25),$BS$41:$CA$49)),0)</f>
        <v>0</v>
      </c>
      <c r="BA43" s="5">
        <f t="array" ref="BA43">IF(U19=C19,SUM(IF(($BR$41:$BR$49=C19)*($BS$40:$CA$40=U$17),$BS$41:$CA$49)),0)</f>
        <v>0</v>
      </c>
      <c r="BB43" s="3">
        <f t="array" ref="BB43">IF(U19=C19,SUM(IF(($BR$41:$BR$49=C19)*($BS$40:$CA$40=U$18),$BS$41:$CA$49)),0)</f>
        <v>0</v>
      </c>
      <c r="BC43" s="3">
        <f t="array" ref="BC43">IF(U19=C19,SUM(IF(($BR$41:$BR$49=C19)*($BS$40:$CA$40=U$20),$BS$41:$CA$49)),0)</f>
        <v>0</v>
      </c>
      <c r="BD43" s="3">
        <f t="array" ref="BD43">IF(U19=C19,SUM(IF(($BR$41:$BR$49=C19)*($BS$40:$CA$40=U$21),$BS$41:$CA$49)),0)</f>
        <v>0</v>
      </c>
      <c r="BE43" s="3">
        <f t="array" ref="BE43">IF(U19=C19,SUM(IF(($BR$41:$BR$49=C19)*($BS$40:$CA$40=U$22),$BS$41:$CA$49)),0)</f>
        <v>0</v>
      </c>
      <c r="BF43" s="3">
        <f t="array" ref="BF43">IF(U19=C19,SUM(IF(($BR$41:$BR$49=C19)*($BS$40:$CA$40=U$23),$BS$41:$CA$49)),0)</f>
        <v>0</v>
      </c>
      <c r="BG43" s="3">
        <f t="array" ref="BG43">IF(U19=C19,SUM(IF(($BR$41:$BR$49=C19)*($BS$40:$CA$40=U$24),$BS$41:$CA$49)),0)</f>
        <v>0</v>
      </c>
      <c r="BH43" s="3">
        <f t="array" ref="BH43">IF(U19=C19,SUM(IF(($BR$41:$BR$49=C19)*($BS$40:$CA$40=U$25),$BS$41:$CA$49)),0)</f>
        <v>0</v>
      </c>
      <c r="BI43" s="5">
        <f t="array" ref="BI43">IF(V19=C19,SUM(IF(($BR$41:$BR$49=C19)*($BS$40:$CA$40=V$18),$BS$41:$CA$49)),0)</f>
        <v>0</v>
      </c>
      <c r="BJ43" s="3">
        <f t="array" ref="BJ43">IF(V19=C19,SUM(IF(($BR$41:$BR$49=C19)*($BS$40:$CA$40=V$19),$BS$41:$CA$49)),0)</f>
        <v>0</v>
      </c>
      <c r="BK43" s="3">
        <f t="array" ref="BK43">IF(V19=C19,SUM(IF(($BR$41:$BR$49=C19)*($BS$40:$CA$40=V$20),$BS$41:$CA$49)),0)</f>
        <v>0</v>
      </c>
      <c r="BL43" s="3">
        <f t="array" ref="BL43">IF(V19=C19,SUM(IF(($BR$41:$BR$49=C19)*($BS$40:$CA$40=V$21),$BS$41:$CA$49)),0)</f>
        <v>0</v>
      </c>
      <c r="BM43" s="3">
        <f t="array" ref="BM43">IF(V19=C19,SUM(IF(($BR$41:$BR$49=C19)*($BS$40:$CA$40=V$22),$BS$41:$CA$49)),0)</f>
        <v>0</v>
      </c>
      <c r="BN43" s="3">
        <f t="array" ref="BN43">IF(V19=C19,SUM(IF(($BR$41:$BR$49=C19)*($BS$40:$CA$40=V$23),$BS$41:$CA$49)),0)</f>
        <v>0</v>
      </c>
      <c r="BO43" s="3">
        <f t="array" ref="BO43">IF(V19=C19,SUM(IF(($BR$41:$BR$49=C19)*($BS$40:$CA$40=V$24),$BS$41:$CA$49)),0)</f>
        <v>0</v>
      </c>
      <c r="BP43" s="15">
        <f t="array" ref="BP43">IF(V19=C19,SUM(IF(($BR$41:$BR$49=C19)*($BS$40:$CA$40=V$25),$BS$41:$CA$49)),0)</f>
        <v>0</v>
      </c>
      <c r="BQ43" s="3"/>
      <c r="BR43" s="2" t="str">
        <f t="shared" si="66"/>
        <v>FC Barcelona</v>
      </c>
      <c r="BS43" s="8">
        <f>IF(BU41="","",-1*BU41)</f>
        <v>5</v>
      </c>
      <c r="BT43" s="8">
        <f>IF(BU42="","",-1*BU42)</f>
        <v>-5</v>
      </c>
      <c r="BU43" s="6"/>
      <c r="BV43" s="7">
        <f>BV32-BU33</f>
        <v>-2</v>
      </c>
      <c r="BW43" s="7">
        <f>BW32-BU34</f>
        <v>-3</v>
      </c>
      <c r="BX43" s="7">
        <f>BX32-BU35</f>
        <v>-4</v>
      </c>
      <c r="BY43" s="7">
        <f>BY32-BU36</f>
        <v>-4</v>
      </c>
      <c r="BZ43" s="7">
        <f>BZ32-BU37</f>
        <v>-3</v>
      </c>
      <c r="CA43" s="7">
        <f>CA32-BU38</f>
        <v>3</v>
      </c>
      <c r="CB43" s="3"/>
    </row>
    <row r="44" spans="2:80" s="2" customFormat="1" x14ac:dyDescent="0.2">
      <c r="E44" s="14">
        <f t="array" ref="E44">IF(O20=C20,SUM(IF(($BR$41:$BR$49=C20)*($BS$40:$CA$40=O17),$BS$41:$CA$49)),0)</f>
        <v>0</v>
      </c>
      <c r="F44" s="3">
        <f t="array" ref="F44">IF(O20=C20,SUM(IF(($BR$41:$BR$49=C20)*($BS$40:$CA$40=O18),$BS$41:$CA$49)),0)</f>
        <v>0</v>
      </c>
      <c r="G44" s="3">
        <f t="array" ref="G44">IF(O20=C20,SUM(IF(($BR$41:$BR$49=C20)*($BS$40:$CA$40=O19),$BS$41:$CA$49)),0)</f>
        <v>0</v>
      </c>
      <c r="H44" s="3">
        <f t="array" ref="H44">IF(O20=C20,SUM(IF(($BR$41:$BR$49=C20)*($BS$40:$CA$40=O21),$BS$41:$CA$49)),0)</f>
        <v>0</v>
      </c>
      <c r="I44" s="3">
        <f t="array" ref="I44">IF(O20=C20,SUM(IF(($BR$41:$BR$49=C20)*($BS$40:$CA$40=O22),$BS$41:$CA$49)),0)</f>
        <v>0</v>
      </c>
      <c r="J44" s="3">
        <f t="array" ref="J44">IF(O20=C20,SUM(IF(($BR$41:$BR$49=C20)*($BS$40:$CA$40=O23),$BS$41:$CA$49)),0)</f>
        <v>0</v>
      </c>
      <c r="K44" s="3">
        <f t="array" ref="K44">IF(O20=C20,SUM(IF(($BR$41:$BR$49=C20)*($BS$40:$CA$40=O$24),$BS$41:$CA$49)),0)</f>
        <v>0</v>
      </c>
      <c r="L44" s="3">
        <f t="array" ref="L44">IF(O20=C20,SUM(IF(($BR$41:$BR$49=C20)*($BS$40:$CA$40=O$25),$BS$41:$CA$49)),0)</f>
        <v>0</v>
      </c>
      <c r="M44" s="5">
        <f t="array" ref="M44">IF(P20=C20,SUM(IF(($BR$41:$BR$49=C20)*($BS$40:$CA$40=P17),$BS$41:$CA$49)),0)</f>
        <v>0</v>
      </c>
      <c r="N44" s="3">
        <f t="array" ref="N44">IF(P20=C20,SUM(IF(($BR$41:$BR$49=C20)*($BS$40:$CA$40=P18),$BS$41:$CA$49)),0)</f>
        <v>0</v>
      </c>
      <c r="O44" s="3">
        <f t="array" ref="O44">IF(P20=C20,SUM(IF(($BR$41:$BR$49=C20)*($BS$40:$CA$40=P19),$BS$41:$CA$49)),0)</f>
        <v>0</v>
      </c>
      <c r="P44" s="3">
        <f t="array" ref="P44">IF(P20=C20,SUM(IF(($BR$41:$BR$49=C20)*($BS$40:$CA$40=P21),$BS$41:$CA$49)),0)</f>
        <v>0</v>
      </c>
      <c r="Q44" s="3">
        <f t="array" ref="Q44">IF(P20=C20,SUM(IF(($BR$41:$BR$49=C20)*($BS$40:$CA$40=P22),$BS$41:$CA$49)),0)</f>
        <v>0</v>
      </c>
      <c r="R44" s="3">
        <f t="array" ref="R44">IF(P20=C20,SUM(IF(($BR$41:$BR$49=C20)*($BS$40:$CA$40=P23),$BS$41:$CA$49)),0)</f>
        <v>0</v>
      </c>
      <c r="S44" s="3">
        <f t="array" ref="S44">IF(P20=C20,SUM(IF(($BR$41:$BR$49=C20)*($BS$40:$CA$40=P$24),$BS$41:$CA$49)),0)</f>
        <v>0</v>
      </c>
      <c r="T44" s="3">
        <f t="array" ref="T44">IF(P20=C20,SUM(IF(($BR$41:$BR$49=C20)*($BS$40:$CA$40=P$25),$BS$41:$CA$49)),0)</f>
        <v>0</v>
      </c>
      <c r="U44" s="5">
        <f t="array" ref="U44">IF(Q20=C20,SUM(IF(($BR$41:$BR$49=C20)*($BS$40:$CA$40=Q17),$BS$41:$CA$49)),0)</f>
        <v>0</v>
      </c>
      <c r="V44" s="3">
        <f t="array" ref="V44">IF(Q20=C20,SUM(IF(($BR$41:$BR$49=C20)*($BS$40:$CA$40=Q18),$BS$41:$CA$49)),0)</f>
        <v>0</v>
      </c>
      <c r="W44" s="3">
        <f t="array" ref="W44">IF(Q20=C20,SUM(IF(($BR$41:$BR$49=C20)*($BS$40:$CA$40=Q19),$BS$41:$CA$49)),0)</f>
        <v>0</v>
      </c>
      <c r="X44" s="3">
        <f t="array" ref="X44">IF(Q20=C20,SUM(IF(($BR$41:$BR$49=C20)*($BS$40:$CA$40=Q21),$BS$41:$CA$49)),0)</f>
        <v>0</v>
      </c>
      <c r="Y44" s="3">
        <f t="array" ref="Y44">IF(Q20=C20,SUM(IF(($BR$41:$BR$49=C20)*($BS$40:$CA$40=Q22),$BS$41:$CA$49)),0)</f>
        <v>0</v>
      </c>
      <c r="Z44" s="3">
        <f t="array" ref="Z44">IF(Q20=C20,SUM(IF(($BR$41:$BR$49=C20)*($BS$40:$CA$40=Q23),$BS$41:$CA$49)),0)</f>
        <v>0</v>
      </c>
      <c r="AA44" s="3">
        <f t="array" ref="AA44">IF(Q20=C20,SUM(IF(($BR$41:$BR$49=C20)*($BS$40:$CA$40=Q$24),$BS$41:$CA$49)),0)</f>
        <v>0</v>
      </c>
      <c r="AB44" s="3">
        <f t="array" ref="AB44">IF(Q20=C20,SUM(IF(($BR$41:$BR$49=C20)*($BS$40:$CA$40=Q$25),$BS$41:$CA$49)),0)</f>
        <v>0</v>
      </c>
      <c r="AC44" s="5">
        <f t="array" ref="AC44">IF(R20=C20,SUM(IF(($BR$41:$BR$49=C20)*($BS$40:$CA$40=R17),$BS$41:$CA$49)),0)</f>
        <v>0</v>
      </c>
      <c r="AD44" s="3">
        <f t="array" ref="AD44">IF(R20=C20,SUM(IF(($BR$41:$BR$49=C20)*($BS$40:$CA$40=R18),$BS$41:$CA$49)),0)</f>
        <v>0</v>
      </c>
      <c r="AE44" s="3">
        <f t="array" ref="AE44">IF(R20=C20,SUM(IF(($BR$41:$BR$49=C20)*($BS$40:$CA$40=R19),$BS$41:$CA$49)),0)</f>
        <v>0</v>
      </c>
      <c r="AF44" s="3">
        <f t="array" ref="AF44">IF(R20=C20,SUM(IF(($BR$41:$BR$49=C20)*($BS$40:$CA$40=R21),$BS$41:$CA$49)),0)</f>
        <v>0</v>
      </c>
      <c r="AG44" s="3">
        <f t="array" ref="AG44">IF(R20=C20,SUM(IF(($BR$41:$BR$49=C20)*($BS$40:$CA$40=R22),$BS$41:$CA$49)),0)</f>
        <v>0</v>
      </c>
      <c r="AH44" s="3">
        <f t="array" ref="AH44">IF(R20=C20,SUM(IF(($BR$41:$BR$49=C20)*($BS$40:$CA$40=R23),$BS$41:$CA$49)),0)</f>
        <v>0</v>
      </c>
      <c r="AI44" s="3">
        <f t="array" ref="AI44">IF(R20=C20,SUM(IF(($BR$41:$BR$49=C20)*($BS$40:$CA$40=R$24),$BS$41:$CA$49)),0)</f>
        <v>0</v>
      </c>
      <c r="AJ44" s="3">
        <f t="array" ref="AJ44">IF(R20=C20,SUM(IF(($BR$41:$BR$49=C20)*($BS$40:$CA$40=R$25),$BS$41:$CA$49)),0)</f>
        <v>0</v>
      </c>
      <c r="AK44" s="5">
        <f t="array" ref="AK44">IF(S20=C20,SUM(IF(($BR$41:$BR$49=C20)*($BS$40:$CA$40=S17),$BS$41:$CA$49)),0)</f>
        <v>0</v>
      </c>
      <c r="AL44" s="3">
        <f t="array" ref="AL44">IF(S20=C20,SUM(IF(($BR$41:$BR$49=C20)*($BS$40:$CA$40=S18),$BS$41:$CA$49)),0)</f>
        <v>0</v>
      </c>
      <c r="AM44" s="3">
        <f t="array" ref="AM44">IF(S20=C20,SUM(IF(($BR$41:$BR$49=C20)*($BS$40:$CA$40=S19),$BS$41:$CA$49)),0)</f>
        <v>0</v>
      </c>
      <c r="AN44" s="3">
        <f t="array" ref="AN44">IF(S20=C20,SUM(IF(($BR$41:$BR$49=C20)*($BS$40:$CA$40=S21),$BS$41:$CA$49)),0)</f>
        <v>0</v>
      </c>
      <c r="AO44" s="3">
        <f t="array" ref="AO44">IF(S20=C20,SUM(IF(($BR$41:$BR$49=C20)*($BS$40:$CA$40=S22),$BS$41:$CA$49)),0)</f>
        <v>0</v>
      </c>
      <c r="AP44" s="3">
        <f t="array" ref="AP44">IF(S20=C20,SUM(IF(($BR$41:$BR$49=C20)*($BS$40:$CA$40=S23),$BS$41:$CA$49)),0)</f>
        <v>0</v>
      </c>
      <c r="AQ44" s="3">
        <f t="array" ref="AQ44">IF(S20=C20,SUM(IF(($BR$41:$BR$49=C20)*($BS$40:$CA$40=S$24),$BS$41:$CA$49)),0)</f>
        <v>0</v>
      </c>
      <c r="AR44" s="3">
        <f t="array" ref="AR44">IF(S20=C20,SUM(IF(($BR$41:$BR$49=C20)*($BS$40:$CA$40=S$25),$BS$41:$CA$49)),0)</f>
        <v>0</v>
      </c>
      <c r="AS44" s="5">
        <f t="array" ref="AS44">IF(T20=C20,SUM(IF(($BR$41:$BR$49=C20)*($BS$40:$CA$40=T17),$BS$41:$CA$49)),0)</f>
        <v>0</v>
      </c>
      <c r="AT44" s="3">
        <f t="array" ref="AT44">IF(T20=C20,SUM(IF(($BR$41:$BR$49=C20)*($BS$40:$CA$40=T18),$BS$41:$CA$49)),0)</f>
        <v>0</v>
      </c>
      <c r="AU44" s="3">
        <f t="array" ref="AU44">IF(T20=C20,SUM(IF(($BR$41:$BR$49=C20)*($BS$40:$CA$40=T19),$BS$41:$CA$49)),0)</f>
        <v>0</v>
      </c>
      <c r="AV44" s="3">
        <f t="array" ref="AV44">IF(T20=C20,SUM(IF(($BR$41:$BR$49=C20)*($BS$40:$CA$40=T21),$BS$41:$CA$49)),0)</f>
        <v>0</v>
      </c>
      <c r="AW44" s="3">
        <f t="array" ref="AW44">IF(T20=C20,SUM(IF(($BR$41:$BR$49=C20)*($BS$40:$CA$40=T22),$BS$41:$CA$49)),0)</f>
        <v>0</v>
      </c>
      <c r="AX44" s="3">
        <f t="array" ref="AX44">IF(T20=C20,SUM(IF(($BR$41:$BR$49=C20)*($BS$40:$CA$40=T23),$BS$41:$CA$49)),0)</f>
        <v>0</v>
      </c>
      <c r="AY44" s="3">
        <f t="array" ref="AY44">IF(T20=C20,SUM(IF(($BR$41:$BR$49=C20)*($BS$40:$CA$40=T$24),$BS$41:$CA$49)),0)</f>
        <v>0</v>
      </c>
      <c r="AZ44" s="3">
        <f t="array" ref="AZ44">IF(T20=C20,SUM(IF(($BR$41:$BR$49=C20)*($BS$40:$CA$40=T$25),$BS$41:$CA$49)),0)</f>
        <v>0</v>
      </c>
      <c r="BA44" s="5">
        <f t="array" ref="BA44">IF(U20=C20,SUM(IF(($BR$41:$BR$49=C20)*($BS$40:$CA$40=U$17),$BS$41:$CA$49)),0)</f>
        <v>0</v>
      </c>
      <c r="BB44" s="3">
        <f t="array" ref="BB44">IF(U20=C20,SUM(IF(($BR$41:$BR$49=C20)*($BS$40:$CA$40=U$18),$BS$41:$CA$49)),0)</f>
        <v>0</v>
      </c>
      <c r="BC44" s="3">
        <f t="array" ref="BC44">IF(U20=C20,SUM(IF(($BR$41:$BR$49=C20)*($BS$40:$CA$40=U$19),$BS$41:$CA$49)),0)</f>
        <v>0</v>
      </c>
      <c r="BD44" s="3">
        <f t="array" ref="BD44">IF(U20=C20,SUM(IF(($BR$41:$BR$49=C20)*($BS$40:$CA$40=U$21),$BS$41:$CA$49)),0)</f>
        <v>0</v>
      </c>
      <c r="BE44" s="3">
        <f t="array" ref="BE44">IF(U20=C20,SUM(IF(($BR$41:$BR$49=C20)*($BS$40:$CA$40=U$22),$BS$41:$CA$49)),0)</f>
        <v>0</v>
      </c>
      <c r="BF44" s="3">
        <f t="array" ref="BF44">IF(U20=C20,SUM(IF(($BR$41:$BR$49=C20)*($BS$40:$CA$40=U$23),$BS$41:$CA$49)),0)</f>
        <v>0</v>
      </c>
      <c r="BG44" s="3">
        <f t="array" ref="BG44">IF(U20=C20,SUM(IF(($BR$41:$BR$49=C20)*($BS$40:$CA$40=U$24),$BS$41:$CA$49)),0)</f>
        <v>0</v>
      </c>
      <c r="BH44" s="3">
        <f t="array" ref="BH44">IF(U20=C20,SUM(IF(($BR$41:$BR$49=C20)*($BS$40:$CA$40=U$25),$BS$41:$CA$49)),0)</f>
        <v>0</v>
      </c>
      <c r="BI44" s="5">
        <f t="array" ref="BI44">IF(V20=C20,SUM(IF(($BR$41:$BR$49=C20)*($BS$40:$CA$40=V$18),$BS$41:$CA$49)),0)</f>
        <v>0</v>
      </c>
      <c r="BJ44" s="3">
        <f t="array" ref="BJ44">IF(V20=C20,SUM(IF(($BR$41:$BR$49=C20)*($BS$40:$CA$40=V$19),$BS$41:$CA$49)),0)</f>
        <v>0</v>
      </c>
      <c r="BK44" s="3">
        <f t="array" ref="BK44">IF(V20=C20,SUM(IF(($BR$41:$BR$49=C20)*($BS$40:$CA$40=V$20),$BS$41:$CA$49)),0)</f>
        <v>0</v>
      </c>
      <c r="BL44" s="3">
        <f t="array" ref="BL44">IF(V20=C20,SUM(IF(($BR$41:$BR$49=C20)*($BS$40:$CA$40=V$21),$BS$41:$CA$49)),0)</f>
        <v>0</v>
      </c>
      <c r="BM44" s="3">
        <f t="array" ref="BM44">IF(V20=C20,SUM(IF(($BR$41:$BR$49=C20)*($BS$40:$CA$40=V$22),$BS$41:$CA$49)),0)</f>
        <v>0</v>
      </c>
      <c r="BN44" s="3">
        <f t="array" ref="BN44">IF(V20=C20,SUM(IF(($BR$41:$BR$49=C20)*($BS$40:$CA$40=V$23),$BS$41:$CA$49)),0)</f>
        <v>0</v>
      </c>
      <c r="BO44" s="3">
        <f t="array" ref="BO44">IF(V20=C20,SUM(IF(($BR$41:$BR$49=C20)*($BS$40:$CA$40=V$24),$BS$41:$CA$49)),0)</f>
        <v>0</v>
      </c>
      <c r="BP44" s="15">
        <f t="array" ref="BP44">IF(V20=C20,SUM(IF(($BR$41:$BR$49=C20)*($BS$40:$CA$40=V$25),$BS$41:$CA$49)),0)</f>
        <v>0</v>
      </c>
      <c r="BQ44" s="3"/>
      <c r="BR44" s="2" t="str">
        <f t="shared" si="66"/>
        <v>Maibach 1822 eV</v>
      </c>
      <c r="BS44" s="8">
        <f>IF(BV41="","",-1*BV41)</f>
        <v>5</v>
      </c>
      <c r="BT44" s="8">
        <f>IF(BV42="","",-1*BV42)</f>
        <v>-3</v>
      </c>
      <c r="BU44" s="8">
        <f>IF(BV43="","",-1*BV43)</f>
        <v>2</v>
      </c>
      <c r="BV44" s="6"/>
      <c r="BW44" s="7">
        <f>BW33-BV34</f>
        <v>-4</v>
      </c>
      <c r="BX44" s="7">
        <f>BX33-BV35</f>
        <v>5</v>
      </c>
      <c r="BY44" s="7">
        <f>BY33-BV36</f>
        <v>-5</v>
      </c>
      <c r="BZ44" s="7">
        <f>BZ33-BV37</f>
        <v>-1</v>
      </c>
      <c r="CA44" s="7">
        <f>CA33-BV38</f>
        <v>4</v>
      </c>
      <c r="CB44" s="3"/>
    </row>
    <row r="45" spans="2:80" s="2" customFormat="1" x14ac:dyDescent="0.2">
      <c r="E45" s="14">
        <f t="array" ref="E45">IF(O21=C21,SUM(IF(($BR$41:$BR$49=C21)*($BS$40:$CA$40=O17),$BS$41:$CA$49)),0)</f>
        <v>0</v>
      </c>
      <c r="F45" s="3">
        <f t="array" ref="F45">IF(O21=C21,SUM(IF(($BR$41:$BR$49=C21)*($BS$40:$CA$40=O18),$BS$41:$CA$49)),0)</f>
        <v>0</v>
      </c>
      <c r="G45" s="3">
        <f t="array" ref="G45">IF(O21=C21,SUM(IF(($BR$41:$BR$49=C21)*($BS$40:$CA$40=O19),$BS$41:$CA$49)),0)</f>
        <v>0</v>
      </c>
      <c r="H45" s="3">
        <f t="array" ref="H45">IF(O21=C21,SUM(IF(($BR$41:$BR$49=C21)*($BS$40:$CA$40=O20),$BS$41:$CA$49)),0)</f>
        <v>0</v>
      </c>
      <c r="I45" s="3">
        <f t="array" ref="I45">IF(O21=C21,SUM(IF(($BR$41:$BR$49=C21)*($BS$40:$CA$40=O22),$BS$41:$CA$49)),0)</f>
        <v>0</v>
      </c>
      <c r="J45" s="3">
        <f t="array" ref="J45">IF(O21=C21,SUM(IF(($BR$41:$BR$49=C21)*($BS$40:$CA$40=O23),$BS$41:$CA$49)),0)</f>
        <v>0</v>
      </c>
      <c r="K45" s="3">
        <f t="array" ref="K45">IF(O21=C21,SUM(IF(($BR$41:$BR$49=C21)*($BS$40:$CA$40=O$24),$BS$41:$CA$49)),0)</f>
        <v>0</v>
      </c>
      <c r="L45" s="3">
        <f t="array" ref="L45">IF(O21=C21,SUM(IF(($BR$41:$BR$49=C21)*($BS$40:$CA$40=O$25),$BS$41:$CA$49)),0)</f>
        <v>0</v>
      </c>
      <c r="M45" s="5">
        <f t="array" ref="M45">IF(P21=C21,SUM(IF(($BR$41:$BR$49=C21)*($BS$40:$CA$40=P17),$BS$41:$CA$49)),0)</f>
        <v>0</v>
      </c>
      <c r="N45" s="3">
        <f t="array" ref="N45">IF(P21=C21,SUM(IF(($BR$41:$BR$49=C21)*($BS$40:$CA$40=P18),$BS$41:$CA$49)),0)</f>
        <v>0</v>
      </c>
      <c r="O45" s="3">
        <f t="array" ref="O45">IF(P21=C21,SUM(IF(($BR$41:$BR$49=C21)*($BS$40:$CA$40=P19),$BS$41:$CA$49)),0)</f>
        <v>0</v>
      </c>
      <c r="P45" s="3">
        <f t="array" ref="P45">IF(P21=C21,SUM(IF(($BR$41:$BR$49=C21)*($BS$40:$CA$40=P20),$BS$41:$CA$49)),0)</f>
        <v>0</v>
      </c>
      <c r="Q45" s="3">
        <f t="array" ref="Q45">IF(P21=C21,SUM(IF(($BR$41:$BR$49=C21)*($BS$40:$CA$40=P22),$BS$41:$CA$49)),0)</f>
        <v>0</v>
      </c>
      <c r="R45" s="3">
        <f t="array" ref="R45">IF(P21=C21,SUM(IF(($BR$41:$BR$49=C21)*($BS$40:$CA$40=P23),$BS$41:$CA$49)),0)</f>
        <v>0</v>
      </c>
      <c r="S45" s="3">
        <f t="array" ref="S45">IF(P21=C21,SUM(IF(($BR$41:$BR$49=C21)*($BS$40:$CA$40=P$24),$BS$41:$CA$49)),0)</f>
        <v>0</v>
      </c>
      <c r="T45" s="3">
        <f t="array" ref="T45">IF(P21=C21,SUM(IF(($BR$41:$BR$49=C21)*($BS$40:$CA$40=P$25),$BS$41:$CA$49)),0)</f>
        <v>0</v>
      </c>
      <c r="U45" s="5">
        <f t="array" ref="U45">IF(Q21=C21,SUM(IF(($BR$41:$BR$49=C21)*($BS$40:$CA$40=Q17),$BS$41:$CA$49)),0)</f>
        <v>0</v>
      </c>
      <c r="V45" s="3">
        <f t="array" ref="V45">IF(Q21=C21,SUM(IF(($BR$41:$BR$49=C21)*($BS$40:$CA$40=Q18),$BS$41:$CA$49)),0)</f>
        <v>0</v>
      </c>
      <c r="W45" s="3">
        <f t="array" ref="W45">IF(Q21=C21,SUM(IF(($BR$41:$BR$49=C21)*($BS$40:$CA$40=Q19),$BS$41:$CA$49)),0)</f>
        <v>0</v>
      </c>
      <c r="X45" s="3">
        <f t="array" ref="X45">IF(Q21=C21,SUM(IF(($BR$41:$BR$49=C21)*($BS$40:$CA$40=Q20),$BS$41:$CA$49)),0)</f>
        <v>0</v>
      </c>
      <c r="Y45" s="3">
        <f t="array" ref="Y45">IF(Q21=C21,SUM(IF(($BR$41:$BR$49=C21)*($BS$40:$CA$40=Q22),$BS$41:$CA$49)),0)</f>
        <v>0</v>
      </c>
      <c r="Z45" s="3">
        <f t="array" ref="Z45">IF(Q21=C21,SUM(IF(($BR$41:$BR$49=C21)*($BS$40:$CA$40=Q23),$BS$41:$CA$49)),0)</f>
        <v>0</v>
      </c>
      <c r="AA45" s="3">
        <f t="array" ref="AA45">IF(Q21=C21,SUM(IF(($BR$41:$BR$49=C21)*($BS$40:$CA$40=Q$24),$BS$41:$CA$49)),0)</f>
        <v>0</v>
      </c>
      <c r="AB45" s="3">
        <f t="array" ref="AB45">IF(Q21=C21,SUM(IF(($BR$41:$BR$49=C21)*($BS$40:$CA$40=Q$25),$BS$41:$CA$49)),0)</f>
        <v>0</v>
      </c>
      <c r="AC45" s="5">
        <f t="array" ref="AC45">IF(R21=C21,SUM(IF(($BR$41:$BR$49=C21)*($BS$40:$CA$40=R17),$BS$41:$CA$49)),0)</f>
        <v>0</v>
      </c>
      <c r="AD45" s="3">
        <f t="array" ref="AD45">IF(R21=C21,SUM(IF(($BR$41:$BR$49=C21)*($BS$40:$CA$40=R18),$BS$41:$CA$49)),0)</f>
        <v>0</v>
      </c>
      <c r="AE45" s="3">
        <f t="array" ref="AE45">IF(R21=C21,SUM(IF(($BR$41:$BR$49=C21)*($BS$40:$CA$40=R19),$BS$41:$CA$49)),0)</f>
        <v>0</v>
      </c>
      <c r="AF45" s="3">
        <f t="array" ref="AF45">IF(R21=C21,SUM(IF(($BR$41:$BR$49=C21)*($BS$40:$CA$40=R20),$BS$41:$CA$49)),0)</f>
        <v>0</v>
      </c>
      <c r="AG45" s="3">
        <f t="array" ref="AG45">IF(R21=C21,SUM(IF(($BR$41:$BR$49=C21)*($BS$40:$CA$40=R22),$BS$41:$CA$49)),0)</f>
        <v>0</v>
      </c>
      <c r="AH45" s="3">
        <f t="array" ref="AH45">IF(R21=C21,SUM(IF(($BR$41:$BR$49=C21)*($BS$40:$CA$40=R23),$BS$41:$CA$49)),0)</f>
        <v>0</v>
      </c>
      <c r="AI45" s="3">
        <f t="array" ref="AI45">IF(R21=C21,SUM(IF(($BR$41:$BR$49=C21)*($BS$40:$CA$40=R$24),$BS$41:$CA$49)),0)</f>
        <v>0</v>
      </c>
      <c r="AJ45" s="3">
        <f t="array" ref="AJ45">IF(R21=C21,SUM(IF(($BR$41:$BR$49=C21)*($BS$40:$CA$40=R$25),$BS$41:$CA$49)),0)</f>
        <v>0</v>
      </c>
      <c r="AK45" s="5">
        <f t="array" ref="AK45">IF(S21=C21,SUM(IF(($BR$41:$BR$49=C21)*($BS$40:$CA$40=S17),$BS$41:$CA$49)),0)</f>
        <v>0</v>
      </c>
      <c r="AL45" s="3">
        <f t="array" ref="AL45">IF(S21=C21,SUM(IF(($BR$41:$BR$49=C21)*($BS$40:$CA$40=S18),$BS$41:$CA$49)),0)</f>
        <v>0</v>
      </c>
      <c r="AM45" s="3">
        <f t="array" ref="AM45">IF(S21=C21,SUM(IF(($BR$41:$BR$49=C21)*($BS$40:$CA$40=S19),$BS$41:$CA$49)),0)</f>
        <v>0</v>
      </c>
      <c r="AN45" s="3">
        <f t="array" ref="AN45">IF(S21=C21,SUM(IF(($BR$41:$BR$49=C21)*($BS$40:$CA$40=S20),$BS$41:$CA$49)),0)</f>
        <v>0</v>
      </c>
      <c r="AO45" s="3">
        <f t="array" ref="AO45">IF(S21=C21,SUM(IF(($BR$41:$BR$49=C21)*($BS$40:$CA$40=S22),$BS$41:$CA$49)),0)</f>
        <v>0</v>
      </c>
      <c r="AP45" s="3">
        <f t="array" ref="AP45">IF(S21=C21,SUM(IF(($BR$41:$BR$49=C21)*($BS$40:$CA$40=S23),$BS$41:$CA$49)),0)</f>
        <v>0</v>
      </c>
      <c r="AQ45" s="3">
        <f t="array" ref="AQ45">IF(S21=C21,SUM(IF(($BR$41:$BR$49=C21)*($BS$40:$CA$40=S$24),$BS$41:$CA$49)),0)</f>
        <v>0</v>
      </c>
      <c r="AR45" s="3">
        <f t="array" ref="AR45">IF(S21=C21,SUM(IF(($BR$41:$BR$49=C21)*($BS$40:$CA$40=S$25),$BS$41:$CA$49)),0)</f>
        <v>0</v>
      </c>
      <c r="AS45" s="5">
        <f t="array" ref="AS45">IF(T21=C21,SUM(IF(($BR$41:$BR$49=C21)*($BS$40:$CA$40=T17),$BS$41:$CA$49)),0)</f>
        <v>0</v>
      </c>
      <c r="AT45" s="3">
        <f t="array" ref="AT45">IF(T21=C21,SUM(IF(($BR$41:$BR$49=C21)*($BS$40:$CA$40=T18),$BS$41:$CA$49)),0)</f>
        <v>0</v>
      </c>
      <c r="AU45" s="3">
        <f t="array" ref="AU45">IF(T21=C21,SUM(IF(($BR$41:$BR$49=C21)*($BS$40:$CA$40=T19),$BS$41:$CA$49)),0)</f>
        <v>0</v>
      </c>
      <c r="AV45" s="3">
        <f t="array" ref="AV45">IF(T21=C21,SUM(IF(($BR$41:$BR$49=C21)*($BS$40:$CA$40=T20),$BS$41:$CA$49)),0)</f>
        <v>0</v>
      </c>
      <c r="AW45" s="3">
        <f t="array" ref="AW45">IF(T21=C21,SUM(IF(($BR$41:$BR$49=C21)*($BS$40:$CA$40=T22),$BS$41:$CA$49)),0)</f>
        <v>0</v>
      </c>
      <c r="AX45" s="3">
        <f t="array" ref="AX45">IF(T21=C21,SUM(IF(($BR$41:$BR$49=C21)*($BS$40:$CA$40=T23),$BS$41:$CA$49)),0)</f>
        <v>0</v>
      </c>
      <c r="AY45" s="3">
        <f t="array" ref="AY45">IF(T21=C21,SUM(IF(($BR$41:$BR$49=C21)*($BS$40:$CA$40=T$24),$BS$41:$CA$49)),0)</f>
        <v>0</v>
      </c>
      <c r="AZ45" s="3">
        <f t="array" ref="AZ45">IF(T21=C21,SUM(IF(($BR$41:$BR$49=C21)*($BS$40:$CA$40=T$25),$BS$41:$CA$49)),0)</f>
        <v>0</v>
      </c>
      <c r="BA45" s="5">
        <f t="array" ref="BA45">IF(U21=C21,SUM(IF(($BR$41:$BR$49=C21)*($BS$40:$CA$40=U$17),$BS$41:$CA$49)),0)</f>
        <v>0</v>
      </c>
      <c r="BB45" s="3">
        <f t="array" ref="BB45">IF(U21=C21,SUM(IF(($BR$41:$BR$49=C21)*($BS$40:$CA$40=U$18),$BS$41:$CA$49)),0)</f>
        <v>0</v>
      </c>
      <c r="BC45" s="3">
        <f t="array" ref="BC45">IF(U21=C21,SUM(IF(($BR$41:$BR$49=C21)*($BS$40:$CA$40=U$19),$BS$41:$CA$49)),0)</f>
        <v>0</v>
      </c>
      <c r="BD45" s="3">
        <f t="array" ref="BD45">IF(U21=C21,SUM(IF(($BR$41:$BR$49=C21)*($BS$40:$CA$40=U$20),$BS$41:$CA$49)),0)</f>
        <v>0</v>
      </c>
      <c r="BE45" s="3">
        <f t="array" ref="BE45">IF(U21=C21,SUM(IF(($BR$41:$BR$49=C21)*($BS$40:$CA$40=U$22),$BS$41:$CA$49)),0)</f>
        <v>0</v>
      </c>
      <c r="BF45" s="3">
        <f t="array" ref="BF45">IF(U21=C21,SUM(IF(($BR$41:$BR$49=C21)*($BS$40:$CA$40=U$23),$BS$41:$CA$49)),0)</f>
        <v>0</v>
      </c>
      <c r="BG45" s="3">
        <f t="array" ref="BG45">IF(U21=C21,SUM(IF(($BR$41:$BR$49=C21)*($BS$40:$CA$40=U$24),$BS$41:$CA$49)),0)</f>
        <v>0</v>
      </c>
      <c r="BH45" s="3">
        <f t="array" ref="BH45">IF(U21=C21,SUM(IF(($BR$41:$BR$49=C21)*($BS$40:$CA$40=U$25),$BS$41:$CA$49)),0)</f>
        <v>0</v>
      </c>
      <c r="BI45" s="5">
        <f t="array" ref="BI45">IF(V21=C21,SUM(IF(($BR$41:$BR$49=C21)*($BS$40:$CA$40=V$18),$BS$41:$CA$49)),0)</f>
        <v>0</v>
      </c>
      <c r="BJ45" s="3">
        <f t="array" ref="BJ45">IF(V21=C21,SUM(IF(($BR$41:$BR$49=C21)*($BS$40:$CA$40=V$19),$BS$41:$CA$49)),0)</f>
        <v>0</v>
      </c>
      <c r="BK45" s="3">
        <f t="array" ref="BK45">IF(V21=C21,SUM(IF(($BR$41:$BR$49=C21)*($BS$40:$CA$40=V$20),$BS$41:$CA$49)),0)</f>
        <v>0</v>
      </c>
      <c r="BL45" s="3">
        <f t="array" ref="BL45">IF(V21=C21,SUM(IF(($BR$41:$BR$49=C21)*($BS$40:$CA$40=V$21),$BS$41:$CA$49)),0)</f>
        <v>0</v>
      </c>
      <c r="BM45" s="3">
        <f t="array" ref="BM45">IF(V21=C21,SUM(IF(($BR$41:$BR$49=C21)*($BS$40:$CA$40=V$22),$BS$41:$CA$49)),0)</f>
        <v>0</v>
      </c>
      <c r="BN45" s="3">
        <f t="array" ref="BN45">IF(V21=C21,SUM(IF(($BR$41:$BR$49=C21)*($BS$40:$CA$40=V$23),$BS$41:$CA$49)),0)</f>
        <v>0</v>
      </c>
      <c r="BO45" s="3">
        <f t="array" ref="BO45">IF(V21=C21,SUM(IF(($BR$41:$BR$49=C21)*($BS$40:$CA$40=V$24),$BS$41:$CA$49)),0)</f>
        <v>0</v>
      </c>
      <c r="BP45" s="15">
        <f t="array" ref="BP45">IF(V21=C21,SUM(IF(($BR$41:$BR$49=C21)*($BS$40:$CA$40=V$25),$BS$41:$CA$49)),0)</f>
        <v>0</v>
      </c>
      <c r="BQ45" s="3"/>
      <c r="BR45" s="2" t="str">
        <f t="shared" si="66"/>
        <v>Beinbruch SC</v>
      </c>
      <c r="BS45" s="8">
        <f>IF(BW41="","",-1*BW41)</f>
        <v>0</v>
      </c>
      <c r="BT45" s="8">
        <f>IF(BW42="","",-1*BW42)</f>
        <v>1</v>
      </c>
      <c r="BU45" s="8">
        <f>IF(BW43="","",-1*BW43)</f>
        <v>3</v>
      </c>
      <c r="BV45" s="8">
        <f>IF(BW44="","",-1*BW44)</f>
        <v>4</v>
      </c>
      <c r="BW45" s="6"/>
      <c r="BX45" s="7">
        <f>BX34-BW35</f>
        <v>-1</v>
      </c>
      <c r="BY45" s="7">
        <f>BY34-BW36</f>
        <v>3</v>
      </c>
      <c r="BZ45" s="7">
        <f>BZ34-BW37</f>
        <v>2</v>
      </c>
      <c r="CA45" s="7">
        <f>CA34-BW38</f>
        <v>3</v>
      </c>
      <c r="CB45" s="3"/>
    </row>
    <row r="46" spans="2:80" s="2" customFormat="1" x14ac:dyDescent="0.2">
      <c r="E46" s="14">
        <f t="array" ref="E46">IF(O22=C22,SUM(IF(($BR$41:$BR$49=C22)*($BS$40:$CA$40=O17),$BS$41:$CA$49)),0)</f>
        <v>0</v>
      </c>
      <c r="F46" s="3">
        <f t="array" ref="F46">IF(O22=C22,SUM(IF(($BR$41:$BR$49=C22)*($BS$40:$CA$40=O18),$BS$41:$CA$49)),0)</f>
        <v>0</v>
      </c>
      <c r="G46" s="3">
        <f t="array" ref="G46">IF(O22=C22,SUM(IF(($BR$41:$BR$49=C22)*($BS$40:$CA$40=O19),$BS$41:$CA$49)),0)</f>
        <v>0</v>
      </c>
      <c r="H46" s="3">
        <f t="array" ref="H46">IF(O22=C22,SUM(IF(($BR$41:$BR$49=C22)*($BS$40:$CA$40=O20),$BS$41:$CA$49)),0)</f>
        <v>0</v>
      </c>
      <c r="I46" s="3">
        <f t="array" ref="I46">IF(O22=C22,SUM(IF(($BR$41:$BR$49=C22)*($BS$40:$CA$40=O21),$BS$41:$CA$49)),0)</f>
        <v>0</v>
      </c>
      <c r="J46" s="3">
        <f t="array" ref="J46">IF(O22=C22,SUM(IF(($BR$41:$BR$49=C22)*($BS$40:$CA$40=O23),$BS$41:$CA$49)),0)</f>
        <v>0</v>
      </c>
      <c r="K46" s="3">
        <f t="array" ref="K46">IF(O22=C22,SUM(IF(($BR$41:$BR$49=C22)*($BS$40:$CA$40=O$24),$BS$41:$CA$49)),0)</f>
        <v>0</v>
      </c>
      <c r="L46" s="3">
        <f t="array" ref="L46">IF(O22=C22,SUM(IF(($BR$41:$BR$49=C22)*($BS$40:$CA$40=O$25),$BS$41:$CA$49)),0)</f>
        <v>0</v>
      </c>
      <c r="M46" s="5">
        <f t="array" ref="M46">IF(P22=C22,SUM(IF(($BR$41:$BR$49=C22)*($BS$40:$CA$40=P17),$BS$41:$CA$49)),0)</f>
        <v>0</v>
      </c>
      <c r="N46" s="3">
        <f t="array" ref="N46">IF(P22=C22,SUM(IF(($BR$41:$BR$49=C22)*($BS$40:$CA$40=P18),$BS$41:$CA$49)),0)</f>
        <v>0</v>
      </c>
      <c r="O46" s="3">
        <f t="array" ref="O46">IF(P22=C22,SUM(IF(($BR$41:$BR$49=C22)*($BS$40:$CA$40=P19),$BS$41:$CA$49)),0)</f>
        <v>0</v>
      </c>
      <c r="P46" s="3">
        <f t="array" ref="P46">IF(P22=C22,SUM(IF(($BR$41:$BR$49=C22)*($BS$40:$CA$40=P20),$BS$41:$CA$49)),0)</f>
        <v>0</v>
      </c>
      <c r="Q46" s="3">
        <f t="array" ref="Q46">IF(P22=C22,SUM(IF(($BR$41:$BR$49=C22)*($BS$40:$CA$40=P21),$BS$41:$CA$49)),0)</f>
        <v>0</v>
      </c>
      <c r="R46" s="3">
        <f t="array" ref="R46">IF(P22=C22,SUM(IF(($BR$41:$BR$49=C22)*($BS$40:$CA$40=P23),$BS$41:$CA$49)),0)</f>
        <v>0</v>
      </c>
      <c r="S46" s="3">
        <f t="array" ref="S46">IF(P22=C22,SUM(IF(($BR$41:$BR$49=C22)*($BS$40:$CA$40=P$24),$BS$41:$CA$49)),0)</f>
        <v>0</v>
      </c>
      <c r="T46" s="3">
        <f t="array" ref="T46">IF(P22=C22,SUM(IF(($BR$41:$BR$49=C22)*($BS$40:$CA$40=P$25),$BS$41:$CA$49)),0)</f>
        <v>0</v>
      </c>
      <c r="U46" s="5">
        <f t="array" ref="U46">IF(Q22=C22,SUM(IF(($BR$41:$BR$49=C22)*($BS$40:$CA$40=Q17),$BS$41:$CA$49)),0)</f>
        <v>0</v>
      </c>
      <c r="V46" s="3">
        <f t="array" ref="V46">IF(Q22=C22,SUM(IF(($BR$41:$BR$49=C22)*($BS$40:$CA$40=Q18),$BS$41:$CA$49)),0)</f>
        <v>0</v>
      </c>
      <c r="W46" s="3">
        <f t="array" ref="W46">IF(Q22=C22,SUM(IF(($BR$41:$BR$49=C22)*($BS$40:$CA$40=Q19),$BS$41:$CA$49)),0)</f>
        <v>0</v>
      </c>
      <c r="X46" s="3">
        <f t="array" ref="X46">IF(Q22=C22,SUM(IF(($BR$41:$BR$49=C22)*($BS$40:$CA$40=Q20),$BS$41:$CA$49)),0)</f>
        <v>0</v>
      </c>
      <c r="Y46" s="3">
        <f t="array" ref="Y46">IF(Q22=C22,SUM(IF(($BR$41:$BR$49=C22)*($BS$40:$CA$40=Q21),$BS$41:$CA$49)),0)</f>
        <v>0</v>
      </c>
      <c r="Z46" s="3">
        <f t="array" ref="Z46">IF(Q22=C22,SUM(IF(($BR$41:$BR$49=C22)*($BS$40:$CA$40=Q23),$BS$41:$CA$49)),0)</f>
        <v>0</v>
      </c>
      <c r="AA46" s="3">
        <f t="array" ref="AA46">IF(Q22=C22,SUM(IF(($BR$41:$BR$49=C22)*($BS$40:$CA$40=Q$24),$BS$41:$CA$49)),0)</f>
        <v>0</v>
      </c>
      <c r="AB46" s="3">
        <f t="array" ref="AB46">IF(Q22=C22,SUM(IF(($BR$41:$BR$49=C22)*($BS$40:$CA$40=Q$25),$BS$41:$CA$49)),0)</f>
        <v>0</v>
      </c>
      <c r="AC46" s="5">
        <f t="array" ref="AC46">IF(R22=C22,SUM(IF(($BR$41:$BR$49=C22)*($BS$40:$CA$40=R17),$BS$41:$CA$49)),0)</f>
        <v>0</v>
      </c>
      <c r="AD46" s="3">
        <f t="array" ref="AD46">IF(R22=C22,SUM(IF(($BR$41:$BR$49=C22)*($BS$40:$CA$40=R18),$BS$41:$CA$49)),0)</f>
        <v>0</v>
      </c>
      <c r="AE46" s="3">
        <f t="array" ref="AE46">IF(R22=C22,SUM(IF(($BR$41:$BR$49=C22)*($BS$40:$CA$40=R19),$BS$41:$CA$49)),0)</f>
        <v>0</v>
      </c>
      <c r="AF46" s="3">
        <f t="array" ref="AF46">IF(R22=C22,SUM(IF(($BR$41:$BR$49=C22)*($BS$40:$CA$40=R20),$BS$41:$CA$49)),0)</f>
        <v>0</v>
      </c>
      <c r="AG46" s="3">
        <f t="array" ref="AG46">IF(R22=C22,SUM(IF(($BR$41:$BR$49=C22)*($BS$40:$CA$40=R21),$BS$41:$CA$49)),0)</f>
        <v>0</v>
      </c>
      <c r="AH46" s="3">
        <f t="array" ref="AH46">IF(R22=C22,SUM(IF(($BR$41:$BR$49=C22)*($BS$40:$CA$40=R23),$BS$41:$CA$49)),0)</f>
        <v>0</v>
      </c>
      <c r="AI46" s="3">
        <f t="array" ref="AI46">IF(R22=C22,SUM(IF(($BR$41:$BR$49=C22)*($BS$40:$CA$40=R$24),$BS$41:$CA$49)),0)</f>
        <v>0</v>
      </c>
      <c r="AJ46" s="3">
        <f t="array" ref="AJ46">IF(R22=C22,SUM(IF(($BR$41:$BR$49=C22)*($BS$40:$CA$40=R$25),$BS$41:$CA$49)),0)</f>
        <v>0</v>
      </c>
      <c r="AK46" s="5">
        <f t="array" ref="AK46">IF(S22=C22,SUM(IF(($BR$41:$BR$49=C22)*($BS$40:$CA$40=S17),$BS$41:$CA$49)),0)</f>
        <v>0</v>
      </c>
      <c r="AL46" s="3">
        <f t="array" ref="AL46">IF(S22=C22,SUM(IF(($BR$41:$BR$49=C22)*($BS$40:$CA$40=S18),$BS$41:$CA$49)),0)</f>
        <v>0</v>
      </c>
      <c r="AM46" s="3">
        <f t="array" ref="AM46">IF(S22=C22,SUM(IF(($BR$41:$BR$49=C22)*($BS$40:$CA$40=S19),$BS$41:$CA$49)),0)</f>
        <v>0</v>
      </c>
      <c r="AN46" s="3">
        <f t="array" ref="AN46">IF(S22=C22,SUM(IF(($BR$41:$BR$49=C22)*($BS$40:$CA$40=S20),$BS$41:$CA$49)),0)</f>
        <v>0</v>
      </c>
      <c r="AO46" s="3">
        <f t="array" ref="AO46">IF(S22=C22,SUM(IF(($BR$41:$BR$49=C22)*($BS$40:$CA$40=S21),$BS$41:$CA$49)),0)</f>
        <v>0</v>
      </c>
      <c r="AP46" s="3">
        <f t="array" ref="AP46">IF(S22=C22,SUM(IF(($BR$41:$BR$49=C22)*($BS$40:$CA$40=S23),$BS$41:$CA$49)),0)</f>
        <v>0</v>
      </c>
      <c r="AQ46" s="3">
        <f t="array" ref="AQ46">IF(S22=C22,SUM(IF(($BR$41:$BR$49=C22)*($BS$40:$CA$40=S$24),$BS$41:$CA$49)),0)</f>
        <v>0</v>
      </c>
      <c r="AR46" s="3">
        <f t="array" ref="AR46">IF(S22=C22,SUM(IF(($BR$41:$BR$49=C22)*($BS$40:$CA$40=S$25),$BS$41:$CA$49)),0)</f>
        <v>0</v>
      </c>
      <c r="AS46" s="5">
        <f t="array" ref="AS46">IF(T22=C22,SUM(IF(($BR$41:$BR$49=C22)*($BS$40:$CA$40=T17),$BS$41:$CA$49)),0)</f>
        <v>0</v>
      </c>
      <c r="AT46" s="3">
        <f t="array" ref="AT46">IF(T22=C22,SUM(IF(($BR$41:$BR$49=C22)*($BS$40:$CA$40=T18),$BS$41:$CA$49)),0)</f>
        <v>0</v>
      </c>
      <c r="AU46" s="3">
        <f t="array" ref="AU46">IF(T22=C22,SUM(IF(($BR$41:$BR$49=C22)*($BS$40:$CA$40=T19),$BS$41:$CA$49)),0)</f>
        <v>0</v>
      </c>
      <c r="AV46" s="3">
        <f t="array" ref="AV46">IF(T22=C22,SUM(IF(($BR$41:$BR$49=C22)*($BS$40:$CA$40=T20),$BS$41:$CA$49)),0)</f>
        <v>0</v>
      </c>
      <c r="AW46" s="3">
        <f t="array" ref="AW46">IF(T22=C22,SUM(IF(($BR$41:$BR$49=C22)*($BS$40:$CA$40=T21),$BS$41:$CA$49)),0)</f>
        <v>0</v>
      </c>
      <c r="AX46" s="3">
        <f t="array" ref="AX46">IF(T22=C22,SUM(IF(($BR$41:$BR$49=C22)*($BS$40:$CA$40=T23),$BS$41:$CA$49)),0)</f>
        <v>0</v>
      </c>
      <c r="AY46" s="3">
        <f t="array" ref="AY46">IF(T22=C22,SUM(IF(($BR$41:$BR$49=C22)*($BS$40:$CA$40=T$24),$BS$41:$CA$49)),0)</f>
        <v>0</v>
      </c>
      <c r="AZ46" s="3">
        <f t="array" ref="AZ46">IF(T22=C22,SUM(IF(($BR$41:$BR$49=C22)*($BS$40:$CA$40=T$25),$BS$41:$CA$49)),0)</f>
        <v>0</v>
      </c>
      <c r="BA46" s="5">
        <f t="array" ref="BA46">IF(U22=C22,SUM(IF(($BR$41:$BR$49=C22)*($BS$40:$CA$40=U$17),$BS$41:$CA$49)),0)</f>
        <v>0</v>
      </c>
      <c r="BB46" s="3">
        <f t="array" ref="BB46">IF(U22=C22,SUM(IF(($BR$41:$BR$49=C22)*($BS$40:$CA$40=U$18),$BS$41:$CA$49)),0)</f>
        <v>0</v>
      </c>
      <c r="BC46" s="3">
        <f t="array" ref="BC46">IF(U22=C22,SUM(IF(($BR$41:$BR$49=C22)*($BS$40:$CA$40=U$19),$BS$41:$CA$49)),0)</f>
        <v>0</v>
      </c>
      <c r="BD46" s="3">
        <f t="array" ref="BD46">IF(U22=C22,SUM(IF(($BR$41:$BR$49=C22)*($BS$40:$CA$40=U$20),$BS$41:$CA$49)),0)</f>
        <v>0</v>
      </c>
      <c r="BE46" s="3">
        <f t="array" ref="BE46">IF(U22=C22,SUM(IF(($BR$41:$BR$49=C22)*($BS$40:$CA$40=U$21),$BS$41:$CA$49)),0)</f>
        <v>0</v>
      </c>
      <c r="BF46" s="3">
        <f t="array" ref="BF46">IF(U22=C22,SUM(IF(($BR$41:$BR$49=C22)*($BS$40:$CA$40=U$23),$BS$41:$CA$49)),0)</f>
        <v>0</v>
      </c>
      <c r="BG46" s="3">
        <f t="array" ref="BG46">IF(U22=C22,SUM(IF(($BR$41:$BR$49=C22)*($BS$40:$CA$40=U$24),$BS$41:$CA$49)),0)</f>
        <v>0</v>
      </c>
      <c r="BH46" s="3">
        <f t="array" ref="BH46">IF(U22=C22,SUM(IF(($BR$41:$BR$49=C22)*($BS$40:$CA$40=U$25),$BS$41:$CA$49)),0)</f>
        <v>0</v>
      </c>
      <c r="BI46" s="5">
        <f t="array" ref="BI46">IF(V22=C22,SUM(IF(($BR$41:$BR$49=C22)*($BS$40:$CA$40=V$18),$BS$41:$CA$49)),0)</f>
        <v>0</v>
      </c>
      <c r="BJ46" s="3">
        <f t="array" ref="BJ46">IF(V22=C22,SUM(IF(($BR$41:$BR$49=C22)*($BS$40:$CA$40=V$19),$BS$41:$CA$49)),0)</f>
        <v>0</v>
      </c>
      <c r="BK46" s="3">
        <f t="array" ref="BK46">IF(V22=C22,SUM(IF(($BR$41:$BR$49=C22)*($BS$40:$CA$40=V$20),$BS$41:$CA$49)),0)</f>
        <v>0</v>
      </c>
      <c r="BL46" s="3">
        <f t="array" ref="BL46">IF(V22=C22,SUM(IF(($BR$41:$BR$49=C22)*($BS$40:$CA$40=V$21),$BS$41:$CA$49)),0)</f>
        <v>0</v>
      </c>
      <c r="BM46" s="3">
        <f t="array" ref="BM46">IF(V22=C22,SUM(IF(($BR$41:$BR$49=C22)*($BS$40:$CA$40=V$22),$BS$41:$CA$49)),0)</f>
        <v>0</v>
      </c>
      <c r="BN46" s="3">
        <f t="array" ref="BN46">IF(V22=C22,SUM(IF(($BR$41:$BR$49=C22)*($BS$40:$CA$40=V$23),$BS$41:$CA$49)),0)</f>
        <v>0</v>
      </c>
      <c r="BO46" s="3">
        <f t="array" ref="BO46">IF(V22=C22,SUM(IF(($BR$41:$BR$49=C22)*($BS$40:$CA$40=V$24),$BS$41:$CA$49)),0)</f>
        <v>0</v>
      </c>
      <c r="BP46" s="15">
        <f t="array" ref="BP46">IF(V22=C22,SUM(IF(($BR$41:$BR$49=C22)*($BS$40:$CA$40=V$25),$BS$41:$CA$49)),0)</f>
        <v>0</v>
      </c>
      <c r="BQ46" s="3"/>
      <c r="BR46" s="2" t="str">
        <f t="shared" si="66"/>
        <v>FV Schlappe Lunge</v>
      </c>
      <c r="BS46" s="8">
        <f>IF(BX41="","",-1*BX41)</f>
        <v>1</v>
      </c>
      <c r="BT46" s="8">
        <f>IF(BX42="","",-1*BX42)</f>
        <v>0</v>
      </c>
      <c r="BU46" s="8">
        <f>IF(BX43="","",-1*BX43)</f>
        <v>4</v>
      </c>
      <c r="BV46" s="8">
        <f>IF(BX44="","",-1*BX44)</f>
        <v>-5</v>
      </c>
      <c r="BW46" s="8">
        <f>IF(BX45="","",-1*BX45)</f>
        <v>1</v>
      </c>
      <c r="BX46" s="6"/>
      <c r="BY46" s="7">
        <f>BY35-BX36</f>
        <v>1</v>
      </c>
      <c r="BZ46" s="7">
        <f>BZ35-BX37</f>
        <v>-2</v>
      </c>
      <c r="CA46" s="7">
        <f>CA35-BX38</f>
        <v>-4</v>
      </c>
      <c r="CB46" s="3"/>
    </row>
    <row r="47" spans="2:80" s="2" customFormat="1" x14ac:dyDescent="0.2">
      <c r="E47" s="14">
        <f t="array" ref="E47">IF(O23=C23,SUM(IF(($BR$41:$BR$49=C23)*($BS$40:$CA$40=O$17),$BS$41:$CA$49)),0)</f>
        <v>0</v>
      </c>
      <c r="F47" s="3">
        <f t="array" ref="F47">IF(O23=C23,SUM(IF(($BR$41:$BR$49=C23)*($BS$40:$CA$40=O$18),$BS$41:$CA$49)),0)</f>
        <v>0</v>
      </c>
      <c r="G47" s="3">
        <f t="array" ref="G47">IF(O23=C23,SUM(IF(($BR$41:$BR$49=C23)*($BS$40:$CA$40=O$19),$BS$41:$CA$49)),0)</f>
        <v>0</v>
      </c>
      <c r="H47" s="3">
        <f t="array" ref="H47">IF(O23=C23,SUM(IF(($BR$41:$BR$49=C23)*($BS$40:$CA$40=O$20),$BS$41:$CA$49)),0)</f>
        <v>0</v>
      </c>
      <c r="I47" s="3">
        <f t="array" ref="I47">IF(O23=C23,SUM(IF(($BR$41:$BR$49=C23)*($BS$40:$CA$40=O$21),$BS$41:$CA$49)),0)</f>
        <v>0</v>
      </c>
      <c r="J47" s="3">
        <f t="array" ref="J47">IF(O23=C23,SUM(IF(($BR$41:$BR$49=C23)*($BS$40:$CA$40=O$22),$BS$41:$CA$49)),0)</f>
        <v>0</v>
      </c>
      <c r="K47" s="3">
        <f t="array" ref="K47">IF(O23=C23,SUM(IF(($BR$41:$BR$49=C23)*($BS$40:$CA$40=O$24),$BS$41:$CA$49)),0)</f>
        <v>0</v>
      </c>
      <c r="L47" s="3">
        <f t="array" ref="L47">IF(O23=C23,SUM(IF(($BR$41:$BR$49=C23)*($BS$40:$CA$40=O$25),$BS$41:$CA$49)),0)</f>
        <v>0</v>
      </c>
      <c r="M47" s="5">
        <f t="array" ref="M47">IF(P23=C23,SUM(IF(($BR$41:$BR$49=C23)*($BS$40:$CA$40=P$17),$BS$41:$CA$49)),0)</f>
        <v>0</v>
      </c>
      <c r="N47" s="3">
        <f t="array" ref="N47">IF(P23=C23,SUM(IF(($BR$41:$BR$49=C23)*($BS$40:$CA$40=P$18),$BS$41:$CA$49)),0)</f>
        <v>0</v>
      </c>
      <c r="O47" s="3">
        <f t="array" ref="O47">IF(P23=C23,SUM(IF(($BR$41:$BR$49=C23)*($BS$40:$CA$40=P$19),$BS$41:$CA$49)),0)</f>
        <v>0</v>
      </c>
      <c r="P47" s="3">
        <f t="array" ref="P47">IF(P23=C23,SUM(IF(($BR$41:$BR$49=C23)*($BS$40:$CA$40=P$20),$BS$41:$CA$49)),0)</f>
        <v>0</v>
      </c>
      <c r="Q47" s="3">
        <f t="array" ref="Q47">IF(P23=C23,SUM(IF(($BR$41:$BR$49=C23)*($BS$40:$CA$40=P$21),$BS$41:$CA$49)),0)</f>
        <v>0</v>
      </c>
      <c r="R47" s="3">
        <f t="array" ref="R47">IF(P23=C23,SUM(IF(($BR$41:$BR$49=C23)*($BS$40:$CA$40=P$22),$BS$41:$CA$49)),0)</f>
        <v>0</v>
      </c>
      <c r="S47" s="3">
        <f t="array" ref="S47">IF(P23=C23,SUM(IF(($BR$41:$BR$49=C23)*($BS$40:$CA$40=P$24),$BS$41:$CA$49)),0)</f>
        <v>0</v>
      </c>
      <c r="T47" s="3">
        <f t="array" ref="T47">IF(P23=C23,SUM(IF(($BR$41:$BR$49=C23)*($BS$40:$CA$40=P$25),$BS$41:$CA$49)),0)</f>
        <v>0</v>
      </c>
      <c r="U47" s="5">
        <f t="array" ref="U47">IF(Q23=C23,SUM(IF(($BR$41:$BR$49=C23)*($BS$40:$CA$40=Q$17),$BS$41:$CA$49)),0)</f>
        <v>0</v>
      </c>
      <c r="V47" s="3">
        <f t="array" ref="V47">IF(Q23=C23,SUM(IF(($BR$41:$BR$49=C23)*($BS$40:$CA$40=Q$18),$BS$41:$CA$49)),0)</f>
        <v>0</v>
      </c>
      <c r="W47" s="3">
        <f t="array" ref="W47">IF(Q23=C23,SUM(IF(($BR$41:$BR$49=C23)*($BS$40:$CA$40=Q$19),$BS$41:$CA$49)),0)</f>
        <v>0</v>
      </c>
      <c r="X47" s="3">
        <f t="array" ref="X47">IF(Q23=C23,SUM(IF(($BR$41:$BR$49=C23)*($BS$40:$CA$40=Q$20),$BS$41:$CA$49)),0)</f>
        <v>0</v>
      </c>
      <c r="Y47" s="3">
        <f t="array" ref="Y47">IF(Q23=C23,SUM(IF(($BR$41:$BR$49=C23)*($BS$40:$CA$40=Q$21),$BS$41:$CA$49)),0)</f>
        <v>0</v>
      </c>
      <c r="Z47" s="3">
        <f t="array" ref="Z47">IF(Q23=C23,SUM(IF(($BR$41:$BR$49=C23)*($BS$40:$CA$40=Q$22),$BS$41:$CA$49)),0)</f>
        <v>0</v>
      </c>
      <c r="AA47" s="3">
        <f t="array" ref="AA47">IF(Q23=C23,SUM(IF(($BR$41:$BR$49=C23)*($BS$40:$CA$40=Q$24),$BS$41:$CA$49)),0)</f>
        <v>0</v>
      </c>
      <c r="AB47" s="3">
        <f t="array" ref="AB47">IF(Q23=C23,SUM(IF(($BR$41:$BR$49=C23)*($BS$40:$CA$40=Q$25),$BS$41:$CA$49)),0)</f>
        <v>0</v>
      </c>
      <c r="AC47" s="5">
        <f t="array" ref="AC47">IF(R23=C23,SUM(IF(($BR$41:$BR$49=C23)*($BS$40:$CA$40=R$17),$BS$41:$CA$49)),0)</f>
        <v>0</v>
      </c>
      <c r="AD47" s="3">
        <f t="array" ref="AD47">IF(R23=C23,SUM(IF(($BR$41:$BR$49=C23)*($BS$40:$CA$40=R$18),$BS$41:$CA$49)),0)</f>
        <v>0</v>
      </c>
      <c r="AE47" s="3">
        <f t="array" ref="AE47">IF(R23=C23,SUM(IF(($BR$41:$BR$49=C23)*($BS$40:$CA$40=R$19),$BS$41:$CA$49)),0)</f>
        <v>0</v>
      </c>
      <c r="AF47" s="3">
        <f t="array" ref="AF47">IF(R23=C23,SUM(IF(($BR$41:$BR$49=C23)*($BS$40:$CA$40=R$20),$BS$41:$CA$49)),0)</f>
        <v>0</v>
      </c>
      <c r="AG47" s="3">
        <f t="array" ref="AG47">IF(R23=C23,SUM(IF(($BR$41:$BR$49=C23)*($BS$40:$CA$40=R$21),$BS$41:$CA$49)),0)</f>
        <v>0</v>
      </c>
      <c r="AH47" s="3">
        <f t="array" ref="AH47">IF(R23=C23,SUM(IF(($BR$41:$BR$49=C23)*($BS$40:$CA$40=R$22),$BS$41:$CA$49)),0)</f>
        <v>0</v>
      </c>
      <c r="AI47" s="3">
        <f t="array" ref="AI47">IF(R23=C23,SUM(IF(($BR$41:$BR$49=C23)*($BS$40:$CA$40=R$24),$BS$41:$CA$49)),0)</f>
        <v>0</v>
      </c>
      <c r="AJ47" s="3">
        <f t="array" ref="AJ47">IF(R23=C23,SUM(IF(($BR$41:$BR$49=C23)*($BS$40:$CA$40=R$25),$BS$41:$CA$49)),0)</f>
        <v>0</v>
      </c>
      <c r="AK47" s="5">
        <f t="array" ref="AK47">IF(S23=C23,SUM(IF(($BR$41:$BR$49=C23)*($BS$40:$CA$40=S$17),$BS$41:$CA$49)),0)</f>
        <v>0</v>
      </c>
      <c r="AL47" s="3">
        <f t="array" ref="AL47">IF(S23=C23,SUM(IF(($BR$41:$BR$49=C23)*($BS$40:$CA$40=S$18),$BS$41:$CA$49)),0)</f>
        <v>0</v>
      </c>
      <c r="AM47" s="3">
        <f t="array" ref="AM47">IF(S23=C23,SUM(IF(($BR$41:$BR$49=C23)*($BS$40:$CA$40=S$19),$BS$41:$CA$49)),0)</f>
        <v>0</v>
      </c>
      <c r="AN47" s="3">
        <f t="array" ref="AN47">IF(S23=C23,SUM(IF(($BR$41:$BR$49=C23)*($BS$40:$CA$40=S$20),$BS$41:$CA$49)),0)</f>
        <v>0</v>
      </c>
      <c r="AO47" s="3">
        <f t="array" ref="AO47">IF(S23=C23,SUM(IF(($BR$41:$BR$49=C23)*($BS$40:$CA$40=S$21),$BS$41:$CA$49)),0)</f>
        <v>0</v>
      </c>
      <c r="AP47" s="3">
        <f t="array" ref="AP47">IF(S23=C23,SUM(IF(($BR$41:$BR$49=C23)*($BS$40:$CA$40=S$22),$BS$41:$CA$49)),0)</f>
        <v>0</v>
      </c>
      <c r="AQ47" s="3">
        <f t="array" ref="AQ47">IF(S23=C23,SUM(IF(($BR$41:$BR$49=C23)*($BS$40:$CA$40=S$24),$BS$41:$CA$49)),0)</f>
        <v>0</v>
      </c>
      <c r="AR47" s="3">
        <f t="array" ref="AR47">IF(S23=C23,SUM(IF(($BR$41:$BR$49=C23)*($BS$40:$CA$40=S$25),$BS$41:$CA$49)),0)</f>
        <v>0</v>
      </c>
      <c r="AS47" s="5">
        <f t="array" ref="AS47">IF(T23=C23,SUM(IF(($BR$41:$BR$49=C23)*($BS$40:$CA$40=T$17),$BS$41:$CA$49)),0)</f>
        <v>0</v>
      </c>
      <c r="AT47" s="3">
        <f t="array" ref="AT47">IF(T23=C23,SUM(IF(($BR$41:$BR$49=C23)*($BS$40:$CA$40=T$18),$BS$41:$CA$49)),0)</f>
        <v>0</v>
      </c>
      <c r="AU47" s="3">
        <f t="array" ref="AU47">IF(T23=C23,SUM(IF(($BR$41:$BR$49=C23)*($BS$40:$CA$40=T$19),$BS$41:$CA$49)),0)</f>
        <v>0</v>
      </c>
      <c r="AV47" s="3">
        <f t="array" ref="AV47">IF(T23=C23,SUM(IF(($BR$41:$BR$49=C23)*($BS$40:$CA$40=T$20),$BS$41:$CA$49)),0)</f>
        <v>0</v>
      </c>
      <c r="AW47" s="3">
        <f t="array" ref="AW47">IF(T23=C23,SUM(IF(($BR$41:$BR$49=C23)*($BS$40:$CA$40=T$21),$BS$41:$CA$49)),0)</f>
        <v>0</v>
      </c>
      <c r="AX47" s="3">
        <f t="array" ref="AX47">IF(T23=C23,SUM(IF(($BR$41:$BR$49=C23)*($BS$40:$CA$40=T$22),$BS$41:$CA$49)),0)</f>
        <v>0</v>
      </c>
      <c r="AY47" s="3">
        <f t="array" ref="AY47">IF(T23=C23,SUM(IF(($BR$41:$BR$49=C23)*($BS$40:$CA$40=T$24),$BS$41:$CA$49)),0)</f>
        <v>0</v>
      </c>
      <c r="AZ47" s="3">
        <f t="array" ref="AZ47">IF(T23=C23,SUM(IF(($BR$41:$BR$49=C23)*($BS$40:$CA$40=T$25),$BS$41:$CA$49)),0)</f>
        <v>0</v>
      </c>
      <c r="BA47" s="5">
        <f t="array" ref="BA47">IF(U23=C23,SUM(IF(($BR$41:$BR$49=C23)*($BS$40:$CA$40=U$17),$BS$41:$CA$49)),0)</f>
        <v>0</v>
      </c>
      <c r="BB47" s="3">
        <f t="array" ref="BB47">IF(U23=C23,SUM(IF(($BR$41:$BR$49=C23)*($BS$40:$CA$40=U$18),$BS$41:$CA$49)),0)</f>
        <v>0</v>
      </c>
      <c r="BC47" s="3">
        <f t="array" ref="BC47">IF(U23=C23,SUM(IF(($BR$41:$BR$49=C23)*($BS$40:$CA$40=U$19),$BS$41:$CA$49)),0)</f>
        <v>0</v>
      </c>
      <c r="BD47" s="3">
        <f t="array" ref="BD47">IF(U23=C23,SUM(IF(($BR$41:$BR$49=C23)*($BS$40:$CA$40=U$20),$BS$41:$CA$49)),0)</f>
        <v>0</v>
      </c>
      <c r="BE47" s="3">
        <f t="array" ref="BE47">IF(U23=C23,SUM(IF(($BR$41:$BR$49=C23)*($BS$40:$CA$40=U$21),$BS$41:$CA$49)),0)</f>
        <v>0</v>
      </c>
      <c r="BF47" s="3">
        <f t="array" ref="BF47">IF(U23=C23,SUM(IF(($BR$41:$BR$49=C23)*($BS$40:$CA$40=U$22),$BS$41:$CA$49)),0)</f>
        <v>0</v>
      </c>
      <c r="BG47" s="3">
        <f t="array" ref="BG47">IF(U23=C23,SUM(IF(($BR$41:$BR$49=C23)*($BS$40:$CA$40=U$24),$BS$41:$CA$49)),0)</f>
        <v>0</v>
      </c>
      <c r="BH47" s="3">
        <f t="array" ref="BH47">IF(U23=C23,SUM(IF(($BR$41:$BR$49=C23)*($BS$40:$CA$40=U$25),$BS$41:$CA$49)),0)</f>
        <v>0</v>
      </c>
      <c r="BI47" s="5">
        <f t="array" ref="BI47">IF(V23=C23,SUM(IF(($BR$41:$BR$49=C23)*($BS$40:$CA$40=V$18),$BS$41:$CA$49)),0)</f>
        <v>0</v>
      </c>
      <c r="BJ47" s="3">
        <f t="array" ref="BJ47">IF(V23=C23,SUM(IF(($BR$41:$BR$49=C23)*($BS$40:$CA$40=V$19),$BS$41:$CA$49)),0)</f>
        <v>0</v>
      </c>
      <c r="BK47" s="3">
        <f t="array" ref="BK47">IF(V23=C23,SUM(IF(($BR$41:$BR$49=C23)*($BS$40:$CA$40=V$20),$BS$41:$CA$49)),0)</f>
        <v>0</v>
      </c>
      <c r="BL47" s="3">
        <f t="array" ref="BL47">IF(V23=C23,SUM(IF(($BR$41:$BR$49=C23)*($BS$40:$CA$40=V$21),$BS$41:$CA$49)),0)</f>
        <v>0</v>
      </c>
      <c r="BM47" s="3">
        <f t="array" ref="BM47">IF(V23=C23,SUM(IF(($BR$41:$BR$49=C23)*($BS$40:$CA$40=V$22),$BS$41:$CA$49)),0)</f>
        <v>0</v>
      </c>
      <c r="BN47" s="3">
        <f t="array" ref="BN47">IF(V23=C23,SUM(IF(($BR$41:$BR$49=C23)*($BS$40:$CA$40=V$23),$BS$41:$CA$49)),0)</f>
        <v>0</v>
      </c>
      <c r="BO47" s="3">
        <f t="array" ref="BO47">IF(V23=C23,SUM(IF(($BR$41:$BR$49=C23)*($BS$40:$CA$40=V$24),$BS$41:$CA$49)),0)</f>
        <v>0</v>
      </c>
      <c r="BP47" s="15">
        <f t="array" ref="BP47">IF(V23=C23,SUM(IF(($BR$41:$BR$49=C23)*($BS$40:$CA$40=V$25),$BS$41:$CA$49)),0)</f>
        <v>0</v>
      </c>
      <c r="BQ47" s="3"/>
      <c r="BR47" s="2" t="str">
        <f t="shared" si="66"/>
        <v>Team A7</v>
      </c>
      <c r="BS47" s="8">
        <f>IF(BY41="","",-1*BY41)</f>
        <v>-4</v>
      </c>
      <c r="BT47" s="8">
        <f>IF(BY42="","",-1*BY42)</f>
        <v>-1</v>
      </c>
      <c r="BU47" s="8">
        <f>IF(BY43="","",-1*BY43)</f>
        <v>4</v>
      </c>
      <c r="BV47" s="8">
        <f>IF(BY44="","",-1*BY44)</f>
        <v>5</v>
      </c>
      <c r="BW47" s="8">
        <f>IF(BY45="","",-1*BY45)</f>
        <v>-3</v>
      </c>
      <c r="BX47" s="8">
        <f>IF(BY46="","",-1*BY46)</f>
        <v>-1</v>
      </c>
      <c r="BY47" s="6"/>
      <c r="BZ47" s="7">
        <f>BZ36-BY37</f>
        <v>3</v>
      </c>
      <c r="CA47" s="7">
        <f>CA36-BY38</f>
        <v>4</v>
      </c>
      <c r="CB47" s="3"/>
    </row>
    <row r="48" spans="2:80" s="2" customFormat="1" x14ac:dyDescent="0.2">
      <c r="E48" s="14">
        <f t="array" ref="E48">IF(O24=C24,SUM(IF(($BR$41:$BR$49=C24)*($BS$40:$CA$40=O$17),$BS$41:$CA$49)),0)</f>
        <v>0</v>
      </c>
      <c r="F48" s="3">
        <f t="array" ref="F48">IF(O24=C24,SUM(IF(($BR$41:$BR$49=C24)*($BS$40:$CA$40=O$18),$BS$41:$CA$49)),0)</f>
        <v>0</v>
      </c>
      <c r="G48" s="3">
        <f t="array" ref="G48">IF(O24=C24,SUM(IF(($BR$41:$BR$49=C24)*($BS$40:$CA$40=O$19),$BS$41:$CA$49)),0)</f>
        <v>0</v>
      </c>
      <c r="H48" s="3">
        <f t="array" ref="H48">IF(O24=C24,SUM(IF(($BR$41:$BR$49=C24)*($BS$40:$CA$40=O$20),$BS$41:$CA$49)),0)</f>
        <v>0</v>
      </c>
      <c r="I48" s="3">
        <f t="array" ref="I48">IF(O24=C24,SUM(IF(($BR$41:$BR$49=C24)*($BS$40:$CA$40=O$21),$BS$41:$CA$49)),0)</f>
        <v>0</v>
      </c>
      <c r="J48" s="3">
        <f t="array" ref="J48">IF(O24=C24,SUM(IF(($BR$41:$BR$49=C24)*($BS$40:$CA$40=O$22),$BS$41:$CA$49)),0)</f>
        <v>0</v>
      </c>
      <c r="K48" s="3">
        <f t="array" ref="K48">IF(O24=C24,SUM(IF(($BR$41:$BR$49=C24)*($BS$40:$CA$40=O$23),$BS$41:$CA$49)),0)</f>
        <v>0</v>
      </c>
      <c r="L48" s="3">
        <f t="array" ref="L48">IF(O24=C24,SUM(IF(($BR$41:$BR$49=C24)*($BS$40:$CA$40=O$25),$BS$41:$CA$49)),0)</f>
        <v>0</v>
      </c>
      <c r="M48" s="5">
        <f t="array" ref="M48">IF(P24=C24,SUM(IF(($BR$41:$BR$49=C24)*($BS$40:$CA$40=P$17),$BS$41:$CA$49)),0)</f>
        <v>0</v>
      </c>
      <c r="N48" s="3">
        <f t="array" ref="N48">IF(P24=C24,SUM(IF(($BR$41:$BR$49=C24)*($BS$40:$CA$40=P$18),$BS$41:$CA$49)),0)</f>
        <v>0</v>
      </c>
      <c r="O48" s="3">
        <f t="array" ref="O48">IF(P24=C24,SUM(IF(($BR$41:$BR$49=C24)*($BS$40:$CA$40=P$19),$BS$41:$CA$49)),0)</f>
        <v>0</v>
      </c>
      <c r="P48" s="3">
        <f t="array" ref="P48">IF(P24=C24,SUM(IF(($BR$41:$BR$49=C24)*($BS$40:$CA$40=P$20),$BS$41:$CA$49)),0)</f>
        <v>0</v>
      </c>
      <c r="Q48" s="3">
        <f t="array" ref="Q48">IF(P24=C24,SUM(IF(($BR$41:$BR$49=C24)*($BS$40:$CA$40=P$21),$BS$41:$CA$49)),0)</f>
        <v>0</v>
      </c>
      <c r="R48" s="3">
        <f t="array" ref="R48">IF(P24=C24,SUM(IF(($BR$41:$BR$49=C24)*($BS$40:$CA$40=P$22),$BS$41:$CA$49)),0)</f>
        <v>0</v>
      </c>
      <c r="S48" s="3">
        <f t="array" ref="S48">IF(P24=C24,SUM(IF(($BR$41:$BR$49=C24)*($BS$40:$CA$40=P$23),$BS$41:$CA$49)),0)</f>
        <v>0</v>
      </c>
      <c r="T48" s="3">
        <f t="array" ref="T48">IF(P24=C24,SUM(IF(($BR$41:$BR$49=C24)*($BS$40:$CA$40=P$25),$BS$41:$CA$49)),0)</f>
        <v>0</v>
      </c>
      <c r="U48" s="5">
        <f t="array" ref="U48">IF(Q24=C24,SUM(IF(($BR$41:$BR$49=C24)*($BS$40:$CA$40=Q$17),$BS$41:$CA$49)),0)</f>
        <v>0</v>
      </c>
      <c r="V48" s="3">
        <f t="array" ref="V48">IF(Q24=C24,SUM(IF(($BR$41:$BR$49=C24)*($BS$40:$CA$40=Q$18),$BS$41:$CA$49)),0)</f>
        <v>0</v>
      </c>
      <c r="W48" s="3">
        <f t="array" ref="W48">IF(Q24=C24,SUM(IF(($BR$41:$BR$49=C24)*($BS$40:$CA$40=Q$19),$BS$41:$CA$49)),0)</f>
        <v>0</v>
      </c>
      <c r="X48" s="3">
        <f t="array" ref="X48">IF(Q24=C24,SUM(IF(($BR$41:$BR$49=C24)*($BS$40:$CA$40=Q$20),$BS$41:$CA$49)),0)</f>
        <v>0</v>
      </c>
      <c r="Y48" s="3">
        <f t="array" ref="Y48">IF(Q24=C24,SUM(IF(($BR$41:$BR$49=C24)*($BS$40:$CA$40=Q$21),$BS$41:$CA$49)),0)</f>
        <v>0</v>
      </c>
      <c r="Z48" s="3">
        <f t="array" ref="Z48">IF(Q24=C24,SUM(IF(($BR$41:$BR$49=C24)*($BS$40:$CA$40=Q$22),$BS$41:$CA$49)),0)</f>
        <v>0</v>
      </c>
      <c r="AA48" s="3">
        <f t="array" ref="AA48">IF(Q24=C24,SUM(IF(($BR$41:$BR$49=C24)*($BS$40:$CA$40=Q$23),$BS$41:$CA$49)),0)</f>
        <v>0</v>
      </c>
      <c r="AB48" s="3">
        <f t="array" ref="AB48">IF(Q24=C24,SUM(IF(($BR$41:$BR$49=C24)*($BS$40:$CA$40=Q$25),$BS$41:$CA$49)),0)</f>
        <v>0</v>
      </c>
      <c r="AC48" s="5">
        <f t="array" ref="AC48">IF(R24=C24,SUM(IF(($BR$41:$BR$49=C24)*($BS$40:$CA$40=R$17),$BS$41:$CA$49)),0)</f>
        <v>0</v>
      </c>
      <c r="AD48" s="3">
        <f t="array" ref="AD48">IF(R24=C24,SUM(IF(($BR$41:$BR$49=C24)*($BS$40:$CA$40=R$18),$BS$41:$CA$49)),0)</f>
        <v>0</v>
      </c>
      <c r="AE48" s="3">
        <f t="array" ref="AE48">IF(R24=C24,SUM(IF(($BR$41:$BR$49=C24)*($BS$40:$CA$40=R$19),$BS$41:$CA$49)),0)</f>
        <v>0</v>
      </c>
      <c r="AF48" s="3">
        <f t="array" ref="AF48">IF(R24=C24,SUM(IF(($BR$41:$BR$49=C24)*($BS$40:$CA$40=R$20),$BS$41:$CA$49)),0)</f>
        <v>0</v>
      </c>
      <c r="AG48" s="3">
        <f t="array" ref="AG48">IF(R24=C24,SUM(IF(($BR$41:$BR$49=C24)*($BS$40:$CA$40=R$21),$BS$41:$CA$49)),0)</f>
        <v>0</v>
      </c>
      <c r="AH48" s="3">
        <f t="array" ref="AH48">IF(R24=C24,SUM(IF(($BR$41:$BR$49=C24)*($BS$40:$CA$40=R$22),$BS$41:$CA$49)),0)</f>
        <v>0</v>
      </c>
      <c r="AI48" s="3">
        <f t="array" ref="AI48">IF(R24=C24,SUM(IF(($BR$41:$BR$49=C24)*($BS$40:$CA$40=R$23),$BS$41:$CA$49)),0)</f>
        <v>0</v>
      </c>
      <c r="AJ48" s="3">
        <f t="array" ref="AJ48">IF(R24=C24,SUM(IF(($BR$41:$BR$49=C24)*($BS$40:$CA$40=R$25),$BS$41:$CA$49)),0)</f>
        <v>0</v>
      </c>
      <c r="AK48" s="5">
        <f t="array" ref="AK48">IF(S24=C24,SUM(IF(($BR$41:$BR$49=C24)*($BS$40:$CA$40=S$17),$BS$41:$CA$49)),0)</f>
        <v>0</v>
      </c>
      <c r="AL48" s="3">
        <f t="array" ref="AL48">IF(S24=C24,SUM(IF(($BR$41:$BR$49=C24)*($BS$40:$CA$40=S$18),$BS$41:$CA$49)),0)</f>
        <v>0</v>
      </c>
      <c r="AM48" s="3">
        <f t="array" ref="AM48">IF(S24=C24,SUM(IF(($BR$41:$BR$49=C24)*($BS$40:$CA$40=S$19),$BS$41:$CA$49)),0)</f>
        <v>0</v>
      </c>
      <c r="AN48" s="3">
        <f t="array" ref="AN48">IF(S24=C24,SUM(IF(($BR$41:$BR$49=C24)*($BS$40:$CA$40=S$20),$BS$41:$CA$49)),0)</f>
        <v>0</v>
      </c>
      <c r="AO48" s="3">
        <f t="array" ref="AO48">IF(S24=C24,SUM(IF(($BR$41:$BR$49=C24)*($BS$40:$CA$40=S$21),$BS$41:$CA$49)),0)</f>
        <v>0</v>
      </c>
      <c r="AP48" s="3">
        <f t="array" ref="AP48">IF(S24=C24,SUM(IF(($BR$41:$BR$49=C24)*($BS$40:$CA$40=S$22),$BS$41:$CA$49)),0)</f>
        <v>0</v>
      </c>
      <c r="AQ48" s="3">
        <f t="array" ref="AQ48">IF(S24=C24,SUM(IF(($BR$41:$BR$49=C24)*($BS$40:$CA$40=S$23),$BS$41:$CA$49)),0)</f>
        <v>0</v>
      </c>
      <c r="AR48" s="3">
        <f t="array" ref="AR48">IF(S24=C24,SUM(IF(($BR$41:$BR$49=C24)*($BS$40:$CA$40=S$25),$BS$41:$CA$49)),0)</f>
        <v>0</v>
      </c>
      <c r="AS48" s="5">
        <f t="array" ref="AS48">IF(T24=C24,SUM(IF(($BR$41:$BR$49=C24)*($BS$40:$CA$40=T$17),$BS$41:$CA$49)),0)</f>
        <v>0</v>
      </c>
      <c r="AT48" s="3">
        <f t="array" ref="AT48">IF(T24=C24,SUM(IF(($BR$41:$BR$49=C24)*($BS$40:$CA$40=T$18),$BS$41:$CA$49)),0)</f>
        <v>0</v>
      </c>
      <c r="AU48" s="3">
        <f t="array" ref="AU48">IF(T24=C24,SUM(IF(($BR$41:$BR$49=C24)*($BS$40:$CA$40=T$19),$BS$41:$CA$49)),0)</f>
        <v>0</v>
      </c>
      <c r="AV48" s="3">
        <f t="array" ref="AV48">IF(T24=C24,SUM(IF(($BR$41:$BR$49=C24)*($BS$40:$CA$40=T$20),$BS$41:$CA$49)),0)</f>
        <v>0</v>
      </c>
      <c r="AW48" s="3">
        <f t="array" ref="AW48">IF(T24=C24,SUM(IF(($BR$41:$BR$49=C24)*($BS$40:$CA$40=T$21),$BS$41:$CA$49)),0)</f>
        <v>0</v>
      </c>
      <c r="AX48" s="3">
        <f t="array" ref="AX48">IF(T24=C24,SUM(IF(($BR$41:$BR$49=C24)*($BS$40:$CA$40=T$22),$BS$41:$CA$49)),0)</f>
        <v>0</v>
      </c>
      <c r="AY48" s="3">
        <f t="array" ref="AY48">IF(T24=C24,SUM(IF(($BR$41:$BR$49=C24)*($BS$40:$CA$40=T$23),$BS$41:$CA$49)),0)</f>
        <v>0</v>
      </c>
      <c r="AZ48" s="3">
        <f t="array" ref="AZ48">IF(T24=C24,SUM(IF(($BR$41:$BR$49=C24)*($BS$40:$CA$40=T$25),$BS$41:$CA$49)),0)</f>
        <v>0</v>
      </c>
      <c r="BA48" s="5">
        <f t="array" ref="BA48">IF(U24=C24,SUM(IF(($BR$41:$BR$49=C24)*($BS$40:$CA$40=U$17),$BS$41:$CA$49)),0)</f>
        <v>0</v>
      </c>
      <c r="BB48" s="3">
        <f t="array" ref="BB48">IF(U24=C24,SUM(IF(($BR$41:$BR$49=C24)*($BS$40:$CA$40=U$18),$BS$41:$CA$49)),0)</f>
        <v>0</v>
      </c>
      <c r="BC48" s="3">
        <f t="array" ref="BC48">IF(U24=C24,SUM(IF(($BR$41:$BR$49=C24)*($BS$40:$CA$40=U$19),$BS$41:$CA$49)),0)</f>
        <v>0</v>
      </c>
      <c r="BD48" s="3">
        <f t="array" ref="BD48">IF(U24=C24,SUM(IF(($BR$41:$BR$49=C24)*($BS$40:$CA$40=U$20),$BS$41:$CA$49)),0)</f>
        <v>0</v>
      </c>
      <c r="BE48" s="3">
        <f t="array" ref="BE48">IF(U24=C24,SUM(IF(($BR$41:$BR$49=C24)*($BS$40:$CA$40=U$21),$BS$41:$CA$49)),0)</f>
        <v>0</v>
      </c>
      <c r="BF48" s="3">
        <f t="array" ref="BF48">IF(U24=C24,SUM(IF(($BR$41:$BR$49=C24)*($BS$40:$CA$40=U$22),$BS$41:$CA$49)),0)</f>
        <v>0</v>
      </c>
      <c r="BG48" s="3">
        <f t="array" ref="BG48">IF(U24=C24,SUM(IF(($BR$41:$BR$49=C24)*($BS$40:$CA$40=U$23),$BS$41:$CA$49)),0)</f>
        <v>0</v>
      </c>
      <c r="BH48" s="3">
        <f t="array" ref="BH48">IF(U24=C24,SUM(IF(($BR$41:$BR$49=C24)*($BS$40:$CA$40=U$25),$BS$41:$CA$49)),0)</f>
        <v>0</v>
      </c>
      <c r="BI48" s="5">
        <f t="array" ref="BI48">IF(V24=C24,SUM(IF(($BR$41:$BR$49=C24)*($BS$40:$CA$40=V$18),$BS$41:$CA$49)),0)</f>
        <v>0</v>
      </c>
      <c r="BJ48" s="3">
        <f t="array" ref="BJ48">IF(V24=C24,SUM(IF(($BR$41:$BR$49=C24)*($BS$40:$CA$40=V$19),$BS$41:$CA$49)),0)</f>
        <v>0</v>
      </c>
      <c r="BK48" s="3">
        <f t="array" ref="BK48">IF(V24=C24,SUM(IF(($BR$41:$BR$49=C24)*($BS$40:$CA$40=V$20),$BS$41:$CA$49)),0)</f>
        <v>0</v>
      </c>
      <c r="BL48" s="3">
        <f t="array" ref="BL48">IF(V24=C24,SUM(IF(($BR$41:$BR$49=C24)*($BS$40:$CA$40=V$21),$BS$41:$CA$49)),0)</f>
        <v>0</v>
      </c>
      <c r="BM48" s="3">
        <f t="array" ref="BM48">IF(V24=C24,SUM(IF(($BR$41:$BR$49=C24)*($BS$40:$CA$40=V$22),$BS$41:$CA$49)),0)</f>
        <v>0</v>
      </c>
      <c r="BN48" s="3">
        <f t="array" ref="BN48">IF(V24=C24,SUM(IF(($BR$41:$BR$49=C24)*($BS$40:$CA$40=V$23),$BS$41:$CA$49)),0)</f>
        <v>0</v>
      </c>
      <c r="BO48" s="3">
        <f t="array" ref="BO48">IF(V24=C24,SUM(IF(($BR$41:$BR$49=C24)*($BS$40:$CA$40=V$24),$BS$41:$CA$49)),0)</f>
        <v>0</v>
      </c>
      <c r="BP48" s="15">
        <f t="array" ref="BP48">IF(V24=C24,SUM(IF(($BR$41:$BR$49=C24)*($BS$40:$CA$40=V$25),$BS$41:$CA$49)),0)</f>
        <v>0</v>
      </c>
      <c r="BQ48" s="3"/>
      <c r="BR48" s="2" t="str">
        <f t="shared" si="66"/>
        <v>Team A8</v>
      </c>
      <c r="BS48" s="8">
        <f>IF(BZ41="","",-1*BZ41)</f>
        <v>-2</v>
      </c>
      <c r="BT48" s="8">
        <f>IF(BZ42="","",-1*BZ42)</f>
        <v>-3</v>
      </c>
      <c r="BU48" s="8">
        <f>IF(BZ43="","",-1*BZ43)</f>
        <v>3</v>
      </c>
      <c r="BV48" s="8">
        <f>IF(BZ44="","",-1*BZ44)</f>
        <v>1</v>
      </c>
      <c r="BW48" s="8">
        <f>IF(BZ45="","",-1*BZ45)</f>
        <v>-2</v>
      </c>
      <c r="BX48" s="8">
        <f>IF(BZ46="","",-1*BZ46)</f>
        <v>2</v>
      </c>
      <c r="BY48" s="8">
        <f>IF(BZ47="","",-1*BZ47)</f>
        <v>-3</v>
      </c>
      <c r="BZ48" s="6"/>
      <c r="CA48" s="7">
        <f>CA37-BZ38</f>
        <v>0</v>
      </c>
      <c r="CB48" s="3"/>
    </row>
    <row r="49" spans="2:80" s="2" customFormat="1" x14ac:dyDescent="0.2">
      <c r="E49" s="14">
        <f t="array" ref="E49">IF(O25=C25,SUM(IF(($BR$41:$BR$49=C25)*($BS$40:$CA$40=O$17),$BS$41:$CA$49)),0)</f>
        <v>0</v>
      </c>
      <c r="F49" s="3">
        <f t="array" ref="F49">IF(O25=C25,SUM(IF(($BR$41:$BR$49=C25)*($BS$40:$CA$40=O$18),$BS$41:$CA$49)),0)</f>
        <v>0</v>
      </c>
      <c r="G49" s="3">
        <f t="array" ref="G49">IF(O25=C25,SUM(IF(($BR$41:$BR$49=C25)*($BS$40:$CA$40=O$19),$BS$41:$CA$49)),0)</f>
        <v>0</v>
      </c>
      <c r="H49" s="3">
        <f t="array" ref="H49">IF(O25=C25,SUM(IF(($BR$41:$BR$49=C25)*($BS$40:$CA$40=O$20),$BS$41:$CA$49)),0)</f>
        <v>0</v>
      </c>
      <c r="I49" s="3">
        <f t="array" ref="I49">IF(O25=C25,SUM(IF(($BR$41:$BR$49=C25)*($BS$40:$CA$40=O$21),$BS$41:$CA$49)),0)</f>
        <v>0</v>
      </c>
      <c r="J49" s="3">
        <f t="array" ref="J49">IF(O25=C25,SUM(IF(($BR$41:$BR$49=C25)*($BS$40:$CA$40=O$22),$BS$41:$CA$49)),0)</f>
        <v>0</v>
      </c>
      <c r="K49" s="3">
        <f t="array" ref="K49">IF(O25=C25,SUM(IF(($BR$41:$BR$49=C25)*($BS$40:$CA$40=O$23),$BS$41:$CA$49)),0)</f>
        <v>0</v>
      </c>
      <c r="L49" s="3">
        <f t="array" ref="L49">IF(O25=C25,SUM(IF(($BR$41:$BR$49=C25)*($BS$40:$CA$40=O$24),$BS$41:$CA$49)),0)</f>
        <v>0</v>
      </c>
      <c r="M49" s="5">
        <f t="array" ref="M49">IF(P25=C25,SUM(IF(($BR$41:$BR$49=C25)*($BS$40:$CA$40=P$17),$BS$41:$CA$49)),0)</f>
        <v>0</v>
      </c>
      <c r="N49" s="3">
        <f t="array" ref="N49">IF(P25=C25,SUM(IF(($BR$41:$BR$49=C25)*($BS$40:$CA$40=P$18),$BS$41:$CA$49)),0)</f>
        <v>0</v>
      </c>
      <c r="O49" s="3">
        <f t="array" ref="O49">IF(P25=C25,SUM(IF(($BR$41:$BR$49=C25)*($BS$40:$CA$40=P$19),$BS$41:$CA$49)),0)</f>
        <v>0</v>
      </c>
      <c r="P49" s="3">
        <f t="array" ref="P49">IF(P25=C25,SUM(IF(($BR$41:$BR$49=C25)*($BS$40:$CA$40=P$20),$BS$41:$CA$49)),0)</f>
        <v>0</v>
      </c>
      <c r="Q49" s="3">
        <f t="array" ref="Q49">IF(P25=C25,SUM(IF(($BR$41:$BR$49=C25)*($BS$40:$CA$40=P$21),$BS$41:$CA$49)),0)</f>
        <v>0</v>
      </c>
      <c r="R49" s="3">
        <f t="array" ref="R49">IF(P25=C25,SUM(IF(($BR$41:$BR$49=C25)*($BS$40:$CA$40=P$22),$BS$41:$CA$49)),0)</f>
        <v>0</v>
      </c>
      <c r="S49" s="3">
        <f t="array" ref="S49">IF(P25=C25,SUM(IF(($BR$41:$BR$49=C25)*($BS$40:$CA$40=P$23),$BS$41:$CA$49)),0)</f>
        <v>0</v>
      </c>
      <c r="T49" s="3">
        <f t="array" ref="T49">IF(P25=C25,SUM(IF(($BR$41:$BR$49=C25)*($BS$40:$CA$40=P$24),$BS$41:$CA$49)),0)</f>
        <v>0</v>
      </c>
      <c r="U49" s="5">
        <f t="array" ref="U49">IF(Q25=C25,SUM(IF(($BR$41:$BR$49=C25)*($BS$40:$CA$40=Q$17),$BS$41:$CA$49)),0)</f>
        <v>0</v>
      </c>
      <c r="V49" s="3">
        <f t="array" ref="V49">IF(Q25=C25,SUM(IF(($BR$41:$BR$49=C25)*($BS$40:$CA$40=Q$18),$BS$41:$CA$49)),0)</f>
        <v>0</v>
      </c>
      <c r="W49" s="3">
        <f t="array" ref="W49">IF(Q25=C25,SUM(IF(($BR$41:$BR$49=C25)*($BS$40:$CA$40=Q$19),$BS$41:$CA$49)),0)</f>
        <v>0</v>
      </c>
      <c r="X49" s="3">
        <f t="array" ref="X49">IF(Q25=C25,SUM(IF(($BR$41:$BR$49=C25)*($BS$40:$CA$40=Q$20),$BS$41:$CA$49)),0)</f>
        <v>0</v>
      </c>
      <c r="Y49" s="3">
        <f t="array" ref="Y49">IF(Q25=C25,SUM(IF(($BR$41:$BR$49=C25)*($BS$40:$CA$40=Q$21),$BS$41:$CA$49)),0)</f>
        <v>0</v>
      </c>
      <c r="Z49" s="3">
        <f t="array" ref="Z49">IF(Q25=C25,SUM(IF(($BR$41:$BR$49=C25)*($BS$40:$CA$40=Q$22),$BS$41:$CA$49)),0)</f>
        <v>0</v>
      </c>
      <c r="AA49" s="3">
        <f t="array" ref="AA49">IF(Q25=C25,SUM(IF(($BR$41:$BR$49=C25)*($BS$40:$CA$40=Q$23),$BS$41:$CA$49)),0)</f>
        <v>0</v>
      </c>
      <c r="AB49" s="3">
        <f t="array" ref="AB49">IF(Q25=C25,SUM(IF(($BR$41:$BR$49=C25)*($BS$40:$CA$40=Q$24),$BS$41:$CA$49)),0)</f>
        <v>0</v>
      </c>
      <c r="AC49" s="5">
        <f t="array" ref="AC49">IF(R25=C25,SUM(IF(($BR$41:$BR$49=C25)*($BS$40:$CA$40=R$17),$BS$41:$CA$49)),0)</f>
        <v>0</v>
      </c>
      <c r="AD49" s="3">
        <f t="array" ref="AD49">IF(R25=C25,SUM(IF(($BR$41:$BR$49=C25)*($BS$40:$CA$40=R$18),$BS$41:$CA$49)),0)</f>
        <v>0</v>
      </c>
      <c r="AE49" s="3">
        <f t="array" ref="AE49">IF(R25=C25,SUM(IF(($BR$41:$BR$49=C25)*($BS$40:$CA$40=R$19),$BS$41:$CA$49)),0)</f>
        <v>0</v>
      </c>
      <c r="AF49" s="3">
        <f t="array" ref="AF49">IF(R25=C25,SUM(IF(($BR$41:$BR$49=C25)*($BS$40:$CA$40=R$20),$BS$41:$CA$49)),0)</f>
        <v>0</v>
      </c>
      <c r="AG49" s="3">
        <f t="array" ref="AG49">IF(R25=C25,SUM(IF(($BR$41:$BR$49=C25)*($BS$40:$CA$40=R$21),$BS$41:$CA$49)),0)</f>
        <v>0</v>
      </c>
      <c r="AH49" s="3">
        <f t="array" ref="AH49">IF(R25=C25,SUM(IF(($BR$41:$BR$49=C25)*($BS$40:$CA$40=R$22),$BS$41:$CA$49)),0)</f>
        <v>0</v>
      </c>
      <c r="AI49" s="3">
        <f t="array" ref="AI49">IF(R25=C25,SUM(IF(($BR$41:$BR$49=C25)*($BS$40:$CA$40=R$23),$BS$41:$CA$49)),0)</f>
        <v>0</v>
      </c>
      <c r="AJ49" s="3">
        <f t="array" ref="AJ49">IF(R25=C25,SUM(IF(($BR$41:$BR$49=C25)*($BS$40:$CA$40=R$24),$BS$41:$CA$49)),0)</f>
        <v>0</v>
      </c>
      <c r="AK49" s="5">
        <f t="array" ref="AK49">IF(S25=C25,SUM(IF(($BR$41:$BR$49=C25)*($BS$40:$CA$40=S$17),$BS$41:$CA$49)),0)</f>
        <v>0</v>
      </c>
      <c r="AL49" s="3">
        <f t="array" ref="AL49">IF(S25=C25,SUM(IF(($BR$41:$BR$49=C25)*($BS$40:$CA$40=S$18),$BS$41:$CA$49)),0)</f>
        <v>0</v>
      </c>
      <c r="AM49" s="3">
        <f t="array" ref="AM49">IF(S25=C25,SUM(IF(($BR$41:$BR$49=C25)*($BS$40:$CA$40=S$19),$BS$41:$CA$49)),0)</f>
        <v>0</v>
      </c>
      <c r="AN49" s="3">
        <f t="array" ref="AN49">IF(S25=C25,SUM(IF(($BR$41:$BR$49=C25)*($BS$40:$CA$40=S$20),$BS$41:$CA$49)),0)</f>
        <v>0</v>
      </c>
      <c r="AO49" s="3">
        <f t="array" ref="AO49">IF(S25=C25,SUM(IF(($BR$41:$BR$49=C25)*($BS$40:$CA$40=S$21),$BS$41:$CA$49)),0)</f>
        <v>0</v>
      </c>
      <c r="AP49" s="3">
        <f t="array" ref="AP49">IF(S25=C25,SUM(IF(($BR$41:$BR$49=C25)*($BS$40:$CA$40=S$22),$BS$41:$CA$49)),0)</f>
        <v>0</v>
      </c>
      <c r="AQ49" s="3">
        <f t="array" ref="AQ49">IF(S25=C25,SUM(IF(($BR$41:$BR$49=C25)*($BS$40:$CA$40=S$23),$BS$41:$CA$49)),0)</f>
        <v>0</v>
      </c>
      <c r="AR49" s="3">
        <f t="array" ref="AR49">IF(S25=C25,SUM(IF(($BR$41:$BR$49=C25)*($BS$40:$CA$40=S$24),$BS$41:$CA$49)),0)</f>
        <v>0</v>
      </c>
      <c r="AS49" s="5">
        <f t="array" ref="AS49">IF(T25=C25,SUM(IF(($BR$41:$BR$49=C25)*($BS$40:$CA$40=T$17),$BS$41:$CA$49)),0)</f>
        <v>0</v>
      </c>
      <c r="AT49" s="3">
        <f t="array" ref="AT49">IF(T25=C25,SUM(IF(($BR$41:$BR$49=C25)*($BS$40:$CA$40=T$18),$BS$41:$CA$49)),0)</f>
        <v>0</v>
      </c>
      <c r="AU49" s="3">
        <f t="array" ref="AU49">IF(T25=C25,SUM(IF(($BR$41:$BR$49=C25)*($BS$40:$CA$40=T$19),$BS$41:$CA$49)),0)</f>
        <v>0</v>
      </c>
      <c r="AV49" s="3">
        <f t="array" ref="AV49">IF(T25=C25,SUM(IF(($BR$41:$BR$49=C25)*($BS$40:$CA$40=T$20),$BS$41:$CA$49)),0)</f>
        <v>0</v>
      </c>
      <c r="AW49" s="3">
        <f t="array" ref="AW49">IF(T25=C25,SUM(IF(($BR$41:$BR$49=C25)*($BS$40:$CA$40=T$21),$BS$41:$CA$49)),0)</f>
        <v>0</v>
      </c>
      <c r="AX49" s="3">
        <f t="array" ref="AX49">IF(T25=C25,SUM(IF(($BR$41:$BR$49=C25)*($BS$40:$CA$40=T$22),$BS$41:$CA$49)),0)</f>
        <v>0</v>
      </c>
      <c r="AY49" s="3">
        <f t="array" ref="AY49">IF(T25=C25,SUM(IF(($BR$41:$BR$49=C25)*($BS$40:$CA$40=T$23),$BS$41:$CA$49)),0)</f>
        <v>0</v>
      </c>
      <c r="AZ49" s="3">
        <f t="array" ref="AZ49">IF(T25=C25,SUM(IF(($BR$41:$BR$49=C25)*($BS$40:$CA$40=T$24),$BS$41:$CA$49)),0)</f>
        <v>0</v>
      </c>
      <c r="BA49" s="5">
        <f t="array" ref="BA49">IF(U25=C25,SUM(IF(($BR$41:$BR$49=C25)*($BS$40:$CA$40=U$17),$BS$41:$CA$49)),0)</f>
        <v>0</v>
      </c>
      <c r="BB49" s="3">
        <f t="array" ref="BB49">IF(U25=C25,SUM(IF(($BR$41:$BR$49=C25)*($BS$40:$CA$40=U$18),$BS$41:$CA$49)),0)</f>
        <v>0</v>
      </c>
      <c r="BC49" s="3">
        <f t="array" ref="BC49">IF(U25=C25,SUM(IF(($BR$41:$BR$49=C25)*($BS$40:$CA$40=U$19),$BS$41:$CA$49)),0)</f>
        <v>0</v>
      </c>
      <c r="BD49" s="3">
        <f t="array" ref="BD49">IF(U25=C25,SUM(IF(($BR$41:$BR$49=C25)*($BS$40:$CA$40=U$20),$BS$41:$CA$49)),0)</f>
        <v>0</v>
      </c>
      <c r="BE49" s="3">
        <f t="array" ref="BE49">IF(U25=C25,SUM(IF(($BR$41:$BR$49=C25)*($BS$40:$CA$40=U$21),$BS$41:$CA$49)),0)</f>
        <v>0</v>
      </c>
      <c r="BF49" s="3">
        <f t="array" ref="BF49">IF(U25=C25,SUM(IF(($BR$41:$BR$49=C25)*($BS$40:$CA$40=U$22),$BS$41:$CA$49)),0)</f>
        <v>0</v>
      </c>
      <c r="BG49" s="3">
        <f t="array" ref="BG49">IF(U25=C25,SUM(IF(($BR$41:$BR$49=C25)*($BS$40:$CA$40=U$23),$BS$41:$CA$49)),0)</f>
        <v>0</v>
      </c>
      <c r="BH49" s="3">
        <f t="array" ref="BH49">IF(U25=C25,SUM(IF(($BR$41:$BR$49=C25)*($BS$40:$CA$40=U$24),$BS$41:$CA$49)),0)</f>
        <v>0</v>
      </c>
      <c r="BI49" s="5">
        <f t="array" ref="BI49">IF(V25=C25,SUM(IF(($BR$41:$BR$49=C25)*($BS$40:$CA$40=V$18),$BS$41:$CA$49)),0)</f>
        <v>0</v>
      </c>
      <c r="BJ49" s="3">
        <f t="array" ref="BJ49">IF(V25=C25,SUM(IF(($BR$41:$BR$49=C25)*($BS$40:$CA$40=V$19),$BS$41:$CA$49)),0)</f>
        <v>0</v>
      </c>
      <c r="BK49" s="3">
        <f t="array" ref="BK49">IF(V25=C25,SUM(IF(($BR$41:$BR$49=C25)*($BS$40:$CA$40=V$20),$BS$41:$CA$49)),0)</f>
        <v>0</v>
      </c>
      <c r="BL49" s="3">
        <f t="array" ref="BL49">IF(V25=C25,SUM(IF(($BR$41:$BR$49=C25)*($BS$40:$CA$40=V$21),$BS$41:$CA$49)),0)</f>
        <v>0</v>
      </c>
      <c r="BM49" s="3">
        <f t="array" ref="BM49">IF(V25=C25,SUM(IF(($BR$41:$BR$49=C25)*($BS$40:$CA$40=V$22),$BS$41:$CA$49)),0)</f>
        <v>0</v>
      </c>
      <c r="BN49" s="3">
        <f t="array" ref="BN49">IF(V25=C25,SUM(IF(($BR$41:$BR$49=C25)*($BS$40:$CA$40=V$23),$BS$41:$CA$49)),0)</f>
        <v>0</v>
      </c>
      <c r="BO49" s="3">
        <f t="array" ref="BO49">IF(V25=C25,SUM(IF(($BR$41:$BR$49=C25)*($BS$40:$CA$40=V$24),$BS$41:$CA$49)),0)</f>
        <v>0</v>
      </c>
      <c r="BP49" s="15">
        <f t="array" ref="BP49">IF(V25=C25,SUM(IF(($BR$41:$BR$49=C25)*($BS$40:$CA$40=V$25),$BS$41:$CA$49)),0)</f>
        <v>0</v>
      </c>
      <c r="BQ49" s="3"/>
      <c r="BR49" s="2" t="str">
        <f t="shared" si="66"/>
        <v>Team A9</v>
      </c>
      <c r="BS49" s="8">
        <f>IF(CA41="","",-1*CA41)</f>
        <v>3</v>
      </c>
      <c r="BT49" s="8">
        <f>IF(CA42="","",-1*CA42)</f>
        <v>-2</v>
      </c>
      <c r="BU49" s="8">
        <f>IF(CA43="","",-1*CA43)</f>
        <v>-3</v>
      </c>
      <c r="BV49" s="8">
        <f>IF(CA44="","",-1*CA44)</f>
        <v>-4</v>
      </c>
      <c r="BW49" s="8">
        <f>IF(CA45="","",-1*CA45)</f>
        <v>-3</v>
      </c>
      <c r="BX49" s="8">
        <f>IF(CA46="","",-1*CA46)</f>
        <v>4</v>
      </c>
      <c r="BY49" s="8">
        <f>IF(CA47="","",-1*CA47)</f>
        <v>-4</v>
      </c>
      <c r="BZ49" s="8">
        <f t="shared" ref="BZ49" si="67">IF(CA48="","",-1*CA48)</f>
        <v>0</v>
      </c>
      <c r="CA49" s="6"/>
      <c r="CB49" s="3"/>
    </row>
    <row r="50" spans="2:80" s="2" customFormat="1" x14ac:dyDescent="0.2">
      <c r="E50" s="14"/>
      <c r="F50" s="3"/>
      <c r="G50" s="3"/>
      <c r="H50" s="3"/>
      <c r="I50" s="3"/>
      <c r="J50" s="3"/>
      <c r="K50" s="3"/>
      <c r="L50" s="3"/>
      <c r="M50" s="5"/>
      <c r="N50" s="3"/>
      <c r="O50" s="3"/>
      <c r="P50" s="3"/>
      <c r="Q50" s="3"/>
      <c r="R50" s="3"/>
      <c r="S50" s="3"/>
      <c r="T50" s="3"/>
      <c r="U50" s="5"/>
      <c r="V50" s="3"/>
      <c r="W50" s="3"/>
      <c r="X50" s="3"/>
      <c r="Y50" s="3"/>
      <c r="Z50" s="3"/>
      <c r="AA50" s="3"/>
      <c r="AB50" s="3"/>
      <c r="AC50" s="5"/>
      <c r="AD50" s="3"/>
      <c r="AE50" s="3"/>
      <c r="AF50" s="3"/>
      <c r="AG50" s="3"/>
      <c r="AH50" s="3"/>
      <c r="AI50" s="3"/>
      <c r="AJ50" s="3"/>
      <c r="AK50" s="5"/>
      <c r="AL50" s="3"/>
      <c r="AM50" s="3"/>
      <c r="AN50" s="3"/>
      <c r="AO50" s="3"/>
      <c r="AP50" s="3"/>
      <c r="AQ50" s="3"/>
      <c r="AR50" s="3"/>
      <c r="AS50" s="5"/>
      <c r="AT50" s="3"/>
      <c r="AU50" s="3"/>
      <c r="AV50" s="3"/>
      <c r="AW50" s="3"/>
      <c r="AX50" s="3"/>
      <c r="AY50" s="3"/>
      <c r="AZ50" s="3"/>
      <c r="BA50" s="5"/>
      <c r="BB50" s="3"/>
      <c r="BC50" s="3"/>
      <c r="BD50" s="3"/>
      <c r="BE50" s="3"/>
      <c r="BF50" s="3"/>
      <c r="BG50" s="3"/>
      <c r="BH50" s="3"/>
      <c r="BI50" s="5"/>
      <c r="BJ50" s="3"/>
      <c r="BK50" s="3"/>
      <c r="BL50" s="3"/>
      <c r="BM50" s="3"/>
      <c r="BN50" s="3"/>
      <c r="BO50" s="3"/>
      <c r="BP50" s="15"/>
      <c r="BQ50" s="3"/>
      <c r="CB50" s="3"/>
    </row>
    <row r="51" spans="2:80" s="2" customFormat="1" x14ac:dyDescent="0.2">
      <c r="E51" s="14"/>
      <c r="F51" s="3"/>
      <c r="G51" s="3"/>
      <c r="H51" s="3"/>
      <c r="I51" s="3"/>
      <c r="J51" s="3"/>
      <c r="K51" s="3"/>
      <c r="L51" s="3"/>
      <c r="M51" s="5"/>
      <c r="N51" s="3"/>
      <c r="O51" s="3"/>
      <c r="P51" s="3"/>
      <c r="Q51" s="3"/>
      <c r="R51" s="3"/>
      <c r="S51" s="3"/>
      <c r="T51" s="3"/>
      <c r="U51" s="5"/>
      <c r="V51" s="3"/>
      <c r="W51" s="3"/>
      <c r="X51" s="3"/>
      <c r="Y51" s="3"/>
      <c r="Z51" s="3"/>
      <c r="AA51" s="3"/>
      <c r="AB51" s="3"/>
      <c r="AC51" s="5"/>
      <c r="AD51" s="3"/>
      <c r="AE51" s="3"/>
      <c r="AF51" s="3"/>
      <c r="AG51" s="3"/>
      <c r="AH51" s="3"/>
      <c r="AI51" s="3"/>
      <c r="AJ51" s="3"/>
      <c r="AK51" s="5"/>
      <c r="AL51" s="3"/>
      <c r="AM51" s="3"/>
      <c r="AN51" s="3"/>
      <c r="AO51" s="3"/>
      <c r="AP51" s="3"/>
      <c r="AQ51" s="3"/>
      <c r="AR51" s="3"/>
      <c r="AS51" s="5"/>
      <c r="AT51" s="3"/>
      <c r="AU51" s="3"/>
      <c r="AV51" s="3"/>
      <c r="AW51" s="3"/>
      <c r="AX51" s="3"/>
      <c r="AY51" s="3"/>
      <c r="AZ51" s="3"/>
      <c r="BA51" s="5"/>
      <c r="BB51" s="3"/>
      <c r="BC51" s="3"/>
      <c r="BD51" s="3"/>
      <c r="BE51" s="3"/>
      <c r="BF51" s="3"/>
      <c r="BG51" s="3"/>
      <c r="BH51" s="3"/>
      <c r="BI51" s="5"/>
      <c r="BJ51" s="3"/>
      <c r="BK51" s="3"/>
      <c r="BL51" s="3"/>
      <c r="BM51" s="3"/>
      <c r="BN51" s="3"/>
      <c r="BO51" s="3"/>
      <c r="BP51" s="15"/>
      <c r="BQ51" s="3"/>
      <c r="BR51" s="4" t="s">
        <v>77</v>
      </c>
      <c r="BS51" s="2" t="str">
        <f>$F$4</f>
        <v>1. FC Riedwald</v>
      </c>
      <c r="BT51" s="2" t="str">
        <f>$F$5</f>
        <v>Eintracht Frankfurt</v>
      </c>
      <c r="BU51" s="2" t="str">
        <f>$F$6</f>
        <v>FC Barcelona</v>
      </c>
      <c r="BV51" s="2" t="str">
        <f>$F$7</f>
        <v>Maibach 1822 eV</v>
      </c>
      <c r="BW51" s="2" t="str">
        <f>$F$8</f>
        <v>Beinbruch SC</v>
      </c>
      <c r="BX51" s="2" t="str">
        <f>$F$9</f>
        <v>FV Schlappe Lunge</v>
      </c>
      <c r="BY51" s="2" t="str">
        <f>$F$10</f>
        <v>Team A7</v>
      </c>
      <c r="BZ51" s="2" t="str">
        <f>$F$11</f>
        <v>Team A8</v>
      </c>
      <c r="CA51" s="2" t="str">
        <f>$F$12</f>
        <v>Team A9</v>
      </c>
      <c r="CB51" s="3" t="s">
        <v>138</v>
      </c>
    </row>
    <row r="52" spans="2:80" s="2" customFormat="1" x14ac:dyDescent="0.2">
      <c r="B52" s="2" t="s">
        <v>83</v>
      </c>
      <c r="E52" s="14">
        <f t="array" ref="E52">IF(O17=C17,SUM(IF(($BR$30:$BR$38=C17)*($BS$29:$CA$29=O18),$BS$30:$CA$38)),0)</f>
        <v>0</v>
      </c>
      <c r="F52" s="3">
        <f t="array" ref="F52">IF(O17=C17,SUM(IF(($BR$30:$BR$38=C17)*($BS$29:$CA$29=O19),$BS$30:$CA$38)),0)</f>
        <v>0</v>
      </c>
      <c r="G52" s="3">
        <f t="array" ref="G52">IF(O17=C17,SUM(IF(($BR$30:$BR$38=C17)*($BS$29:$CA$29=O20),$BS$30:$CA$38)),0)</f>
        <v>0</v>
      </c>
      <c r="H52" s="3">
        <f t="array" ref="H52">IF(O17=C17,SUM(IF(($BR$30:$BR$38=C17)*($BS$29:$CA$29=O21),$BS$30:$CA$38)),0)</f>
        <v>0</v>
      </c>
      <c r="I52" s="3">
        <f t="array" ref="I52">IF(O17=C17,SUM(IF(($BR$30:$BR$38=C17)*($BS$29:$CA$29=O22),$BS$30:$CA$38)),0)</f>
        <v>0</v>
      </c>
      <c r="J52" s="3">
        <f t="array" ref="J52">IF(O17=C17,SUM(IF(($BR$30:$BR$38=C17)*($BS$29:$CA$29=O23),$BS$30:$CA$38)),0)</f>
        <v>0</v>
      </c>
      <c r="K52" s="3">
        <f t="array" ref="K52">IF(O17=C17,SUM(IF(($BR$30:$BR$38=C17)*($BS$29:$CA$29=O$24),$BS$30:$CA$38)),0)</f>
        <v>0</v>
      </c>
      <c r="L52" s="3">
        <f t="array" ref="L52">IF(O17=C17,SUM(IF(($BR$30:$BR$38=C17)*($BS$29:$CA$29=O$25),$BS$30:$CA$38)),0)</f>
        <v>0</v>
      </c>
      <c r="M52" s="5">
        <f t="array" ref="M52">IF(P17=C17,SUM(IF(($BR$30:$BR$38=C17)*($BS$29:$CA$29=P18),$BS$30:$CA$38)),0)</f>
        <v>0</v>
      </c>
      <c r="N52" s="3">
        <f t="array" ref="N52">IF(P17=C17,SUM(IF(($BR$30:$BR$38=C17)*($BS$29:$CA$29=P19),$BS$30:$CA$38)),0)</f>
        <v>0</v>
      </c>
      <c r="O52" s="3">
        <f t="array" ref="O52">IF(P17=C17,SUM(IF(($BR$30:$BR$38=C17)*($BS$29:$CA$29=P20),$BS$30:$CA$38)),0)</f>
        <v>0</v>
      </c>
      <c r="P52" s="3">
        <f t="array" ref="P52">IF(P17=C17,SUM(IF(($BR$30:$BR$38=C17)*($BS$29:$CA$29=P21),$BS$30:$CA$38)),0)</f>
        <v>0</v>
      </c>
      <c r="Q52" s="3">
        <f t="array" ref="Q52">IF(P17=C17,SUM(IF(($BR$30:$BR$38=C17)*($BS$29:$CA$29=P22),$BS$30:$CA$38)),0)</f>
        <v>0</v>
      </c>
      <c r="R52" s="3">
        <f t="array" ref="R52">IF(P17=C17,SUM(IF(($BR$30:$BR$38=C17)*($BS$29:$CA$29=P23),$BS$30:$CA$38)),0)</f>
        <v>0</v>
      </c>
      <c r="S52" s="3">
        <f t="array" ref="S52">IF(P17=C17,SUM(IF(($BR$30:$BR$38=C17)*($BS$29:$CA$29=P$24),$BS$30:$CA$38)),0)</f>
        <v>0</v>
      </c>
      <c r="T52" s="3">
        <f t="array" ref="T52">IF(P17=C17,SUM(IF(($BR$30:$BR$38=C17)*($BS$29:$CA$29=P$25),$BS$30:$CA$38)),0)</f>
        <v>0</v>
      </c>
      <c r="U52" s="5">
        <f t="array" ref="U52">IF(Q17=C17,SUM(IF(($BR$30:$BR$38=C17)*($BS$29:$CA$29=Q18),$BS$30:$CA$38)),0)</f>
        <v>0</v>
      </c>
      <c r="V52" s="3">
        <f t="array" ref="V52">IF(Q17=C17,SUM(IF(($BR$30:$BR$38=C17)*($BS$29:$CA$29=Q19),$BS$30:$CA$38)),0)</f>
        <v>0</v>
      </c>
      <c r="W52" s="3">
        <f t="array" ref="W52">IF(Q17=C17,SUM(IF(($BR$30:$BR$38=C17)*($BS$29:$CA$29=Q20),$BS$30:$CA$38)),0)</f>
        <v>0</v>
      </c>
      <c r="X52" s="3">
        <f t="array" ref="X52">IF(Q17=C17,SUM(IF(($BR$30:$BR$38=C17)*($BS$29:$CA$29=Q21),$BS$30:$CA$38)),0)</f>
        <v>0</v>
      </c>
      <c r="Y52" s="3">
        <f t="array" ref="Y52">IF(Q17=C17,SUM(IF(($BR$30:$BR$38=C17)*($BS$29:$CA$29=Q22),$BS$30:$CA$38)),0)</f>
        <v>0</v>
      </c>
      <c r="Z52" s="3">
        <f t="array" ref="Z52">IF(Q17=C17,SUM(IF(($BR$30:$BR$38=C17)*($BS$29:$CA$29=Q23),$BS$30:$CA$38)),0)</f>
        <v>0</v>
      </c>
      <c r="AA52" s="3">
        <f t="array" ref="AA52">IF(Q17=C17,SUM(IF(($BR$30:$BR$38=C17)*($BS$29:$CA$29=Q$24),$BS$30:$CA$38)),0)</f>
        <v>0</v>
      </c>
      <c r="AB52" s="3">
        <f t="array" ref="AB52">IF(Q17=C17,SUM(IF(($BR$30:$BR$38=C17)*($BS$29:$CA$29=Q$25),$BS$30:$CA$38)),0)</f>
        <v>0</v>
      </c>
      <c r="AC52" s="5">
        <f t="array" ref="AC52">IF(R17=C17,SUM(IF(($BR$30:$BR$38=C17)*($BS$29:$CA$29=R18),$BS$30:$CA$38)),0)</f>
        <v>0</v>
      </c>
      <c r="AD52" s="3">
        <f t="array" ref="AD52">IF(R17=C17,SUM(IF(($BR$30:$BR$38=C17)*($BS$29:$CA$29=R19),$BS$30:$CA$38)),0)</f>
        <v>0</v>
      </c>
      <c r="AE52" s="3">
        <f t="array" ref="AE52">IF(R17=C17,SUM(IF(($BR$30:$BR$38=C17)*($BS$29:$CA$29=R20),$BS$30:$CA$38)),0)</f>
        <v>0</v>
      </c>
      <c r="AF52" s="3">
        <f t="array" ref="AF52">IF(R17=C17,SUM(IF(($BR$30:$BR$38=C17)*($BS$29:$CA$29=R21),$BS$30:$CA$38)),0)</f>
        <v>0</v>
      </c>
      <c r="AG52" s="3">
        <f t="array" ref="AG52">IF(R17=C17,SUM(IF(($BR$30:$BR$38=C17)*($BS$29:$CA$29=R22),$BS$30:$CA$38)),0)</f>
        <v>0</v>
      </c>
      <c r="AH52" s="3">
        <f t="array" ref="AH52">IF(R17=C17,SUM(IF(($BR$30:$BR$38=C17)*($BS$29:$CA$29=R23),$BS$30:$CA$38)),0)</f>
        <v>0</v>
      </c>
      <c r="AI52" s="3">
        <f t="array" ref="AI52">IF(R17=C17,SUM(IF(($BR$30:$BR$38=C17)*($BS$29:$CA$29=R$24),$BS$30:$CA$38)),0)</f>
        <v>0</v>
      </c>
      <c r="AJ52" s="3">
        <f t="array" ref="AJ52">IF(R17=C17,SUM(IF(($BR$30:$BR$38=C17)*($BS$29:$CA$29=R$25),$BS$30:$CA$38)),0)</f>
        <v>0</v>
      </c>
      <c r="AK52" s="5">
        <f t="array" ref="AK52">IF(S17=C17,SUM(IF(($BR$30:$BR$38=C17)*($BS$29:$CA$29=S18),$BS$30:$CA$38)),0)</f>
        <v>0</v>
      </c>
      <c r="AL52" s="3">
        <f t="array" ref="AL52">IF(S17=C17,SUM(IF(($BR$30:$BR$38=C17)*($BS$29:$CA$29=S19),$BS$30:$CA$38)),0)</f>
        <v>0</v>
      </c>
      <c r="AM52" s="3">
        <f t="array" ref="AM52">IF(S17=C17,SUM(IF(($BR$30:$BR$38=C17)*($BS$29:$CA$29=S20),$BS$30:$CA$38)),0)</f>
        <v>0</v>
      </c>
      <c r="AN52" s="3">
        <f t="array" ref="AN52">IF(S17=C17,SUM(IF(($BR$30:$BR$38=C17)*($BS$29:$CA$29=S21),$BS$30:$CA$38)),0)</f>
        <v>0</v>
      </c>
      <c r="AO52" s="3">
        <f t="array" ref="AO52">IF(S17=C17,SUM(IF(($BR$30:$BR$38=C17)*($BS$29:$CA$29=S22),$BS$30:$CA$38)),0)</f>
        <v>0</v>
      </c>
      <c r="AP52" s="3">
        <f t="array" ref="AP52">IF(S17=C17,SUM(IF(($BR$30:$BR$38=C17)*($BS$29:$CA$29=S23),$BS$30:$CA$38)),0)</f>
        <v>0</v>
      </c>
      <c r="AQ52" s="3">
        <f t="array" ref="AQ52">IF(S17=C17,SUM(IF(($BR$30:$BR$38=C17)*($BS$29:$CA$29=S$24),$BS$30:$CA$38)),0)</f>
        <v>0</v>
      </c>
      <c r="AR52" s="3">
        <f t="array" ref="AR52">IF(S17=C17,SUM(IF(($BR$30:$BR$38=C17)*($BS$29:$CA$29=S$25),$BS$30:$CA$38)),0)</f>
        <v>0</v>
      </c>
      <c r="AS52" s="5">
        <f t="array" ref="AS52">IF(T17=C17,SUM(IF(($BR$30:$BR$38=C17)*($BS$29:$CA$29=T18),$BS$30:$CA$38)),0)</f>
        <v>0</v>
      </c>
      <c r="AT52" s="3">
        <f t="array" ref="AT52">IF(T17=C17,SUM(IF(($BR$30:$BR$38=C17)*($BS$29:$CA$29=T19),$BS$30:$CA$38)),0)</f>
        <v>0</v>
      </c>
      <c r="AU52" s="3">
        <f t="array" ref="AU52">IF(T17=C17,SUM(IF(($BR$30:$BR$38=C17)*($BS$29:$CA$29=T20),$BS$30:$CA$38)),0)</f>
        <v>0</v>
      </c>
      <c r="AV52" s="3">
        <f t="array" ref="AV52">IF(T17=C17,SUM(IF(($BR$30:$BR$38=C17)*($BS$29:$CA$29=T21),$BS$30:$CA$38)),0)</f>
        <v>0</v>
      </c>
      <c r="AW52" s="3">
        <f t="array" ref="AW52">IF(T17=C17,SUM(IF(($BR$30:$BR$38=C17)*($BS$29:$CA$29=T22),$BS$30:$CA$38)),0)</f>
        <v>0</v>
      </c>
      <c r="AX52" s="3">
        <f t="array" ref="AX52">IF(T17=C17,SUM(IF(($BR$30:$BR$38=C17)*($BS$29:$CA$29=T23),$BS$30:$CA$38)),0)</f>
        <v>0</v>
      </c>
      <c r="AY52" s="3">
        <f t="array" ref="AY52">IF(T17=C17,SUM(IF(($BR$30:$BR$38=C17)*($BS$29:$CA$29=T$24),$BS$30:$CA$38)),0)</f>
        <v>0</v>
      </c>
      <c r="AZ52" s="3">
        <f t="array" ref="AZ52">IF(T17=C17,SUM(IF(($BR$30:$BR$38=C17)*($BS$29:$CA$29=T$25),$BS$30:$CA$38)),0)</f>
        <v>0</v>
      </c>
      <c r="BA52" s="5">
        <f t="array" ref="BA52">IF(U17=C17,SUM(IF(($BR$30:$BR$38=C17)*($BS$29:$CA$29=U$18),$BS$30:$CA$38)),0)</f>
        <v>0</v>
      </c>
      <c r="BB52" s="3">
        <f t="array" ref="BB52">IF(U17=C17,SUM(IF(($BR$30:$BR$38=C17)*($BS$29:$CA$29=U$19),$BS$30:$CA$38)),0)</f>
        <v>0</v>
      </c>
      <c r="BC52" s="3">
        <f t="array" ref="BC52">IF(U17=C17,SUM(IF(($BR$30:$BR$38=C17)*($BS$29:$CA$29=U$20),$BS$30:$CA$38)),0)</f>
        <v>0</v>
      </c>
      <c r="BD52" s="3">
        <f t="array" ref="BD52">IF(U17=C17,SUM(IF(($BR$30:$BR$38=C17)*($BS$29:$CA$29=U$21),$BS$30:$CA$38)),0)</f>
        <v>0</v>
      </c>
      <c r="BE52" s="3">
        <f t="array" ref="BE52">IF(U17=C17,SUM(IF(($BR$30:$BR$38=C17)*($BS$29:$CA$29=U$22),$BS$30:$CA$38)),0)</f>
        <v>0</v>
      </c>
      <c r="BF52" s="3">
        <f t="array" ref="BF52">IF(U17=C17,SUM(IF(($BR$30:$BR$38=C17)*($BS$29:$CA$29=U$23),$BS$30:$CA$38)),0)</f>
        <v>0</v>
      </c>
      <c r="BG52" s="3">
        <f t="array" ref="BG52">IF(U17=C17,SUM(IF(($BR$30:$BR$38=C17)*($BS$29:$CA$29=U$24),$BS$30:$CA$38)),0)</f>
        <v>0</v>
      </c>
      <c r="BH52" s="3">
        <f t="array" ref="BH52">IF(U17=C17,SUM(IF(($BR$30:$BR$38=C17)*($BS$29:$CA$29=U$25),$BS$30:$CA$38)),0)</f>
        <v>0</v>
      </c>
      <c r="BI52" s="5">
        <f t="array" ref="BI52">IF(V17=C17,SUM(IF(($BR$30:$BR$38=C17)*($BS$29:$CA$29=V$18),$BS$30:$CA$38)),0)</f>
        <v>0</v>
      </c>
      <c r="BJ52" s="3">
        <f t="array" ref="BJ52">IF(V17=C17,SUM(IF(($BR$30:$BR$38=C17)*($BS$29:$CA$29=V$19),$BS$30:$CA$38)),0)</f>
        <v>0</v>
      </c>
      <c r="BK52" s="3">
        <f t="array" ref="BK52">IF(V17=C17,SUM(IF(($BR$30:$BR$38=C17)*($BS$29:$CA$29=V$20),$BS$30:$CA$38)),0)</f>
        <v>0</v>
      </c>
      <c r="BL52" s="3">
        <f t="array" ref="BL52">IF(V17=C17,SUM(IF(($BR$30:$BR$38=C17)*($BS$29:$CA$29=V$21),$BS$30:$CA$38)),0)</f>
        <v>0</v>
      </c>
      <c r="BM52" s="3">
        <f t="array" ref="BM52">IF(V17=C17,SUM(IF(($BR$30:$BR$38=C17)*($BS$29:$CA$29=V$22),$BS$30:$CA$38)),0)</f>
        <v>0</v>
      </c>
      <c r="BN52" s="3">
        <f t="array" ref="BN52">IF(V17=C17,SUM(IF(($BR$30:$BR$38=C17)*($BS$29:$CA$29=V$23),$BS$30:$CA$38)),0)</f>
        <v>0</v>
      </c>
      <c r="BO52" s="3">
        <f t="array" ref="BO52">IF(V17=C17,SUM(IF(($BR$30:$BR$38=C17)*($BS$29:$CA$29=V$24),$BS$30:$CA$38)),0)</f>
        <v>0</v>
      </c>
      <c r="BP52" s="15">
        <f t="array" ref="BP52">IF(V17=C17,SUM(IF(($BR$30:$BR$38=C17)*($BS$29:$CA$29=V$25),$BS$30:$CA$38)),0)</f>
        <v>0</v>
      </c>
      <c r="BQ52" s="3"/>
      <c r="BR52" s="2" t="str">
        <f t="shared" ref="BR52:BR60" si="68">F4</f>
        <v>1. FC Riedwald</v>
      </c>
      <c r="BS52" s="6"/>
      <c r="BT52" s="7">
        <f t="shared" ref="BT52:CA52" si="69">SUMIFS($AE$64:$AE$351,$V$64:$V$351,$BR52,$W$64:$W$351,BT$51)+SUMIFS($AF$64:$AF$351,$W$64:$W$351,$BR52,$V$64:$V$351,BT$51)</f>
        <v>2</v>
      </c>
      <c r="BU52" s="7">
        <f t="shared" si="69"/>
        <v>1</v>
      </c>
      <c r="BV52" s="7">
        <f t="shared" si="69"/>
        <v>0</v>
      </c>
      <c r="BW52" s="7">
        <f t="shared" si="69"/>
        <v>2</v>
      </c>
      <c r="BX52" s="7">
        <f t="shared" si="69"/>
        <v>1</v>
      </c>
      <c r="BY52" s="7">
        <f t="shared" si="69"/>
        <v>6</v>
      </c>
      <c r="BZ52" s="7">
        <f t="shared" si="69"/>
        <v>3</v>
      </c>
      <c r="CA52" s="7">
        <f t="shared" si="69"/>
        <v>3</v>
      </c>
      <c r="CB52" s="3"/>
    </row>
    <row r="53" spans="2:80" s="2" customFormat="1" x14ac:dyDescent="0.2">
      <c r="E53" s="14">
        <f t="array" ref="E53">IF(O18=C18,SUM(IF(($BR$30:$BR$38=C18)*($BS$29:$CA$29=O17),$BS$30:$CA$38)),0)</f>
        <v>0</v>
      </c>
      <c r="F53" s="3">
        <f t="array" ref="F53">IF(O18=C18,SUM(IF(($BR$30:$BR$38=C18)*($BS$29:$CA$29=O19),$BS$30:$CA$38)),0)</f>
        <v>0</v>
      </c>
      <c r="G53" s="3">
        <f t="array" ref="G53">IF(O18=C18,SUM(IF(($BR$30:$BR$38=C18)*($BS$29:$CA$29=O20),$BS$30:$CA$38)),0)</f>
        <v>0</v>
      </c>
      <c r="H53" s="3">
        <f t="array" ref="H53">IF(O18=C18,SUM(IF(($BR$30:$BR$38=C18)*($BS$29:$CA$29=O21),$BS$30:$CA$38)),0)</f>
        <v>0</v>
      </c>
      <c r="I53" s="3">
        <f t="array" ref="I53">IF(O18=C18,SUM(IF(($BR$30:$BR$38=C18)*($BS$29:$CA$29=O22),$BS$30:$CA$38)),0)</f>
        <v>0</v>
      </c>
      <c r="J53" s="3">
        <f t="array" ref="J53">IF(O18=C18,SUM(IF(($BR$30:$BR$38=C18)*($BS$29:$CA$29=O23),$BS$30:$CA$38)),0)</f>
        <v>0</v>
      </c>
      <c r="K53" s="3">
        <f t="array" ref="K53">IF(O18=C18,SUM(IF(($BR$30:$BR$38=C18)*($BS$29:$CA$29=O$24),$BS$30:$CA$38)),0)</f>
        <v>0</v>
      </c>
      <c r="L53" s="3">
        <f t="array" ref="L53">IF(O18=C18,SUM(IF(($BR$30:$BR$38=C18)*($BS$29:$CA$29=O$25),$BS$30:$CA$38)),0)</f>
        <v>0</v>
      </c>
      <c r="M53" s="5">
        <f t="array" ref="M53">IF(P18=C18,SUM(IF(($BR$30:$BR$38=C18)*($BS$29:$CA$29=P17),$BS$30:$CA$38)),0)</f>
        <v>0</v>
      </c>
      <c r="N53" s="3">
        <f t="array" ref="N53">IF(P18=C18,SUM(IF(($BR$30:$BR$38=C18)*($BS$29:$CA$29=P19),$BS$30:$CA$38)),0)</f>
        <v>0</v>
      </c>
      <c r="O53" s="3">
        <f t="array" ref="O53">IF(P18=C18,SUM(IF(($BR$30:$BR$38=C18)*($BS$29:$CA$29=P20),$BS$30:$CA$38)),0)</f>
        <v>0</v>
      </c>
      <c r="P53" s="3">
        <f t="array" ref="P53">IF(P18=C18,SUM(IF(($BR$30:$BR$38=C18)*($BS$29:$CA$29=P21),$BS$30:$CA$38)),0)</f>
        <v>0</v>
      </c>
      <c r="Q53" s="3">
        <f t="array" ref="Q53">IF(P18=C18,SUM(IF(($BR$30:$BR$38=C18)*($BS$29:$CA$29=P22),$BS$30:$CA$38)),0)</f>
        <v>0</v>
      </c>
      <c r="R53" s="3">
        <f t="array" ref="R53">IF(P18=C18,SUM(IF(($BR$30:$BR$38=C18)*($BS$29:$CA$29=P23),$BS$30:$CA$38)),0)</f>
        <v>0</v>
      </c>
      <c r="S53" s="3">
        <f t="array" ref="S53">IF(P18=C18,SUM(IF(($BR$30:$BR$38=C18)*($BS$29:$CA$29=P$24),$BS$30:$CA$38)),0)</f>
        <v>0</v>
      </c>
      <c r="T53" s="3">
        <f t="array" ref="T53">IF(P18=C18,SUM(IF(($BR$30:$BR$38=C18)*($BS$29:$CA$29=P$25),$BS$30:$CA$38)),0)</f>
        <v>0</v>
      </c>
      <c r="U53" s="5">
        <f t="array" ref="U53">IF(Q18=C18,SUM(IF(($BR$30:$BR$38=C18)*($BS$29:$CA$29=Q17),$BS$30:$CA$38)),0)</f>
        <v>0</v>
      </c>
      <c r="V53" s="3">
        <f t="array" ref="V53">IF(Q18=C18,SUM(IF(($BR$30:$BR$38=C18)*($BS$29:$CA$29=Q19),$BS$30:$CA$38)),0)</f>
        <v>0</v>
      </c>
      <c r="W53" s="3">
        <f t="array" ref="W53">IF(Q18=C18,SUM(IF(($BR$30:$BR$38=C18)*($BS$29:$CA$29=Q20),$BS$30:$CA$38)),0)</f>
        <v>0</v>
      </c>
      <c r="X53" s="3">
        <f t="array" ref="X53">IF(Q18=C18,SUM(IF(($BR$30:$BR$38=C18)*($BS$29:$CA$29=Q21),$BS$30:$CA$38)),0)</f>
        <v>0</v>
      </c>
      <c r="Y53" s="3">
        <f t="array" ref="Y53">IF(Q18=C18,SUM(IF(($BR$30:$BR$38=C18)*($BS$29:$CA$29=Q22),$BS$30:$CA$38)),0)</f>
        <v>0</v>
      </c>
      <c r="Z53" s="3">
        <f t="array" ref="Z53">IF(Q18=C18,SUM(IF(($BR$30:$BR$38=C18)*($BS$29:$CA$29=Q23),$BS$30:$CA$38)),0)</f>
        <v>0</v>
      </c>
      <c r="AA53" s="3">
        <f t="array" ref="AA53">IF(Q18=C18,SUM(IF(($BR$30:$BR$38=C18)*($BS$29:$CA$29=Q$24),$BS$30:$CA$38)),0)</f>
        <v>0</v>
      </c>
      <c r="AB53" s="3">
        <f t="array" ref="AB53">IF(Q18=C18,SUM(IF(($BR$30:$BR$38=C18)*($BS$29:$CA$29=Q$25),$BS$30:$CA$38)),0)</f>
        <v>0</v>
      </c>
      <c r="AC53" s="5">
        <f t="array" ref="AC53">IF(R18=C18,SUM(IF(($BR$30:$BR$38=C18)*($BS$29:$CA$29=R17),$BS$30:$CA$38)),0)</f>
        <v>0</v>
      </c>
      <c r="AD53" s="3">
        <f t="array" ref="AD53">IF(R18=C18,SUM(IF(($BR$30:$BR$38=C18)*($BS$29:$CA$29=R19),$BS$30:$CA$38)),0)</f>
        <v>0</v>
      </c>
      <c r="AE53" s="3">
        <f t="array" ref="AE53">IF(R18=C18,SUM(IF(($BR$30:$BR$38=C18)*($BS$29:$CA$29=R20),$BS$30:$CA$38)),0)</f>
        <v>0</v>
      </c>
      <c r="AF53" s="3">
        <f t="array" ref="AF53">IF(R18=C18,SUM(IF(($BR$30:$BR$38=C18)*($BS$29:$CA$29=R21),$BS$30:$CA$38)),0)</f>
        <v>0</v>
      </c>
      <c r="AG53" s="3">
        <f t="array" ref="AG53">IF(R18=C18,SUM(IF(($BR$30:$BR$38=C18)*($BS$29:$CA$29=R22),$BS$30:$CA$38)),0)</f>
        <v>0</v>
      </c>
      <c r="AH53" s="3">
        <f t="array" ref="AH53">IF(R18=C18,SUM(IF(($BR$30:$BR$38=C18)*($BS$29:$CA$29=R23),$BS$30:$CA$38)),0)</f>
        <v>0</v>
      </c>
      <c r="AI53" s="3">
        <f t="array" ref="AI53">IF(R18=C18,SUM(IF(($BR$30:$BR$38=C18)*($BS$29:$CA$29=R$24),$BS$30:$CA$38)),0)</f>
        <v>0</v>
      </c>
      <c r="AJ53" s="3">
        <f t="array" ref="AJ53">IF(R18=C18,SUM(IF(($BR$30:$BR$38=C18)*($BS$29:$CA$29=R$25),$BS$30:$CA$38)),0)</f>
        <v>0</v>
      </c>
      <c r="AK53" s="5">
        <f t="array" ref="AK53">IF(S18=C18,SUM(IF(($BR$30:$BR$38=C18)*($BS$29:$CA$29=S17),$BS$30:$CA$38)),0)</f>
        <v>0</v>
      </c>
      <c r="AL53" s="3">
        <f t="array" ref="AL53">IF(S18=C18,SUM(IF(($BR$30:$BR$38=C18)*($BS$29:$CA$29=S19),$BS$30:$CA$38)),0)</f>
        <v>0</v>
      </c>
      <c r="AM53" s="3">
        <f t="array" ref="AM53">IF(S18=C18,SUM(IF(($BR$30:$BR$38=C18)*($BS$29:$CA$29=S20),$BS$30:$CA$38)),0)</f>
        <v>0</v>
      </c>
      <c r="AN53" s="3">
        <f t="array" ref="AN53">IF(S18=C18,SUM(IF(($BR$30:$BR$38=C18)*($BS$29:$CA$29=S21),$BS$30:$CA$38)),0)</f>
        <v>0</v>
      </c>
      <c r="AO53" s="3">
        <f t="array" ref="AO53">IF(S18=C18,SUM(IF(($BR$30:$BR$38=C18)*($BS$29:$CA$29=S22),$BS$30:$CA$38)),0)</f>
        <v>0</v>
      </c>
      <c r="AP53" s="3">
        <f t="array" ref="AP53">IF(S18=C18,SUM(IF(($BR$30:$BR$38=C18)*($BS$29:$CA$29=S23),$BS$30:$CA$38)),0)</f>
        <v>0</v>
      </c>
      <c r="AQ53" s="3">
        <f t="array" ref="AQ53">IF(S18=C18,SUM(IF(($BR$30:$BR$38=C18)*($BS$29:$CA$29=S$24),$BS$30:$CA$38)),0)</f>
        <v>0</v>
      </c>
      <c r="AR53" s="3">
        <f t="array" ref="AR53">IF(S18=C18,SUM(IF(($BR$30:$BR$38=C18)*($BS$29:$CA$29=S$25),$BS$30:$CA$38)),0)</f>
        <v>0</v>
      </c>
      <c r="AS53" s="5">
        <f t="array" ref="AS53">IF(T18=C18,SUM(IF(($BR$30:$BR$38=C18)*($BS$29:$CA$29=T17),$BS$30:$CA$38)),0)</f>
        <v>0</v>
      </c>
      <c r="AT53" s="3">
        <f t="array" ref="AT53">IF(T18=C18,SUM(IF(($BR$30:$BR$38=C18)*($BS$29:$CA$29=T19),$BS$30:$CA$38)),0)</f>
        <v>0</v>
      </c>
      <c r="AU53" s="3">
        <f t="array" ref="AU53">IF(T18=C18,SUM(IF(($BR$30:$BR$38=C18)*($BS$29:$CA$29=T20),$BS$30:$CA$38)),0)</f>
        <v>0</v>
      </c>
      <c r="AV53" s="3">
        <f t="array" ref="AV53">IF(T18=C18,SUM(IF(($BR$30:$BR$38=C18)*($BS$29:$CA$29=T21),$BS$30:$CA$38)),0)</f>
        <v>0</v>
      </c>
      <c r="AW53" s="3">
        <f t="array" ref="AW53">IF(T18=C18,SUM(IF(($BR$30:$BR$38=C18)*($BS$29:$CA$29=T22),$BS$30:$CA$38)),0)</f>
        <v>0</v>
      </c>
      <c r="AX53" s="3">
        <f t="array" ref="AX53">IF(T18=C18,SUM(IF(($BR$30:$BR$38=C18)*($BS$29:$CA$29=T23),$BS$30:$CA$38)),0)</f>
        <v>0</v>
      </c>
      <c r="AY53" s="3">
        <f t="array" ref="AY53">IF(T18=C18,SUM(IF(($BR$30:$BR$38=C18)*($BS$29:$CA$29=T$24),$BS$30:$CA$38)),0)</f>
        <v>0</v>
      </c>
      <c r="AZ53" s="3">
        <f t="array" ref="AZ53">IF(T18=C18,SUM(IF(($BR$30:$BR$38=C18)*($BS$29:$CA$29=T$25),$BS$30:$CA$38)),0)</f>
        <v>0</v>
      </c>
      <c r="BA53" s="5">
        <f t="array" ref="BA53">IF(U18=C18,SUM(IF(($BR$30:$BR$38=C18)*($BS$29:$CA$29=U$17),$BS$30:$CA$38)),0)</f>
        <v>0</v>
      </c>
      <c r="BB53" s="3">
        <f t="array" ref="BB53">IF(U18=C18,SUM(IF(($BR$30:$BR$38=C18)*($BS$29:$CA$29=U$19),$BS$30:$CA$38)),0)</f>
        <v>0</v>
      </c>
      <c r="BC53" s="3">
        <f t="array" ref="BC53">IF(U18=C18,SUM(IF(($BR$30:$BR$38=C18)*($BS$29:$CA$29=U$20),$BS$30:$CA$38)),0)</f>
        <v>0</v>
      </c>
      <c r="BD53" s="3">
        <f t="array" ref="BD53">IF(U18=C18,SUM(IF(($BR$30:$BR$38=C18)*($BS$29:$CA$29=U$21),$BS$30:$CA$38)),0)</f>
        <v>0</v>
      </c>
      <c r="BE53" s="3">
        <f t="array" ref="BE53">IF(U18=C18,SUM(IF(($BR$30:$BR$38=C18)*($BS$29:$CA$29=U$22),$BS$30:$CA$38)),0)</f>
        <v>0</v>
      </c>
      <c r="BF53" s="3">
        <f t="array" ref="BF53">IF(U18=C18,SUM(IF(($BR$30:$BR$38=C18)*($BS$29:$CA$29=U$23),$BS$30:$CA$38)),0)</f>
        <v>0</v>
      </c>
      <c r="BG53" s="3">
        <f t="array" ref="BG53">IF(U18=C18,SUM(IF(($BR$30:$BR$38=C18)*($BS$29:$CA$29=U$24),$BS$30:$CA$38)),0)</f>
        <v>0</v>
      </c>
      <c r="BH53" s="3">
        <f t="array" ref="BH53">IF(U18=C18,SUM(IF(($BR$30:$BR$38=C18)*($BS$29:$CA$29=U$25),$BS$30:$CA$38)),0)</f>
        <v>0</v>
      </c>
      <c r="BI53" s="5">
        <f t="array" ref="BI53">IF(V18=C18,SUM(IF(($BR$30:$BR$38=C18)*($BS$29:$CA$29=V$17),$BS$30:$CA$38)),0)</f>
        <v>0</v>
      </c>
      <c r="BJ53" s="3">
        <f t="array" ref="BJ53">IF(V18=C18,SUM(IF(($BR$30:$BR$38=C18)*($BS$29:$CA$29=V$19),$BS$30:$CA$38)),0)</f>
        <v>0</v>
      </c>
      <c r="BK53" s="3">
        <f t="array" ref="BK53">IF(V18=C18,SUM(IF(($BR$30:$BR$38=C18)*($BS$29:$CA$29=V$20),$BS$30:$CA$38)),0)</f>
        <v>0</v>
      </c>
      <c r="BL53" s="3">
        <f t="array" ref="BL53">IF(V18=C18,SUM(IF(($BR$30:$BR$38=C18)*($BS$29:$CA$29=V$21),$BS$30:$CA$38)),0)</f>
        <v>0</v>
      </c>
      <c r="BM53" s="3">
        <f t="array" ref="BM53">IF(V18=C18,SUM(IF(($BR$30:$BR$38=C18)*($BS$29:$CA$29=V$22),$BS$30:$CA$38)),0)</f>
        <v>0</v>
      </c>
      <c r="BN53" s="3">
        <f t="array" ref="BN53">IF(V18=C18,SUM(IF(($BR$30:$BR$38=C18)*($BS$29:$CA$29=V$23),$BS$30:$CA$38)),0)</f>
        <v>0</v>
      </c>
      <c r="BO53" s="3">
        <f t="array" ref="BO53">IF(V18=C18,SUM(IF(($BR$30:$BR$38=C18)*($BS$29:$CA$29=V$24),$BS$30:$CA$38)),0)</f>
        <v>0</v>
      </c>
      <c r="BP53" s="15">
        <f t="array" ref="BP53">IF(V18=C18,SUM(IF(($BR$30:$BR$38=C18)*($BS$29:$CA$29=V$25),$BS$30:$CA$38)),0)</f>
        <v>0</v>
      </c>
      <c r="BQ53" s="3"/>
      <c r="BR53" s="2" t="str">
        <f t="shared" si="68"/>
        <v>Eintracht Frankfurt</v>
      </c>
      <c r="BS53" s="8">
        <f t="shared" ref="BS53:BS60" si="70">SUMIFS($AE$64:$AE$351,$V$64:$V$351,$BR53,$W$64:$W$351,BS$51)+SUMIFS($AF$64:$AF$351,$W$64:$W$351,$BR53,$V$64:$V$351,BS$51)</f>
        <v>2</v>
      </c>
      <c r="BT53" s="6"/>
      <c r="BU53" s="7">
        <f t="shared" ref="BU53:CA53" si="71">SUMIFS($AE$64:$AE$351,$V$64:$V$351,$BR53,$W$64:$W$351,BU$51)+SUMIFS($AF$64:$AF$351,$W$64:$W$351,$BR53,$V$64:$V$351,BU$51)</f>
        <v>6</v>
      </c>
      <c r="BV53" s="7">
        <f t="shared" si="71"/>
        <v>3</v>
      </c>
      <c r="BW53" s="7">
        <f t="shared" si="71"/>
        <v>1</v>
      </c>
      <c r="BX53" s="7">
        <f t="shared" si="71"/>
        <v>2</v>
      </c>
      <c r="BY53" s="7">
        <f t="shared" si="71"/>
        <v>3</v>
      </c>
      <c r="BZ53" s="7">
        <f t="shared" si="71"/>
        <v>6</v>
      </c>
      <c r="CA53" s="7">
        <f t="shared" si="71"/>
        <v>4</v>
      </c>
      <c r="CB53" s="3"/>
    </row>
    <row r="54" spans="2:80" s="2" customFormat="1" x14ac:dyDescent="0.2">
      <c r="E54" s="14">
        <f t="array" ref="E54">IF(O19=C19,SUM(IF(($BR$30:$BR$38=C19)*($BS$29:$CA$29=O17),$BS$30:$CA$38)),0)</f>
        <v>0</v>
      </c>
      <c r="F54" s="3">
        <f t="array" ref="F54">IF(O19=C19,SUM(IF(($BR$30:$BR$38=C19)*($BS$29:$CA$29=O18),$BS$30:$CA$38)),0)</f>
        <v>0</v>
      </c>
      <c r="G54" s="3">
        <f t="array" ref="G54">IF(O19=C19,SUM(IF(($BR$30:$BR$38=C19)*($BS$29:$CA$29=O20),$BS$30:$CA$38)),0)</f>
        <v>0</v>
      </c>
      <c r="H54" s="3">
        <f t="array" ref="H54">IF(O19=C19,SUM(IF(($BR$30:$BR$38=C19)*($BS$29:$CA$29=O21),$BS$30:$CA$38)),0)</f>
        <v>0</v>
      </c>
      <c r="I54" s="3">
        <f t="array" ref="I54">IF(O19=C19,SUM(IF(($BR$30:$BR$38=C19)*($BS$29:$CA$29=O22),$BS$30:$CA$38)),0)</f>
        <v>0</v>
      </c>
      <c r="J54" s="3">
        <f t="array" ref="J54">IF(O19=C19,SUM(IF(($BR$30:$BR$38=C19)*($BS$29:$CA$29=O23),$BS$30:$CA$38)),0)</f>
        <v>0</v>
      </c>
      <c r="K54" s="3">
        <f t="array" ref="K54">IF(O19=C19,SUM(IF(($BR$30:$BR$38=C19)*($BS$29:$CA$29=O$24),$BS$30:$CA$38)),0)</f>
        <v>0</v>
      </c>
      <c r="L54" s="3">
        <f t="array" ref="L54">IF(O19=C19,SUM(IF(($BR$30:$BR$38=C19)*($BS$29:$CA$29=O$25),$BS$30:$CA$38)),0)</f>
        <v>0</v>
      </c>
      <c r="M54" s="5">
        <f t="array" ref="M54">IF(P19=C19,SUM(IF(($BR$30:$BR$38=C19)*($BS$29:$CA$29=P17),$BS$30:$CA$38)),0)</f>
        <v>0</v>
      </c>
      <c r="N54" s="3">
        <f t="array" ref="N54">IF(P19=C19,SUM(IF(($BR$30:$BR$38=C19)*($BS$29:$CA$29=P18),$BS$30:$CA$38)),0)</f>
        <v>0</v>
      </c>
      <c r="O54" s="3">
        <f t="array" ref="O54">IF(P19=C19,SUM(IF(($BR$30:$BR$38=C19)*($BS$29:$CA$29=P20),$BS$30:$CA$38)),0)</f>
        <v>0</v>
      </c>
      <c r="P54" s="3">
        <f t="array" ref="P54">IF(P19=C19,SUM(IF(($BR$30:$BR$38=C19)*($BS$29:$CA$29=P21),$BS$30:$CA$38)),0)</f>
        <v>0</v>
      </c>
      <c r="Q54" s="3">
        <f t="array" ref="Q54">IF(P19=C19,SUM(IF(($BR$30:$BR$38=C19)*($BS$29:$CA$29=P22),$BS$30:$CA$38)),0)</f>
        <v>0</v>
      </c>
      <c r="R54" s="3">
        <f t="array" ref="R54">IF(P19=C19,SUM(IF(($BR$30:$BR$38=C19)*($BS$29:$CA$29=P23),$BS$30:$CA$38)),0)</f>
        <v>0</v>
      </c>
      <c r="S54" s="3">
        <f t="array" ref="S54">IF(P19=C19,SUM(IF(($BR$30:$BR$38=C19)*($BS$29:$CA$29=P$24),$BS$30:$CA$38)),0)</f>
        <v>0</v>
      </c>
      <c r="T54" s="3">
        <f t="array" ref="T54">IF(P19=C19,SUM(IF(($BR$30:$BR$38=C19)*($BS$29:$CA$29=P$25),$BS$30:$CA$38)),0)</f>
        <v>0</v>
      </c>
      <c r="U54" s="5">
        <f t="array" ref="U54">IF(Q19=C19,SUM(IF(($BR$30:$BR$38=C19)*($BS$29:$CA$29=Q17),$BS$30:$CA$38)),0)</f>
        <v>0</v>
      </c>
      <c r="V54" s="3">
        <f t="array" ref="V54">IF(Q19=C19,SUM(IF(($BR$30:$BR$38=C19)*($BS$29:$CA$29=Q18),$BS$30:$CA$38)),0)</f>
        <v>0</v>
      </c>
      <c r="W54" s="3">
        <f t="array" ref="W54">IF(Q19=C19,SUM(IF(($BR$30:$BR$38=C19)*($BS$29:$CA$29=Q20),$BS$30:$CA$38)),0)</f>
        <v>0</v>
      </c>
      <c r="X54" s="3">
        <f t="array" ref="X54">IF(Q19=C19,SUM(IF(($BR$30:$BR$38=C19)*($BS$29:$CA$29=Q21),$BS$30:$CA$38)),0)</f>
        <v>0</v>
      </c>
      <c r="Y54" s="3">
        <f t="array" ref="Y54">IF(Q19=C19,SUM(IF(($BR$30:$BR$38=C19)*($BS$29:$CA$29=Q22),$BS$30:$CA$38)),0)</f>
        <v>0</v>
      </c>
      <c r="Z54" s="3">
        <f t="array" ref="Z54">IF(Q19=C19,SUM(IF(($BR$30:$BR$38=C19)*($BS$29:$CA$29=Q23),$BS$30:$CA$38)),0)</f>
        <v>0</v>
      </c>
      <c r="AA54" s="3">
        <f t="array" ref="AA54">IF(Q19=C19,SUM(IF(($BR$30:$BR$38=C19)*($BS$29:$CA$29=Q$24),$BS$30:$CA$38)),0)</f>
        <v>0</v>
      </c>
      <c r="AB54" s="3">
        <f t="array" ref="AB54">IF(Q19=C19,SUM(IF(($BR$30:$BR$38=C19)*($BS$29:$CA$29=Q$25),$BS$30:$CA$38)),0)</f>
        <v>0</v>
      </c>
      <c r="AC54" s="5">
        <f t="array" ref="AC54">IF(R19=C19,SUM(IF(($BR$30:$BR$38=C19)*($BS$29:$CA$29=R17),$BS$30:$CA$38)),0)</f>
        <v>0</v>
      </c>
      <c r="AD54" s="3">
        <f t="array" ref="AD54">IF(R19=C19,SUM(IF(($BR$30:$BR$38=C19)*($BS$29:$CA$29=R18),$BS$30:$CA$38)),0)</f>
        <v>0</v>
      </c>
      <c r="AE54" s="3">
        <f t="array" ref="AE54">IF(R19=C19,SUM(IF(($BR$30:$BR$38=C19)*($BS$29:$CA$29=R20),$BS$30:$CA$38)),0)</f>
        <v>0</v>
      </c>
      <c r="AF54" s="3">
        <f t="array" ref="AF54">IF(R19=C19,SUM(IF(($BR$30:$BR$38=C19)*($BS$29:$CA$29=R21),$BS$30:$CA$38)),0)</f>
        <v>0</v>
      </c>
      <c r="AG54" s="3">
        <f t="array" ref="AG54">IF(R19=C19,SUM(IF(($BR$30:$BR$38=C19)*($BS$29:$CA$29=R22),$BS$30:$CA$38)),0)</f>
        <v>0</v>
      </c>
      <c r="AH54" s="3">
        <f t="array" ref="AH54">IF(R19=C19,SUM(IF(($BR$30:$BR$38=C19)*($BS$29:$CA$29=R23),$BS$30:$CA$38)),0)</f>
        <v>0</v>
      </c>
      <c r="AI54" s="3">
        <f t="array" ref="AI54">IF(R19=C19,SUM(IF(($BR$30:$BR$38=C19)*($BS$29:$CA$29=R$24),$BS$30:$CA$38)),0)</f>
        <v>0</v>
      </c>
      <c r="AJ54" s="3">
        <f t="array" ref="AJ54">IF(R19=C19,SUM(IF(($BR$30:$BR$38=C19)*($BS$29:$CA$29=R$25),$BS$30:$CA$38)),0)</f>
        <v>0</v>
      </c>
      <c r="AK54" s="5">
        <f t="array" ref="AK54">IF(S19=C19,SUM(IF(($BR$30:$BR$38=C19)*($BS$29:$CA$29=S17),$BS$30:$CA$38)),0)</f>
        <v>0</v>
      </c>
      <c r="AL54" s="3">
        <f t="array" ref="AL54">IF(S19=C19,SUM(IF(($BR$30:$BR$38=C19)*($BS$29:$CA$29=S18),$BS$30:$CA$38)),0)</f>
        <v>0</v>
      </c>
      <c r="AM54" s="3">
        <f t="array" ref="AM54">IF(S19=C19,SUM(IF(($BR$30:$BR$38=C19)*($BS$29:$CA$29=S20),$BS$30:$CA$38)),0)</f>
        <v>0</v>
      </c>
      <c r="AN54" s="3">
        <f t="array" ref="AN54">IF(S19=C19,SUM(IF(($BR$30:$BR$38=C19)*($BS$29:$CA$29=S21),$BS$30:$CA$38)),0)</f>
        <v>0</v>
      </c>
      <c r="AO54" s="3">
        <f t="array" ref="AO54">IF(S19=C19,SUM(IF(($BR$30:$BR$38=C19)*($BS$29:$CA$29=S22),$BS$30:$CA$38)),0)</f>
        <v>0</v>
      </c>
      <c r="AP54" s="3">
        <f t="array" ref="AP54">IF(S19=C19,SUM(IF(($BR$30:$BR$38=C19)*($BS$29:$CA$29=S23),$BS$30:$CA$38)),0)</f>
        <v>0</v>
      </c>
      <c r="AQ54" s="3">
        <f t="array" ref="AQ54">IF(S19=C19,SUM(IF(($BR$30:$BR$38=C19)*($BS$29:$CA$29=S$24),$BS$30:$CA$38)),0)</f>
        <v>0</v>
      </c>
      <c r="AR54" s="3">
        <f t="array" ref="AR54">IF(S19=C19,SUM(IF(($BR$30:$BR$38=C19)*($BS$29:$CA$29=S$25),$BS$30:$CA$38)),0)</f>
        <v>0</v>
      </c>
      <c r="AS54" s="5">
        <f t="array" ref="AS54">IF(T19=C19,SUM(IF(($BR$30:$BR$38=C19)*($BS$29:$CA$29=T17),$BS$30:$CA$38)),0)</f>
        <v>0</v>
      </c>
      <c r="AT54" s="3">
        <f t="array" ref="AT54">IF(T19=C19,SUM(IF(($BR$30:$BR$38=C19)*($BS$29:$CA$29=T18),$BS$30:$CA$38)),0)</f>
        <v>0</v>
      </c>
      <c r="AU54" s="3">
        <f t="array" ref="AU54">IF(T19=C19,SUM(IF(($BR$30:$BR$38=C19)*($BS$29:$CA$29=T20),$BS$30:$CA$38)),0)</f>
        <v>0</v>
      </c>
      <c r="AV54" s="3">
        <f t="array" ref="AV54">IF(T19=C19,SUM(IF(($BR$30:$BR$38=C19)*($BS$29:$CA$29=T21),$BS$30:$CA$38)),0)</f>
        <v>0</v>
      </c>
      <c r="AW54" s="3">
        <f t="array" ref="AW54">IF(T19=C19,SUM(IF(($BR$30:$BR$38=C19)*($BS$29:$CA$29=T22),$BS$30:$CA$38)),0)</f>
        <v>0</v>
      </c>
      <c r="AX54" s="3">
        <f t="array" ref="AX54">IF(T19=C19,SUM(IF(($BR$30:$BR$38=C19)*($BS$29:$CA$29=T23),$BS$30:$CA$38)),0)</f>
        <v>0</v>
      </c>
      <c r="AY54" s="3">
        <f t="array" ref="AY54">IF(T19=C19,SUM(IF(($BR$30:$BR$38=C19)*($BS$29:$CA$29=T$24),$BS$30:$CA$38)),0)</f>
        <v>0</v>
      </c>
      <c r="AZ54" s="3">
        <f t="array" ref="AZ54">IF(T19=C19,SUM(IF(($BR$30:$BR$38=C19)*($BS$29:$CA$29=T$25),$BS$30:$CA$38)),0)</f>
        <v>0</v>
      </c>
      <c r="BA54" s="5">
        <f t="array" ref="BA54">IF(U19=C19,SUM(IF(($BR$30:$BR$38=C19)*($BS$29:$CA$29=U$17),$BS$30:$CA$38)),0)</f>
        <v>0</v>
      </c>
      <c r="BB54" s="3">
        <f t="array" ref="BB54">IF(U19=C19,SUM(IF(($BR$30:$BR$38=C19)*($BS$29:$CA$29=U$18),$BS$30:$CA$38)),0)</f>
        <v>0</v>
      </c>
      <c r="BC54" s="3">
        <f t="array" ref="BC54">IF(U19=C19,SUM(IF(($BR$30:$BR$38=C19)*($BS$29:$CA$29=U$20),$BS$30:$CA$38)),0)</f>
        <v>0</v>
      </c>
      <c r="BD54" s="3">
        <f t="array" ref="BD54">IF(U19=C19,SUM(IF(($BR$30:$BR$38=C19)*($BS$29:$CA$29=U$21),$BS$30:$CA$38)),0)</f>
        <v>0</v>
      </c>
      <c r="BE54" s="3">
        <f t="array" ref="BE54">IF(U19=C19,SUM(IF(($BR$30:$BR$38=C19)*($BS$29:$CA$29=U$22),$BS$30:$CA$38)),0)</f>
        <v>0</v>
      </c>
      <c r="BF54" s="3">
        <f t="array" ref="BF54">IF(U19=C19,SUM(IF(($BR$30:$BR$38=C19)*($BS$29:$CA$29=U$23),$BS$30:$CA$38)),0)</f>
        <v>0</v>
      </c>
      <c r="BG54" s="3">
        <f t="array" ref="BG54">IF(U19=C19,SUM(IF(($BR$30:$BR$38=C19)*($BS$29:$CA$29=U$24),$BS$30:$CA$38)),0)</f>
        <v>0</v>
      </c>
      <c r="BH54" s="3">
        <f t="array" ref="BH54">IF(U19=C19,SUM(IF(($BR$30:$BR$38=C19)*($BS$29:$CA$29=U$25),$BS$30:$CA$38)),0)</f>
        <v>0</v>
      </c>
      <c r="BI54" s="5">
        <f t="array" ref="BI54">IF(V19=C19,SUM(IF(($BR$30:$BR$38=C19)*($BS$29:$CA$29=V$17),$BS$30:$CA$38)),0)</f>
        <v>0</v>
      </c>
      <c r="BJ54" s="3">
        <f t="array" ref="BJ54">IF(V19=C19,SUM(IF(($BR$30:$BR$38=C19)*($BS$29:$CA$29=V$18),$BS$30:$CA$38)),0)</f>
        <v>0</v>
      </c>
      <c r="BK54" s="3">
        <f t="array" ref="BK54">IF(V19=C19,SUM(IF(($BR$30:$BR$38=C19)*($BS$29:$CA$29=V$20),$BS$30:$CA$38)),0)</f>
        <v>0</v>
      </c>
      <c r="BL54" s="3">
        <f t="array" ref="BL54">IF(V19=C19,SUM(IF(($BR$30:$BR$38=C19)*($BS$29:$CA$29=V$21),$BS$30:$CA$38)),0)</f>
        <v>0</v>
      </c>
      <c r="BM54" s="3">
        <f t="array" ref="BM54">IF(V19=C19,SUM(IF(($BR$30:$BR$38=C19)*($BS$29:$CA$29=V$22),$BS$30:$CA$38)),0)</f>
        <v>0</v>
      </c>
      <c r="BN54" s="3">
        <f t="array" ref="BN54">IF(V19=C19,SUM(IF(($BR$30:$BR$38=C19)*($BS$29:$CA$29=V$23),$BS$30:$CA$38)),0)</f>
        <v>0</v>
      </c>
      <c r="BO54" s="3">
        <f t="array" ref="BO54">IF(V19=C19,SUM(IF(($BR$30:$BR$38=C19)*($BS$29:$CA$29=V$24),$BS$30:$CA$38)),0)</f>
        <v>0</v>
      </c>
      <c r="BP54" s="15">
        <f t="array" ref="BP54">IF(V19=C19,SUM(IF(($BR$30:$BR$38=C19)*($BS$29:$CA$29=V$25),$BS$30:$CA$38)),0)</f>
        <v>0</v>
      </c>
      <c r="BQ54" s="3"/>
      <c r="BR54" s="2" t="str">
        <f t="shared" si="68"/>
        <v>FC Barcelona</v>
      </c>
      <c r="BS54" s="8">
        <f t="shared" si="70"/>
        <v>4</v>
      </c>
      <c r="BT54" s="8">
        <f t="shared" ref="BT54:BT60" si="72">SUMIFS($AE$64:$AE$351,$V$64:$V$351,$BR54,$W$64:$W$351,BT$51)+SUMIFS($AF$64:$AF$351,$W$64:$W$351,$BR54,$V$64:$V$351,BT$51)</f>
        <v>0</v>
      </c>
      <c r="BU54" s="6"/>
      <c r="BV54" s="7">
        <f t="shared" ref="BV54:CA54" si="73">SUMIFS($AE$64:$AE$351,$V$64:$V$351,$BR54,$W$64:$W$351,BV$51)+SUMIFS($AF$64:$AF$351,$W$64:$W$351,$BR54,$V$64:$V$351,BV$51)</f>
        <v>3</v>
      </c>
      <c r="BW54" s="7">
        <f t="shared" si="73"/>
        <v>1</v>
      </c>
      <c r="BX54" s="7">
        <f t="shared" si="73"/>
        <v>0</v>
      </c>
      <c r="BY54" s="7">
        <f t="shared" si="73"/>
        <v>1</v>
      </c>
      <c r="BZ54" s="7">
        <f t="shared" si="73"/>
        <v>1</v>
      </c>
      <c r="CA54" s="7">
        <f t="shared" si="73"/>
        <v>4</v>
      </c>
      <c r="CB54" s="3"/>
    </row>
    <row r="55" spans="2:80" s="2" customFormat="1" x14ac:dyDescent="0.2">
      <c r="E55" s="14">
        <f t="array" ref="E55">IF(O20=C20,SUM(IF(($BR$30:$BR$38=C20)*($BS$29:$CA$29=O17),$BS$30:$CA$38)),0)</f>
        <v>0</v>
      </c>
      <c r="F55" s="3">
        <f t="array" ref="F55">IF(O20=C20,SUM(IF(($BR$30:$BR$38=C20)*($BS$29:$CA$29=O18),$BS$30:$CA$38)),0)</f>
        <v>0</v>
      </c>
      <c r="G55" s="3">
        <f t="array" ref="G55">IF(O20=C20,SUM(IF(($BR$30:$BR$38=C20)*($BS$29:$CA$29=O19),$BS$30:$CA$38)),0)</f>
        <v>0</v>
      </c>
      <c r="H55" s="3">
        <f t="array" ref="H55">IF(O20=C20,SUM(IF(($BR$30:$BR$38=C20)*($BS$29:$CA$29=O21),$BS$30:$CA$38)),0)</f>
        <v>0</v>
      </c>
      <c r="I55" s="3">
        <f t="array" ref="I55">IF(O20=C20,SUM(IF(($BR$30:$BR$38=C20)*($BS$29:$CA$29=O22),$BS$30:$CA$38)),0)</f>
        <v>0</v>
      </c>
      <c r="J55" s="3">
        <f t="array" ref="J55">IF(O20=C20,SUM(IF(($BR$30:$BR$38=C20)*($BS$29:$CA$29=O23),$BS$30:$CA$38)),0)</f>
        <v>0</v>
      </c>
      <c r="K55" s="3">
        <f t="array" ref="K55">IF(O20=C20,SUM(IF(($BR$30:$BR$38=C20)*($BS$29:$CA$29=O$24),$BS$30:$CA$38)),0)</f>
        <v>0</v>
      </c>
      <c r="L55" s="3">
        <f t="array" ref="L55">IF(O20=C20,SUM(IF(($BR$30:$BR$38=C20)*($BS$29:$CA$29=O$25),$BS$30:$CA$38)),0)</f>
        <v>0</v>
      </c>
      <c r="M55" s="5">
        <f t="array" ref="M55">IF(P20=C20,SUM(IF(($BR$30:$BR$38=C20)*($BS$29:$CA$29=P17),$BS$30:$CA$38)),0)</f>
        <v>0</v>
      </c>
      <c r="N55" s="3">
        <f t="array" ref="N55">IF(P20=C20,SUM(IF(($BR$30:$BR$38=C20)*($BS$29:$CA$29=P18),$BS$30:$CA$38)),0)</f>
        <v>0</v>
      </c>
      <c r="O55" s="3">
        <f t="array" ref="O55">IF(P20=C20,SUM(IF(($BR$30:$BR$38=C20)*($BS$29:$CA$29=P19),$BS$30:$CA$38)),0)</f>
        <v>0</v>
      </c>
      <c r="P55" s="3">
        <f t="array" ref="P55">IF(P20=C20,SUM(IF(($BR$30:$BR$38=C20)*($BS$29:$CA$29=P21),$BS$30:$CA$38)),0)</f>
        <v>0</v>
      </c>
      <c r="Q55" s="3">
        <f t="array" ref="Q55">IF(P20=C20,SUM(IF(($BR$30:$BR$38=C20)*($BS$29:$CA$29=P22),$BS$30:$CA$38)),0)</f>
        <v>0</v>
      </c>
      <c r="R55" s="3">
        <f t="array" ref="R55">IF(P20=C20,SUM(IF(($BR$30:$BR$38=C20)*($BS$29:$CA$29=P23),$BS$30:$CA$38)),0)</f>
        <v>0</v>
      </c>
      <c r="S55" s="3">
        <f t="array" ref="S55">IF(P20=C20,SUM(IF(($BR$30:$BR$38=C20)*($BS$29:$CA$29=P$24),$BS$30:$CA$38)),0)</f>
        <v>0</v>
      </c>
      <c r="T55" s="3">
        <f t="array" ref="T55">IF(P20=C20,SUM(IF(($BR$30:$BR$38=C20)*($BS$29:$CA$29=P$25),$BS$30:$CA$38)),0)</f>
        <v>0</v>
      </c>
      <c r="U55" s="5">
        <f t="array" ref="U55">IF(Q20=C20,SUM(IF(($BR$30:$BR$38=C20)*($BS$29:$CA$29=Q17),$BS$30:$CA$38)),0)</f>
        <v>0</v>
      </c>
      <c r="V55" s="3">
        <f t="array" ref="V55">IF(Q20=C20,SUM(IF(($BR$30:$BR$38=C20)*($BS$29:$CA$29=Q18),$BS$30:$CA$38)),0)</f>
        <v>0</v>
      </c>
      <c r="W55" s="3">
        <f t="array" ref="W55">IF(Q20=C20,SUM(IF(($BR$30:$BR$38=C20)*($BS$29:$CA$29=Q19),$BS$30:$CA$38)),0)</f>
        <v>0</v>
      </c>
      <c r="X55" s="3">
        <f t="array" ref="X55">IF(Q20=C20,SUM(IF(($BR$30:$BR$38=C20)*($BS$29:$CA$29=Q21),$BS$30:$CA$38)),0)</f>
        <v>0</v>
      </c>
      <c r="Y55" s="3">
        <f t="array" ref="Y55">IF(Q20=C20,SUM(IF(($BR$30:$BR$38=C20)*($BS$29:$CA$29=Q22),$BS$30:$CA$38)),0)</f>
        <v>0</v>
      </c>
      <c r="Z55" s="3">
        <f t="array" ref="Z55">IF(Q20=C20,SUM(IF(($BR$30:$BR$38=C20)*($BS$29:$CA$29=Q23),$BS$30:$CA$38)),0)</f>
        <v>0</v>
      </c>
      <c r="AA55" s="3">
        <f t="array" ref="AA55">IF(Q20=C20,SUM(IF(($BR$30:$BR$38=C20)*($BS$29:$CA$29=Q$24),$BS$30:$CA$38)),0)</f>
        <v>0</v>
      </c>
      <c r="AB55" s="3">
        <f t="array" ref="AB55">IF(Q20=C20,SUM(IF(($BR$30:$BR$38=C20)*($BS$29:$CA$29=Q$25),$BS$30:$CA$38)),0)</f>
        <v>0</v>
      </c>
      <c r="AC55" s="5">
        <f t="array" ref="AC55">IF(R20=C20,SUM(IF(($BR$30:$BR$38=C20)*($BS$29:$CA$29=R17),$BS$30:$CA$38)),0)</f>
        <v>0</v>
      </c>
      <c r="AD55" s="3">
        <f t="array" ref="AD55">IF(R20=C20,SUM(IF(($BR$30:$BR$38=C20)*($BS$29:$CA$29=R18),$BS$30:$CA$38)),0)</f>
        <v>0</v>
      </c>
      <c r="AE55" s="3">
        <f t="array" ref="AE55">IF(R20=C20,SUM(IF(($BR$30:$BR$38=C20)*($BS$29:$CA$29=R19),$BS$30:$CA$38)),0)</f>
        <v>0</v>
      </c>
      <c r="AF55" s="3">
        <f t="array" ref="AF55">IF(R20=C20,SUM(IF(($BR$30:$BR$38=C20)*($BS$29:$CA$29=R21),$BS$30:$CA$38)),0)</f>
        <v>0</v>
      </c>
      <c r="AG55" s="3">
        <f t="array" ref="AG55">IF(R20=C20,SUM(IF(($BR$30:$BR$38=C20)*($BS$29:$CA$29=R22),$BS$30:$CA$38)),0)</f>
        <v>0</v>
      </c>
      <c r="AH55" s="3">
        <f t="array" ref="AH55">IF(R20=C20,SUM(IF(($BR$30:$BR$38=C20)*($BS$29:$CA$29=R23),$BS$30:$CA$38)),0)</f>
        <v>0</v>
      </c>
      <c r="AI55" s="3">
        <f t="array" ref="AI55">IF(R20=C20,SUM(IF(($BR$30:$BR$38=C20)*($BS$29:$CA$29=R$24),$BS$30:$CA$38)),0)</f>
        <v>0</v>
      </c>
      <c r="AJ55" s="3">
        <f t="array" ref="AJ55">IF(R20=C20,SUM(IF(($BR$30:$BR$38=C20)*($BS$29:$CA$29=R$25),$BS$30:$CA$38)),0)</f>
        <v>0</v>
      </c>
      <c r="AK55" s="5">
        <f t="array" ref="AK55">IF(S20=C20,SUM(IF(($BR$30:$BR$38=C20)*($BS$29:$CA$29=S17),$BS$30:$CA$38)),0)</f>
        <v>0</v>
      </c>
      <c r="AL55" s="3">
        <f t="array" ref="AL55">IF(S20=C20,SUM(IF(($BR$30:$BR$38=C20)*($BS$29:$CA$29=S18),$BS$30:$CA$38)),0)</f>
        <v>0</v>
      </c>
      <c r="AM55" s="3">
        <f t="array" ref="AM55">IF(S20=C20,SUM(IF(($BR$30:$BR$38=C20)*($BS$29:$CA$29=S19),$BS$30:$CA$38)),0)</f>
        <v>0</v>
      </c>
      <c r="AN55" s="3">
        <f t="array" ref="AN55">IF(S20=C20,SUM(IF(($BR$30:$BR$38=C20)*($BS$29:$CA$29=S21),$BS$30:$CA$38)),0)</f>
        <v>0</v>
      </c>
      <c r="AO55" s="3">
        <f t="array" ref="AO55">IF(S20=C20,SUM(IF(($BR$30:$BR$38=C20)*($BS$29:$CA$29=S22),$BS$30:$CA$38)),0)</f>
        <v>0</v>
      </c>
      <c r="AP55" s="3">
        <f t="array" ref="AP55">IF(S20=C20,SUM(IF(($BR$30:$BR$38=C20)*($BS$29:$CA$29=S23),$BS$30:$CA$38)),0)</f>
        <v>0</v>
      </c>
      <c r="AQ55" s="3">
        <f t="array" ref="AQ55">IF(S20=C20,SUM(IF(($BR$30:$BR$38=C20)*($BS$29:$CA$29=S$24),$BS$30:$CA$38)),0)</f>
        <v>0</v>
      </c>
      <c r="AR55" s="3">
        <f t="array" ref="AR55">IF(S20=C20,SUM(IF(($BR$30:$BR$38=C20)*($BS$29:$CA$29=S$25),$BS$30:$CA$38)),0)</f>
        <v>0</v>
      </c>
      <c r="AS55" s="5">
        <f t="array" ref="AS55">IF(T20=C20,SUM(IF(($BR$30:$BR$38=C20)*($BS$29:$CA$29=T17),$BS$30:$CA$38)),0)</f>
        <v>0</v>
      </c>
      <c r="AT55" s="3">
        <f t="array" ref="AT55">IF(T20=C20,SUM(IF(($BR$30:$BR$38=C20)*($BS$29:$CA$29=T18),$BS$30:$CA$38)),0)</f>
        <v>0</v>
      </c>
      <c r="AU55" s="3">
        <f t="array" ref="AU55">IF(T20=C20,SUM(IF(($BR$30:$BR$38=C20)*($BS$29:$CA$29=T19),$BS$30:$CA$38)),0)</f>
        <v>0</v>
      </c>
      <c r="AV55" s="3">
        <f t="array" ref="AV55">IF(T20=C20,SUM(IF(($BR$30:$BR$38=C20)*($BS$29:$CA$29=T21),$BS$30:$CA$38)),0)</f>
        <v>0</v>
      </c>
      <c r="AW55" s="3">
        <f t="array" ref="AW55">IF(T20=C20,SUM(IF(($BR$30:$BR$38=C20)*($BS$29:$CA$29=T22),$BS$30:$CA$38)),0)</f>
        <v>0</v>
      </c>
      <c r="AX55" s="3">
        <f t="array" ref="AX55">IF(T20=C20,SUM(IF(($BR$30:$BR$38=C20)*($BS$29:$CA$29=T23),$BS$30:$CA$38)),0)</f>
        <v>0</v>
      </c>
      <c r="AY55" s="3">
        <f t="array" ref="AY55">IF(T20=C20,SUM(IF(($BR$30:$BR$38=C20)*($BS$29:$CA$29=T$24),$BS$30:$CA$38)),0)</f>
        <v>0</v>
      </c>
      <c r="AZ55" s="3">
        <f t="array" ref="AZ55">IF(T20=C20,SUM(IF(($BR$30:$BR$38=C20)*($BS$29:$CA$29=T$25),$BS$30:$CA$38)),0)</f>
        <v>0</v>
      </c>
      <c r="BA55" s="5">
        <f t="array" ref="BA55">IF(U20=C20,SUM(IF(($BR$30:$BR$38=C20)*($BS$29:$CA$29=U$17),$BS$30:$CA$38)),0)</f>
        <v>0</v>
      </c>
      <c r="BB55" s="3">
        <f t="array" ref="BB55">IF(U20=C20,SUM(IF(($BR$30:$BR$38=C20)*($BS$29:$CA$29=U$18),$BS$30:$CA$38)),0)</f>
        <v>0</v>
      </c>
      <c r="BC55" s="3">
        <f t="array" ref="BC55">IF(U20=C20,SUM(IF(($BR$30:$BR$38=C20)*($BS$29:$CA$29=U$19),$BS$30:$CA$38)),0)</f>
        <v>0</v>
      </c>
      <c r="BD55" s="3">
        <f t="array" ref="BD55">IF(U20=C20,SUM(IF(($BR$30:$BR$38=C20)*($BS$29:$CA$29=U$21),$BS$30:$CA$38)),0)</f>
        <v>0</v>
      </c>
      <c r="BE55" s="3">
        <f t="array" ref="BE55">IF(U20=C20,SUM(IF(($BR$30:$BR$38=C20)*($BS$29:$CA$29=U$22),$BS$30:$CA$38)),0)</f>
        <v>0</v>
      </c>
      <c r="BF55" s="3">
        <f t="array" ref="BF55">IF(U20=C20,SUM(IF(($BR$30:$BR$38=C20)*($BS$29:$CA$29=U$23),$BS$30:$CA$38)),0)</f>
        <v>0</v>
      </c>
      <c r="BG55" s="3">
        <f t="array" ref="BG55">IF(U20=C20,SUM(IF(($BR$30:$BR$38=C20)*($BS$29:$CA$29=U$24),$BS$30:$CA$38)),0)</f>
        <v>0</v>
      </c>
      <c r="BH55" s="3">
        <f t="array" ref="BH55">IF(U20=C20,SUM(IF(($BR$30:$BR$38=C20)*($BS$29:$CA$29=U$25),$BS$30:$CA$38)),0)</f>
        <v>0</v>
      </c>
      <c r="BI55" s="5">
        <f t="array" ref="BI55">IF(V20=C20,SUM(IF(($BR$30:$BR$38=C20)*($BS$29:$CA$29=V$17),$BS$30:$CA$38)),0)</f>
        <v>0</v>
      </c>
      <c r="BJ55" s="3">
        <f t="array" ref="BJ55">IF(V20=C20,SUM(IF(($BR$30:$BR$38=C20)*($BS$29:$CA$29=V$18),$BS$30:$CA$38)),0)</f>
        <v>0</v>
      </c>
      <c r="BK55" s="3">
        <f t="array" ref="BK55">IF(V20=C20,SUM(IF(($BR$30:$BR$38=C20)*($BS$29:$CA$29=V$19),$BS$30:$CA$38)),0)</f>
        <v>0</v>
      </c>
      <c r="BL55" s="3">
        <f t="array" ref="BL55">IF(V20=C20,SUM(IF(($BR$30:$BR$38=C20)*($BS$29:$CA$29=V$21),$BS$30:$CA$38)),0)</f>
        <v>0</v>
      </c>
      <c r="BM55" s="3">
        <f t="array" ref="BM55">IF(V20=C20,SUM(IF(($BR$30:$BR$38=C20)*($BS$29:$CA$29=V$22),$BS$30:$CA$38)),0)</f>
        <v>0</v>
      </c>
      <c r="BN55" s="3">
        <f t="array" ref="BN55">IF(V20=C20,SUM(IF(($BR$30:$BR$38=C20)*($BS$29:$CA$29=V$23),$BS$30:$CA$38)),0)</f>
        <v>0</v>
      </c>
      <c r="BO55" s="3">
        <f t="array" ref="BO55">IF(V20=C20,SUM(IF(($BR$30:$BR$38=C20)*($BS$29:$CA$29=V$24),$BS$30:$CA$38)),0)</f>
        <v>0</v>
      </c>
      <c r="BP55" s="15">
        <f t="array" ref="BP55">IF(V20=C20,SUM(IF(($BR$30:$BR$38=C20)*($BS$29:$CA$29=V$25),$BS$30:$CA$38)),0)</f>
        <v>0</v>
      </c>
      <c r="BQ55" s="3"/>
      <c r="BR55" s="2" t="str">
        <f t="shared" si="68"/>
        <v>Maibach 1822 eV</v>
      </c>
      <c r="BS55" s="8">
        <f t="shared" si="70"/>
        <v>6</v>
      </c>
      <c r="BT55" s="8">
        <f t="shared" si="72"/>
        <v>3</v>
      </c>
      <c r="BU55" s="8">
        <f t="shared" ref="BU55:BU60" si="74">SUMIFS($AE$64:$AE$351,$V$64:$V$351,$BR55,$W$64:$W$351,BU$51)+SUMIFS($AF$64:$AF$351,$W$64:$W$351,$BR55,$V$64:$V$351,BU$51)</f>
        <v>3</v>
      </c>
      <c r="BV55" s="6"/>
      <c r="BW55" s="7">
        <f>SUMIFS($AE$64:$AE$351,$V$64:$V$351,$BR55,$W$64:$W$351,BW$51)+SUMIFS($AF$64:$AF$351,$W$64:$W$351,$BR55,$V$64:$V$351,BW$51)</f>
        <v>1</v>
      </c>
      <c r="BX55" s="7">
        <f>SUMIFS($AE$64:$AE$351,$V$64:$V$351,$BR55,$W$64:$W$351,BX$51)+SUMIFS($AF$64:$AF$351,$W$64:$W$351,$BR55,$V$64:$V$351,BX$51)</f>
        <v>4</v>
      </c>
      <c r="BY55" s="7">
        <f>SUMIFS($AE$64:$AE$351,$V$64:$V$351,$BR55,$W$64:$W$351,BY$51)+SUMIFS($AF$64:$AF$351,$W$64:$W$351,$BR55,$V$64:$V$351,BY$51)</f>
        <v>0</v>
      </c>
      <c r="BZ55" s="7">
        <f>SUMIFS($AE$64:$AE$351,$V$64:$V$351,$BR55,$W$64:$W$351,BZ$51)+SUMIFS($AF$64:$AF$351,$W$64:$W$351,$BR55,$V$64:$V$351,BZ$51)</f>
        <v>3</v>
      </c>
      <c r="CA55" s="7">
        <f>SUMIFS($AE$64:$AE$351,$V$64:$V$351,$BR55,$W$64:$W$351,CA$51)+SUMIFS($AF$64:$AF$351,$W$64:$W$351,$BR55,$V$64:$V$351,CA$51)</f>
        <v>4</v>
      </c>
      <c r="CB55" s="3"/>
    </row>
    <row r="56" spans="2:80" s="2" customFormat="1" x14ac:dyDescent="0.2">
      <c r="E56" s="14">
        <f t="array" ref="E56">IF(O21=C21,SUM(IF(($BR$30:$BR$38=C21)*($BS$29:$CA$29=O17),$BS$30:$CA$38)),0)</f>
        <v>0</v>
      </c>
      <c r="F56" s="3">
        <f t="array" ref="F56">IF(O21=C21,SUM(IF(($BR$30:$BR$38=C21)*($BS$29:$CA$29=O18),$BS$30:$CA$38)),0)</f>
        <v>0</v>
      </c>
      <c r="G56" s="3">
        <f t="array" ref="G56">IF(O21=C21,SUM(IF(($BR$30:$BR$38=C21)*($BS$29:$CA$29=O19),$BS$30:$CA$38)),0)</f>
        <v>0</v>
      </c>
      <c r="H56" s="3">
        <f t="array" ref="H56">IF(O21=C21,SUM(IF(($BR$30:$BR$38=C21)*($BS$29:$CA$29=O20),$BS$30:$CA$38)),0)</f>
        <v>0</v>
      </c>
      <c r="I56" s="3">
        <f t="array" ref="I56">IF(O21=C21,SUM(IF(($BR$30:$BR$38=C21)*($BS$29:$CA$29=O22),$BS$30:$CA$38)),0)</f>
        <v>0</v>
      </c>
      <c r="J56" s="3">
        <f t="array" ref="J56">IF(O21=C21,SUM(IF(($BR$30:$BR$38=C21)*($BS$29:$CA$29=O23),$BS$30:$CA$38)),0)</f>
        <v>0</v>
      </c>
      <c r="K56" s="3">
        <f t="array" ref="K56">IF(O21=C21,SUM(IF(($BR$30:$BR$38=C21)*($BS$29:$CA$29=O$24),$BS$30:$CA$38)),0)</f>
        <v>0</v>
      </c>
      <c r="L56" s="3">
        <f t="array" ref="L56">IF(O21=C21,SUM(IF(($BR$30:$BR$38=C21)*($BS$29:$CA$29=O$25),$BS$30:$CA$38)),0)</f>
        <v>0</v>
      </c>
      <c r="M56" s="5">
        <f t="array" ref="M56">IF(P21=C21,SUM(IF(($BR$30:$BR$38=C21)*($BS$29:$CA$29=P17),$BS$30:$CA$38)),0)</f>
        <v>0</v>
      </c>
      <c r="N56" s="3">
        <f t="array" ref="N56">IF(P21=C21,SUM(IF(($BR$30:$BR$38=C21)*($BS$29:$CA$29=P18),$BS$30:$CA$38)),0)</f>
        <v>0</v>
      </c>
      <c r="O56" s="3">
        <f t="array" ref="O56">IF(P21=C21,SUM(IF(($BR$30:$BR$38=C21)*($BS$29:$CA$29=P19),$BS$30:$CA$38)),0)</f>
        <v>0</v>
      </c>
      <c r="P56" s="3">
        <f t="array" ref="P56">IF(P21=C21,SUM(IF(($BR$30:$BR$38=C21)*($BS$29:$CA$29=P20),$BS$30:$CA$38)),0)</f>
        <v>0</v>
      </c>
      <c r="Q56" s="3">
        <f t="array" ref="Q56">IF(P21=C21,SUM(IF(($BR$30:$BR$38=C21)*($BS$29:$CA$29=P22),$BS$30:$CA$38)),0)</f>
        <v>0</v>
      </c>
      <c r="R56" s="3">
        <f t="array" ref="R56">IF(P21=C21,SUM(IF(($BR$30:$BR$38=C21)*($BS$29:$CA$29=P23),$BS$30:$CA$38)),0)</f>
        <v>0</v>
      </c>
      <c r="S56" s="3">
        <f t="array" ref="S56">IF(P21=C21,SUM(IF(($BR$30:$BR$38=C21)*($BS$29:$CA$29=P$24),$BS$30:$CA$38)),0)</f>
        <v>0</v>
      </c>
      <c r="T56" s="3">
        <f t="array" ref="T56">IF(P21=C21,SUM(IF(($BR$30:$BR$38=C21)*($BS$29:$CA$29=P$25),$BS$30:$CA$38)),0)</f>
        <v>0</v>
      </c>
      <c r="U56" s="5">
        <f t="array" ref="U56">IF(Q21=C21,SUM(IF(($BR$30:$BR$38=C21)*($BS$29:$CA$29=Q17),$BS$30:$CA$38)),0)</f>
        <v>0</v>
      </c>
      <c r="V56" s="3">
        <f t="array" ref="V56">IF(Q21=C21,SUM(IF(($BR$30:$BR$38=C21)*($BS$29:$CA$29=Q18),$BS$30:$CA$38)),0)</f>
        <v>0</v>
      </c>
      <c r="W56" s="3">
        <f t="array" ref="W56">IF(Q21=C21,SUM(IF(($BR$30:$BR$38=C21)*($BS$29:$CA$29=Q19),$BS$30:$CA$38)),0)</f>
        <v>0</v>
      </c>
      <c r="X56" s="3">
        <f t="array" ref="X56">IF(Q21=C21,SUM(IF(($BR$30:$BR$38=C21)*($BS$29:$CA$29=Q20),$BS$30:$CA$38)),0)</f>
        <v>0</v>
      </c>
      <c r="Y56" s="3">
        <f t="array" ref="Y56">IF(Q21=C21,SUM(IF(($BR$30:$BR$38=C21)*($BS$29:$CA$29=Q22),$BS$30:$CA$38)),0)</f>
        <v>0</v>
      </c>
      <c r="Z56" s="3">
        <f t="array" ref="Z56">IF(Q21=C21,SUM(IF(($BR$30:$BR$38=C21)*($BS$29:$CA$29=Q23),$BS$30:$CA$38)),0)</f>
        <v>0</v>
      </c>
      <c r="AA56" s="3">
        <f t="array" ref="AA56">IF(Q21=C21,SUM(IF(($BR$30:$BR$38=C21)*($BS$29:$CA$29=Q$24),$BS$30:$CA$38)),0)</f>
        <v>0</v>
      </c>
      <c r="AB56" s="3">
        <f t="array" ref="AB56">IF(Q21=C21,SUM(IF(($BR$30:$BR$38=C21)*($BS$29:$CA$29=Q$25),$BS$30:$CA$38)),0)</f>
        <v>0</v>
      </c>
      <c r="AC56" s="5">
        <f t="array" ref="AC56">IF(R21=C21,SUM(IF(($BR$30:$BR$38=C21)*($BS$29:$CA$29=R17),$BS$30:$CA$38)),0)</f>
        <v>0</v>
      </c>
      <c r="AD56" s="3">
        <f t="array" ref="AD56">IF(R21=C21,SUM(IF(($BR$30:$BR$38=C21)*($BS$29:$CA$29=R18),$BS$30:$CA$38)),0)</f>
        <v>0</v>
      </c>
      <c r="AE56" s="3">
        <f t="array" ref="AE56">IF(R21=C21,SUM(IF(($BR$30:$BR$38=C21)*($BS$29:$CA$29=R19),$BS$30:$CA$38)),0)</f>
        <v>0</v>
      </c>
      <c r="AF56" s="3">
        <f t="array" ref="AF56">IF(R21=C21,SUM(IF(($BR$30:$BR$38=C21)*($BS$29:$CA$29=R20),$BS$30:$CA$38)),0)</f>
        <v>0</v>
      </c>
      <c r="AG56" s="3">
        <f t="array" ref="AG56">IF(R21=C21,SUM(IF(($BR$30:$BR$38=C21)*($BS$29:$CA$29=R22),$BS$30:$CA$38)),0)</f>
        <v>0</v>
      </c>
      <c r="AH56" s="3">
        <f t="array" ref="AH56">IF(R21=C21,SUM(IF(($BR$30:$BR$38=C21)*($BS$29:$CA$29=R23),$BS$30:$CA$38)),0)</f>
        <v>0</v>
      </c>
      <c r="AI56" s="3">
        <f t="array" ref="AI56">IF(R21=C21,SUM(IF(($BR$30:$BR$38=C21)*($BS$29:$CA$29=R$24),$BS$30:$CA$38)),0)</f>
        <v>0</v>
      </c>
      <c r="AJ56" s="3">
        <f t="array" ref="AJ56">IF(R21=C21,SUM(IF(($BR$30:$BR$38=C21)*($BS$29:$CA$29=R$25),$BS$30:$CA$38)),0)</f>
        <v>0</v>
      </c>
      <c r="AK56" s="5">
        <f t="array" ref="AK56">IF(S21=C21,SUM(IF(($BR$30:$BR$38=C21)*($BS$29:$CA$29=S17),$BS$30:$CA$38)),0)</f>
        <v>0</v>
      </c>
      <c r="AL56" s="3">
        <f t="array" ref="AL56">IF(S21=C21,SUM(IF(($BR$30:$BR$38=C21)*($BS$29:$CA$29=S18),$BS$30:$CA$38)),0)</f>
        <v>0</v>
      </c>
      <c r="AM56" s="3">
        <f t="array" ref="AM56">IF(S21=C21,SUM(IF(($BR$30:$BR$38=C21)*($BS$29:$CA$29=S19),$BS$30:$CA$38)),0)</f>
        <v>0</v>
      </c>
      <c r="AN56" s="3">
        <f t="array" ref="AN56">IF(S21=C21,SUM(IF(($BR$30:$BR$38=C21)*($BS$29:$CA$29=S20),$BS$30:$CA$38)),0)</f>
        <v>0</v>
      </c>
      <c r="AO56" s="3">
        <f t="array" ref="AO56">IF(S21=C21,SUM(IF(($BR$30:$BR$38=C21)*($BS$29:$CA$29=S22),$BS$30:$CA$38)),0)</f>
        <v>0</v>
      </c>
      <c r="AP56" s="3">
        <f t="array" ref="AP56">IF(S21=C21,SUM(IF(($BR$30:$BR$38=C21)*($BS$29:$CA$29=S23),$BS$30:$CA$38)),0)</f>
        <v>0</v>
      </c>
      <c r="AQ56" s="3">
        <f t="array" ref="AQ56">IF(S21=C21,SUM(IF(($BR$30:$BR$38=C21)*($BS$29:$CA$29=S$24),$BS$30:$CA$38)),0)</f>
        <v>0</v>
      </c>
      <c r="AR56" s="3">
        <f t="array" ref="AR56">IF(S21=C21,SUM(IF(($BR$30:$BR$38=C21)*($BS$29:$CA$29=S$25),$BS$30:$CA$38)),0)</f>
        <v>0</v>
      </c>
      <c r="AS56" s="5">
        <f t="array" ref="AS56">IF(T21=C21,SUM(IF(($BR$30:$BR$38=C21)*($BS$29:$CA$29=T17),$BS$30:$CA$38)),0)</f>
        <v>0</v>
      </c>
      <c r="AT56" s="3">
        <f t="array" ref="AT56">IF(T21=C21,SUM(IF(($BR$30:$BR$38=C21)*($BS$29:$CA$29=T18),$BS$30:$CA$38)),0)</f>
        <v>0</v>
      </c>
      <c r="AU56" s="3">
        <f t="array" ref="AU56">IF(T21=C21,SUM(IF(($BR$30:$BR$38=C21)*($BS$29:$CA$29=T19),$BS$30:$CA$38)),0)</f>
        <v>0</v>
      </c>
      <c r="AV56" s="3">
        <f t="array" ref="AV56">IF(T21=C21,SUM(IF(($BR$30:$BR$38=C21)*($BS$29:$CA$29=T20),$BS$30:$CA$38)),0)</f>
        <v>0</v>
      </c>
      <c r="AW56" s="3">
        <f t="array" ref="AW56">IF(T21=C21,SUM(IF(($BR$30:$BR$38=C21)*($BS$29:$CA$29=T22),$BS$30:$CA$38)),0)</f>
        <v>0</v>
      </c>
      <c r="AX56" s="3">
        <f t="array" ref="AX56">IF(T21=C21,SUM(IF(($BR$30:$BR$38=C21)*($BS$29:$CA$29=T23),$BS$30:$CA$38)),0)</f>
        <v>0</v>
      </c>
      <c r="AY56" s="3">
        <f t="array" ref="AY56">IF(T21=C21,SUM(IF(($BR$30:$BR$38=C21)*($BS$29:$CA$29=T$24),$BS$30:$CA$38)),0)</f>
        <v>0</v>
      </c>
      <c r="AZ56" s="3">
        <f t="array" ref="AZ56">IF(T21=C21,SUM(IF(($BR$30:$BR$38=C21)*($BS$29:$CA$29=T$25),$BS$30:$CA$38)),0)</f>
        <v>0</v>
      </c>
      <c r="BA56" s="5">
        <f t="array" ref="BA56">IF(U21=C21,SUM(IF(($BR$30:$BR$38=C21)*($BS$29:$CA$29=U$17),$BS$30:$CA$38)),0)</f>
        <v>0</v>
      </c>
      <c r="BB56" s="3">
        <f t="array" ref="BB56">IF(U21=C21,SUM(IF(($BR$30:$BR$38=C21)*($BS$29:$CA$29=U$18),$BS$30:$CA$38)),0)</f>
        <v>0</v>
      </c>
      <c r="BC56" s="3">
        <f t="array" ref="BC56">IF(U21=C21,SUM(IF(($BR$30:$BR$38=C21)*($BS$29:$CA$29=U$19),$BS$30:$CA$38)),0)</f>
        <v>0</v>
      </c>
      <c r="BD56" s="3">
        <f t="array" ref="BD56">IF(U21=C21,SUM(IF(($BR$30:$BR$38=C21)*($BS$29:$CA$29=U$20),$BS$30:$CA$38)),0)</f>
        <v>0</v>
      </c>
      <c r="BE56" s="3">
        <f t="array" ref="BE56">IF(U21=C21,SUM(IF(($BR$30:$BR$38=C21)*($BS$29:$CA$29=U$22),$BS$30:$CA$38)),0)</f>
        <v>0</v>
      </c>
      <c r="BF56" s="3">
        <f t="array" ref="BF56">IF(U21=C21,SUM(IF(($BR$30:$BR$38=C21)*($BS$29:$CA$29=U$23),$BS$30:$CA$38)),0)</f>
        <v>0</v>
      </c>
      <c r="BG56" s="3">
        <f t="array" ref="BG56">IF(U21=C21,SUM(IF(($BR$30:$BR$38=C21)*($BS$29:$CA$29=U$24),$BS$30:$CA$38)),0)</f>
        <v>0</v>
      </c>
      <c r="BH56" s="3">
        <f t="array" ref="BH56">IF(U21=C21,SUM(IF(($BR$30:$BR$38=C21)*($BS$29:$CA$29=U$25),$BS$30:$CA$38)),0)</f>
        <v>0</v>
      </c>
      <c r="BI56" s="5">
        <f t="array" ref="BI56">IF(V21=C21,SUM(IF(($BR$30:$BR$38=C21)*($BS$29:$CA$29=V$17),$BS$30:$CA$38)),0)</f>
        <v>0</v>
      </c>
      <c r="BJ56" s="3">
        <f t="array" ref="BJ56">IF(V21=C21,SUM(IF(($BR$30:$BR$38=C21)*($BS$29:$CA$29=V$18),$BS$30:$CA$38)),0)</f>
        <v>0</v>
      </c>
      <c r="BK56" s="3">
        <f t="array" ref="BK56">IF(V21=C21,SUM(IF(($BR$30:$BR$38=C21)*($BS$29:$CA$29=V$19),$BS$30:$CA$38)),0)</f>
        <v>0</v>
      </c>
      <c r="BL56" s="3">
        <f t="array" ref="BL56">IF(V21=C21,SUM(IF(($BR$30:$BR$38=C21)*($BS$29:$CA$29=V$20),$BS$30:$CA$38)),0)</f>
        <v>0</v>
      </c>
      <c r="BM56" s="3">
        <f t="array" ref="BM56">IF(V21=C21,SUM(IF(($BR$30:$BR$38=C21)*($BS$29:$CA$29=V$22),$BS$30:$CA$38)),0)</f>
        <v>0</v>
      </c>
      <c r="BN56" s="3">
        <f t="array" ref="BN56">IF(V21=C21,SUM(IF(($BR$30:$BR$38=C21)*($BS$29:$CA$29=V$23),$BS$30:$CA$38)),0)</f>
        <v>0</v>
      </c>
      <c r="BO56" s="3">
        <f t="array" ref="BO56">IF(V21=C21,SUM(IF(($BR$30:$BR$38=C21)*($BS$29:$CA$29=V$24),$BS$30:$CA$38)),0)</f>
        <v>0</v>
      </c>
      <c r="BP56" s="15">
        <f t="array" ref="BP56">IF(V21=C21,SUM(IF(($BR$30:$BR$38=C21)*($BS$29:$CA$29=V$25),$BS$30:$CA$38)),0)</f>
        <v>0</v>
      </c>
      <c r="BQ56" s="3"/>
      <c r="BR56" s="2" t="str">
        <f t="shared" si="68"/>
        <v>Beinbruch SC</v>
      </c>
      <c r="BS56" s="8">
        <f t="shared" si="70"/>
        <v>2</v>
      </c>
      <c r="BT56" s="8">
        <f t="shared" si="72"/>
        <v>4</v>
      </c>
      <c r="BU56" s="8">
        <f t="shared" si="74"/>
        <v>4</v>
      </c>
      <c r="BV56" s="8">
        <f>SUMIFS($AE$64:$AE$351,$V$64:$V$351,$BR56,$W$64:$W$351,BV$51)+SUMIFS($AF$64:$AF$351,$W$64:$W$351,$BR56,$V$64:$V$351,BV$51)</f>
        <v>4</v>
      </c>
      <c r="BW56" s="6"/>
      <c r="BX56" s="7">
        <f>SUMIFS($AE$64:$AE$351,$V$64:$V$351,$BR56,$W$64:$W$351,BX$51)+SUMIFS($AF$64:$AF$351,$W$64:$W$351,$BR56,$V$64:$V$351,BX$51)</f>
        <v>1</v>
      </c>
      <c r="BY56" s="7">
        <f>SUMIFS($AE$64:$AE$351,$V$64:$V$351,$BR56,$W$64:$W$351,BY$51)+SUMIFS($AF$64:$AF$351,$W$64:$W$351,$BR56,$V$64:$V$351,BY$51)</f>
        <v>3</v>
      </c>
      <c r="BZ56" s="7">
        <f>SUMIFS($AE$64:$AE$351,$V$64:$V$351,$BR56,$W$64:$W$351,BZ$51)+SUMIFS($AF$64:$AF$351,$W$64:$W$351,$BR56,$V$64:$V$351,BZ$51)</f>
        <v>4</v>
      </c>
      <c r="CA56" s="7">
        <f>SUMIFS($AE$64:$AE$351,$V$64:$V$351,$BR56,$W$64:$W$351,CA$51)+SUMIFS($AF$64:$AF$351,$W$64:$W$351,$BR56,$V$64:$V$351,CA$51)</f>
        <v>4</v>
      </c>
      <c r="CB56" s="3"/>
    </row>
    <row r="57" spans="2:80" s="2" customFormat="1" x14ac:dyDescent="0.2">
      <c r="E57" s="14">
        <f t="array" ref="E57">IF(O22=C22,SUM(IF(($BR$30:$BR$38=C22)*($BS$29:$CA$29=O17),$BS$30:$CA$38)),0)</f>
        <v>0</v>
      </c>
      <c r="F57" s="3">
        <f t="array" ref="F57">IF(O22=C22,SUM(IF(($BR$30:$BR$38=C22)*($BS$29:$CA$29=O18),$BS$30:$CA$38)),0)</f>
        <v>0</v>
      </c>
      <c r="G57" s="3">
        <f t="array" ref="G57">IF(O22=C22,SUM(IF(($BR$30:$BR$38=C22)*($BS$29:$CA$29=O19),$BS$30:$CA$38)),0)</f>
        <v>0</v>
      </c>
      <c r="H57" s="3">
        <f t="array" ref="H57">IF(O22=C22,SUM(IF(($BR$30:$BR$38=C22)*($BS$29:$CA$29=O20),$BS$30:$CA$38)),0)</f>
        <v>0</v>
      </c>
      <c r="I57" s="3">
        <f t="array" ref="I57">IF(O22=C22,SUM(IF(($BR$30:$BR$38=C22)*($BS$29:$CA$29=O21),$BS$30:$CA$38)),0)</f>
        <v>0</v>
      </c>
      <c r="J57" s="3">
        <f t="array" ref="J57">IF(O22=C22,SUM(IF(($BR$30:$BR$38=C22)*($BS$29:$CA$29=O23),$BS$30:$CA$38)),0)</f>
        <v>0</v>
      </c>
      <c r="K57" s="3">
        <f t="array" ref="K57">IF(O22=C22,SUM(IF(($BR$30:$BR$38=C22)*($BS$29:$CA$29=O$24),$BS$30:$CA$38)),0)</f>
        <v>0</v>
      </c>
      <c r="L57" s="3">
        <f t="array" ref="L57">IF(O22=C22,SUM(IF(($BR$30:$BR$38=C22)*($BS$29:$CA$29=O$25),$BS$30:$CA$38)),0)</f>
        <v>0</v>
      </c>
      <c r="M57" s="5">
        <f t="array" ref="M57">IF(P22=C22,SUM(IF(($BR$30:$BR$38=C22)*($BS$29:$CA$29=P17),$BS$30:$CA$38)),0)</f>
        <v>0</v>
      </c>
      <c r="N57" s="3">
        <f t="array" ref="N57">IF(P22=C22,SUM(IF(($BR$30:$BR$38=C22)*($BS$29:$CA$29=P18),$BS$30:$CA$38)),0)</f>
        <v>0</v>
      </c>
      <c r="O57" s="3">
        <f t="array" ref="O57">IF(P22=C22,SUM(IF(($BR$30:$BR$38=C22)*($BS$29:$CA$29=P19),$BS$30:$CA$38)),0)</f>
        <v>0</v>
      </c>
      <c r="P57" s="3">
        <f t="array" ref="P57">IF(P22=C22,SUM(IF(($BR$30:$BR$38=C22)*($BS$29:$CA$29=P20),$BS$30:$CA$38)),0)</f>
        <v>0</v>
      </c>
      <c r="Q57" s="3">
        <f t="array" ref="Q57">IF(P22=C22,SUM(IF(($BR$30:$BR$38=C22)*($BS$29:$CA$29=P21),$BS$30:$CA$38)),0)</f>
        <v>0</v>
      </c>
      <c r="R57" s="3">
        <f t="array" ref="R57">IF(P22=C22,SUM(IF(($BR$30:$BR$38=C22)*($BS$29:$CA$29=P23),$BS$30:$CA$38)),0)</f>
        <v>0</v>
      </c>
      <c r="S57" s="3">
        <f t="array" ref="S57">IF(P22=C22,SUM(IF(($BR$30:$BR$38=C22)*($BS$29:$CA$29=P$24),$BS$30:$CA$38)),0)</f>
        <v>0</v>
      </c>
      <c r="T57" s="3">
        <f t="array" ref="T57">IF(P22=C22,SUM(IF(($BR$30:$BR$38=C22)*($BS$29:$CA$29=P$25),$BS$30:$CA$38)),0)</f>
        <v>0</v>
      </c>
      <c r="U57" s="5">
        <f t="array" ref="U57">IF(Q22=C22,SUM(IF(($BR$30:$BR$38=C22)*($BS$29:$CA$29=Q17),$BS$30:$CA$38)),0)</f>
        <v>0</v>
      </c>
      <c r="V57" s="3">
        <f t="array" ref="V57">IF(Q22=C22,SUM(IF(($BR$30:$BR$38=C22)*($BS$29:$CA$29=Q18),$BS$30:$CA$38)),0)</f>
        <v>0</v>
      </c>
      <c r="W57" s="3">
        <f t="array" ref="W57">IF(Q22=C22,SUM(IF(($BR$30:$BR$38=C22)*($BS$29:$CA$29=Q19),$BS$30:$CA$38)),0)</f>
        <v>0</v>
      </c>
      <c r="X57" s="3">
        <f t="array" ref="X57">IF(Q22=C22,SUM(IF(($BR$30:$BR$38=C22)*($BS$29:$CA$29=Q20),$BS$30:$CA$38)),0)</f>
        <v>0</v>
      </c>
      <c r="Y57" s="3">
        <f t="array" ref="Y57">IF(Q22=C22,SUM(IF(($BR$30:$BR$38=C22)*($BS$29:$CA$29=Q21),$BS$30:$CA$38)),0)</f>
        <v>0</v>
      </c>
      <c r="Z57" s="3">
        <f t="array" ref="Z57">IF(Q22=C22,SUM(IF(($BR$30:$BR$38=C22)*($BS$29:$CA$29=Q23),$BS$30:$CA$38)),0)</f>
        <v>0</v>
      </c>
      <c r="AA57" s="3">
        <f t="array" ref="AA57">IF(Q22=C22,SUM(IF(($BR$30:$BR$38=C22)*($BS$29:$CA$29=Q$24),$BS$30:$CA$38)),0)</f>
        <v>0</v>
      </c>
      <c r="AB57" s="3">
        <f t="array" ref="AB57">IF(Q22=C22,SUM(IF(($BR$30:$BR$38=C22)*($BS$29:$CA$29=Q$25),$BS$30:$CA$38)),0)</f>
        <v>0</v>
      </c>
      <c r="AC57" s="5">
        <f t="array" ref="AC57">IF(R22=C22,SUM(IF(($BR$30:$BR$38=C22)*($BS$29:$CA$29=R17),$BS$30:$CA$38)),0)</f>
        <v>0</v>
      </c>
      <c r="AD57" s="3">
        <f t="array" ref="AD57">IF(R22=C22,SUM(IF(($BR$30:$BR$38=C22)*($BS$29:$CA$29=R18),$BS$30:$CA$38)),0)</f>
        <v>0</v>
      </c>
      <c r="AE57" s="3">
        <f t="array" ref="AE57">IF(R22=C22,SUM(IF(($BR$30:$BR$38=C22)*($BS$29:$CA$29=R19),$BS$30:$CA$38)),0)</f>
        <v>0</v>
      </c>
      <c r="AF57" s="3">
        <f t="array" ref="AF57">IF(R22=C22,SUM(IF(($BR$30:$BR$38=C22)*($BS$29:$CA$29=R20),$BS$30:$CA$38)),0)</f>
        <v>0</v>
      </c>
      <c r="AG57" s="3">
        <f t="array" ref="AG57">IF(R22=C22,SUM(IF(($BR$30:$BR$38=C22)*($BS$29:$CA$29=R21),$BS$30:$CA$38)),0)</f>
        <v>0</v>
      </c>
      <c r="AH57" s="3">
        <f t="array" ref="AH57">IF(R22=C22,SUM(IF(($BR$30:$BR$38=C22)*($BS$29:$CA$29=R23),$BS$30:$CA$38)),0)</f>
        <v>0</v>
      </c>
      <c r="AI57" s="3">
        <f t="array" ref="AI57">IF(R22=C22,SUM(IF(($BR$30:$BR$38=C22)*($BS$29:$CA$29=R$24),$BS$30:$CA$38)),0)</f>
        <v>0</v>
      </c>
      <c r="AJ57" s="3">
        <f t="array" ref="AJ57">IF(R22=C22,SUM(IF(($BR$30:$BR$38=C22)*($BS$29:$CA$29=R$25),$BS$30:$CA$38)),0)</f>
        <v>0</v>
      </c>
      <c r="AK57" s="5">
        <f t="array" ref="AK57">IF(S22=C22,SUM(IF(($BR$30:$BR$38=C22)*($BS$29:$CA$29=S17),$BS$30:$CA$38)),0)</f>
        <v>0</v>
      </c>
      <c r="AL57" s="3">
        <f t="array" ref="AL57">IF(S22=C22,SUM(IF(($BR$30:$BR$38=C22)*($BS$29:$CA$29=S18),$BS$30:$CA$38)),0)</f>
        <v>0</v>
      </c>
      <c r="AM57" s="3">
        <f t="array" ref="AM57">IF(S22=C22,SUM(IF(($BR$30:$BR$38=C22)*($BS$29:$CA$29=S19),$BS$30:$CA$38)),0)</f>
        <v>0</v>
      </c>
      <c r="AN57" s="3">
        <f t="array" ref="AN57">IF(S22=C22,SUM(IF(($BR$30:$BR$38=C22)*($BS$29:$CA$29=S20),$BS$30:$CA$38)),0)</f>
        <v>0</v>
      </c>
      <c r="AO57" s="3">
        <f t="array" ref="AO57">IF(S22=C22,SUM(IF(($BR$30:$BR$38=C22)*($BS$29:$CA$29=S21),$BS$30:$CA$38)),0)</f>
        <v>0</v>
      </c>
      <c r="AP57" s="3">
        <f t="array" ref="AP57">IF(S22=C22,SUM(IF(($BR$30:$BR$38=C22)*($BS$29:$CA$29=S23),$BS$30:$CA$38)),0)</f>
        <v>0</v>
      </c>
      <c r="AQ57" s="3">
        <f t="array" ref="AQ57">IF(S22=C22,SUM(IF(($BR$30:$BR$38=C22)*($BS$29:$CA$29=S$24),$BS$30:$CA$38)),0)</f>
        <v>0</v>
      </c>
      <c r="AR57" s="3">
        <f t="array" ref="AR57">IF(S22=C22,SUM(IF(($BR$30:$BR$38=C22)*($BS$29:$CA$29=S$25),$BS$30:$CA$38)),0)</f>
        <v>0</v>
      </c>
      <c r="AS57" s="5">
        <f t="array" ref="AS57">IF(T22=C22,SUM(IF(($BR$30:$BR$38=C22)*($BS$29:$CA$29=T17),$BS$30:$CA$38)),0)</f>
        <v>0</v>
      </c>
      <c r="AT57" s="3">
        <f t="array" ref="AT57">IF(T22=C22,SUM(IF(($BR$30:$BR$38=C22)*($BS$29:$CA$29=T18),$BS$30:$CA$38)),0)</f>
        <v>0</v>
      </c>
      <c r="AU57" s="3">
        <f t="array" ref="AU57">IF(T22=C22,SUM(IF(($BR$30:$BR$38=C22)*($BS$29:$CA$29=T19),$BS$30:$CA$38)),0)</f>
        <v>0</v>
      </c>
      <c r="AV57" s="3">
        <f t="array" ref="AV57">IF(T22=C22,SUM(IF(($BR$30:$BR$38=C22)*($BS$29:$CA$29=T20),$BS$30:$CA$38)),0)</f>
        <v>0</v>
      </c>
      <c r="AW57" s="3">
        <f t="array" ref="AW57">IF(T22=C22,SUM(IF(($BR$30:$BR$38=C22)*($BS$29:$CA$29=T21),$BS$30:$CA$38)),0)</f>
        <v>0</v>
      </c>
      <c r="AX57" s="3">
        <f t="array" ref="AX57">IF(T22=C22,SUM(IF(($BR$30:$BR$38=C22)*($BS$29:$CA$29=T23),$BS$30:$CA$38)),0)</f>
        <v>0</v>
      </c>
      <c r="AY57" s="3">
        <f t="array" ref="AY57">IF(T22=C22,SUM(IF(($BR$30:$BR$38=C22)*($BS$29:$CA$29=T$24),$BS$30:$CA$38)),0)</f>
        <v>0</v>
      </c>
      <c r="AZ57" s="3">
        <f t="array" ref="AZ57">IF(T22=C22,SUM(IF(($BR$30:$BR$38=C22)*($BS$29:$CA$29=T$25),$BS$30:$CA$38)),0)</f>
        <v>0</v>
      </c>
      <c r="BA57" s="5">
        <f t="array" ref="BA57">IF(U22=C22,SUM(IF(($BR$30:$BR$38=C22)*($BS$29:$CA$29=U$17),$BS$30:$CA$38)),0)</f>
        <v>0</v>
      </c>
      <c r="BB57" s="3">
        <f t="array" ref="BB57">IF(U22=C22,SUM(IF(($BR$30:$BR$38=C22)*($BS$29:$CA$29=U$18),$BS$30:$CA$38)),0)</f>
        <v>0</v>
      </c>
      <c r="BC57" s="3">
        <f t="array" ref="BC57">IF(U22=C22,SUM(IF(($BR$30:$BR$38=C22)*($BS$29:$CA$29=U$19),$BS$30:$CA$38)),0)</f>
        <v>0</v>
      </c>
      <c r="BD57" s="3">
        <f t="array" ref="BD57">IF(U22=C22,SUM(IF(($BR$30:$BR$38=C22)*($BS$29:$CA$29=U$20),$BS$30:$CA$38)),0)</f>
        <v>0</v>
      </c>
      <c r="BE57" s="3">
        <f t="array" ref="BE57">IF(U22=C22,SUM(IF(($BR$30:$BR$38=C22)*($BS$29:$CA$29=U$21),$BS$30:$CA$38)),0)</f>
        <v>0</v>
      </c>
      <c r="BF57" s="3">
        <f t="array" ref="BF57">IF(U22=C22,SUM(IF(($BR$30:$BR$38=C22)*($BS$29:$CA$29=U$23),$BS$30:$CA$38)),0)</f>
        <v>0</v>
      </c>
      <c r="BG57" s="3">
        <f t="array" ref="BG57">IF(U22=C22,SUM(IF(($BR$30:$BR$38=C22)*($BS$29:$CA$29=U$24),$BS$30:$CA$38)),0)</f>
        <v>0</v>
      </c>
      <c r="BH57" s="3">
        <f t="array" ref="BH57">IF(U22=C22,SUM(IF(($BR$30:$BR$38=C22)*($BS$29:$CA$29=U$25),$BS$30:$CA$38)),0)</f>
        <v>0</v>
      </c>
      <c r="BI57" s="5">
        <f t="array" ref="BI57">IF(V22=C22,SUM(IF(($BR$30:$BR$38=C22)*($BS$29:$CA$29=V$17),$BS$30:$CA$38)),0)</f>
        <v>0</v>
      </c>
      <c r="BJ57" s="3">
        <f t="array" ref="BJ57">IF(V22=C22,SUM(IF(($BR$30:$BR$38=C22)*($BS$29:$CA$29=V$18),$BS$30:$CA$38)),0)</f>
        <v>0</v>
      </c>
      <c r="BK57" s="3">
        <f t="array" ref="BK57">IF(V22=C22,SUM(IF(($BR$30:$BR$38=C22)*($BS$29:$CA$29=V$19),$BS$30:$CA$38)),0)</f>
        <v>0</v>
      </c>
      <c r="BL57" s="3">
        <f t="array" ref="BL57">IF(V22=C22,SUM(IF(($BR$30:$BR$38=C22)*($BS$29:$CA$29=V$20),$BS$30:$CA$38)),0)</f>
        <v>0</v>
      </c>
      <c r="BM57" s="3">
        <f t="array" ref="BM57">IF(V22=C22,SUM(IF(($BR$30:$BR$38=C22)*($BS$29:$CA$29=V$21),$BS$30:$CA$38)),0)</f>
        <v>0</v>
      </c>
      <c r="BN57" s="3">
        <f t="array" ref="BN57">IF(V22=C22,SUM(IF(($BR$30:$BR$38=C22)*($BS$29:$CA$29=V$23),$BS$30:$CA$38)),0)</f>
        <v>0</v>
      </c>
      <c r="BO57" s="3">
        <f t="array" ref="BO57">IF(V22=C22,SUM(IF(($BR$30:$BR$38=C22)*($BS$29:$CA$29=V$24),$BS$30:$CA$38)),0)</f>
        <v>0</v>
      </c>
      <c r="BP57" s="15">
        <f t="array" ref="BP57">IF(V22=C22,SUM(IF(($BR$30:$BR$38=C22)*($BS$29:$CA$29=V$25),$BS$30:$CA$38)),0)</f>
        <v>0</v>
      </c>
      <c r="BQ57" s="3"/>
      <c r="BR57" s="2" t="str">
        <f t="shared" si="68"/>
        <v>FV Schlappe Lunge</v>
      </c>
      <c r="BS57" s="8">
        <f t="shared" si="70"/>
        <v>4</v>
      </c>
      <c r="BT57" s="8">
        <f t="shared" si="72"/>
        <v>2</v>
      </c>
      <c r="BU57" s="8">
        <f t="shared" si="74"/>
        <v>6</v>
      </c>
      <c r="BV57" s="8">
        <f>SUMIFS($AE$64:$AE$351,$V$64:$V$351,$BR57,$W$64:$W$351,BV$51)+SUMIFS($AF$64:$AF$351,$W$64:$W$351,$BR57,$V$64:$V$351,BV$51)</f>
        <v>1</v>
      </c>
      <c r="BW57" s="8">
        <f>SUMIFS($AE$64:$AE$351,$V$64:$V$351,$BR57,$W$64:$W$351,BW$51)+SUMIFS($AF$64:$AF$351,$W$64:$W$351,$BR57,$V$64:$V$351,BW$51)</f>
        <v>4</v>
      </c>
      <c r="BX57" s="6"/>
      <c r="BY57" s="7">
        <f>SUMIFS($AE$64:$AE$351,$V$64:$V$351,$BR57,$W$64:$W$351,BY$51)+SUMIFS($AF$64:$AF$351,$W$64:$W$351,$BR57,$V$64:$V$351,BY$51)</f>
        <v>4</v>
      </c>
      <c r="BZ57" s="7">
        <f>SUMIFS($AE$64:$AE$351,$V$64:$V$351,$BR57,$W$64:$W$351,BZ$51)+SUMIFS($AF$64:$AF$351,$W$64:$W$351,$BR57,$V$64:$V$351,BZ$51)</f>
        <v>1</v>
      </c>
      <c r="CA57" s="7">
        <f>SUMIFS($AE$64:$AE$351,$V$64:$V$351,$BR57,$W$64:$W$351,CA$51)+SUMIFS($AF$64:$AF$351,$W$64:$W$351,$BR57,$V$64:$V$351,CA$51)</f>
        <v>1</v>
      </c>
      <c r="CB57" s="3"/>
    </row>
    <row r="58" spans="2:80" s="2" customFormat="1" x14ac:dyDescent="0.2">
      <c r="E58" s="14">
        <f t="array" ref="E58">IF(O23=C23,SUM(IF(($BR$30:$BR$38=C23)*($BS$29:$CA$29=O$17),$BS$30:$CA$38)),0)</f>
        <v>0</v>
      </c>
      <c r="F58" s="3">
        <f t="array" ref="F58">IF(O23=C23,SUM(IF(($BR$30:$BR$38=C23)*($BS$29:$CA$29=O$18),$BS$30:$CA$38)),0)</f>
        <v>0</v>
      </c>
      <c r="G58" s="3">
        <f t="array" ref="G58">IF(O23=C23,SUM(IF(($BR$30:$BR$38=C23)*($BS$29:$CA$29=O$19),$BS$30:$CA$38)),0)</f>
        <v>0</v>
      </c>
      <c r="H58" s="3">
        <f t="array" ref="H58">IF(O23=C23,SUM(IF(($BR$30:$BR$38=C23)*($BS$29:$CA$29=O$20),$BS$30:$CA$38)),0)</f>
        <v>0</v>
      </c>
      <c r="I58" s="3">
        <f t="array" ref="I58">IF(O23=C23,SUM(IF(($BR$30:$BR$38=C23)*($BS$29:$CA$29=O$21),$BS$30:$CA$38)),0)</f>
        <v>0</v>
      </c>
      <c r="J58" s="3">
        <f t="array" ref="J58">IF(O23=C23,SUM(IF(($BR$30:$BR$38=C23)*($BS$29:$CA$29=O$22),$BS$30:$CA$38)),0)</f>
        <v>0</v>
      </c>
      <c r="K58" s="3">
        <f t="array" ref="K58">IF(O23=C23,SUM(IF(($BR$30:$BR$38=C23)*($BS$29:$CA$29=O$24),$BS$30:$CA$38)),0)</f>
        <v>0</v>
      </c>
      <c r="L58" s="3">
        <f t="array" ref="L58">IF(O23=C23,SUM(IF(($BR$30:$BR$38=C23)*($BS$29:$CA$29=O$25),$BS$30:$CA$38)),0)</f>
        <v>0</v>
      </c>
      <c r="M58" s="5">
        <f t="array" ref="M58">IF(P23=C23,SUM(IF(($BR$30:$BR$38=C23)*($BS$29:$CA$29=P$17),$BS$30:$CA$38)),0)</f>
        <v>0</v>
      </c>
      <c r="N58" s="3">
        <f t="array" ref="N58">IF(P23=C23,SUM(IF(($BR$30:$BR$38=C23)*($BS$29:$CA$29=P$18),$BS$30:$CA$38)),0)</f>
        <v>0</v>
      </c>
      <c r="O58" s="3">
        <f t="array" ref="O58">IF(P23=C23,SUM(IF(($BR$30:$BR$38=C23)*($BS$29:$CA$29=P$19),$BS$30:$CA$38)),0)</f>
        <v>0</v>
      </c>
      <c r="P58" s="3">
        <f t="array" ref="P58">IF(P23=C23,SUM(IF(($BR$30:$BR$38=C23)*($BS$29:$CA$29=P$20),$BS$30:$CA$38)),0)</f>
        <v>0</v>
      </c>
      <c r="Q58" s="3">
        <f t="array" ref="Q58">IF(P23=C23,SUM(IF(($BR$30:$BR$38=C23)*($BS$29:$CA$29=P$21),$BS$30:$CA$38)),0)</f>
        <v>0</v>
      </c>
      <c r="R58" s="3">
        <f t="array" ref="R58">IF(P23=C23,SUM(IF(($BR$30:$BR$38=C23)*($BS$29:$CA$29=P$22),$BS$30:$CA$38)),0)</f>
        <v>0</v>
      </c>
      <c r="S58" s="3">
        <f t="array" ref="S58">IF(P23=C23,SUM(IF(($BR$30:$BR$38=C23)*($BS$29:$CA$29=P$24),$BS$30:$CA$38)),0)</f>
        <v>0</v>
      </c>
      <c r="T58" s="3">
        <f t="array" ref="T58">IF(P23=C23,SUM(IF(($BR$30:$BR$38=C23)*($BS$29:$CA$29=P$25),$BS$30:$CA$38)),0)</f>
        <v>0</v>
      </c>
      <c r="U58" s="5">
        <f t="array" ref="U58">IF(Q23=C23,SUM(IF(($BR$30:$BR$38=C23)*($BS$29:$CA$29=Q$17),$BS$30:$CA$38)),0)</f>
        <v>0</v>
      </c>
      <c r="V58" s="3">
        <f t="array" ref="V58">IF(Q23=C23,SUM(IF(($BR$30:$BR$38=C23)*($BS$29:$CA$29=Q$18),$BS$30:$CA$38)),0)</f>
        <v>0</v>
      </c>
      <c r="W58" s="3">
        <f t="array" ref="W58">IF(Q23=C23,SUM(IF(($BR$30:$BR$38=C23)*($BS$29:$CA$29=Q$19),$BS$30:$CA$38)),0)</f>
        <v>0</v>
      </c>
      <c r="X58" s="3">
        <f t="array" ref="X58">IF(Q23=C23,SUM(IF(($BR$30:$BR$38=C23)*($BS$29:$CA$29=Q$20),$BS$30:$CA$38)),0)</f>
        <v>0</v>
      </c>
      <c r="Y58" s="3">
        <f t="array" ref="Y58">IF(Q23=C23,SUM(IF(($BR$30:$BR$38=C23)*($BS$29:$CA$29=Q$21),$BS$30:$CA$38)),0)</f>
        <v>0</v>
      </c>
      <c r="Z58" s="3">
        <f t="array" ref="Z58">IF(Q23=C23,SUM(IF(($BR$30:$BR$38=C23)*($BS$29:$CA$29=Q$22),$BS$30:$CA$38)),0)</f>
        <v>0</v>
      </c>
      <c r="AA58" s="3">
        <f t="array" ref="AA58">IF(Q23=C23,SUM(IF(($BR$30:$BR$38=C23)*($BS$29:$CA$29=Q$24),$BS$30:$CA$38)),0)</f>
        <v>0</v>
      </c>
      <c r="AB58" s="3">
        <f t="array" ref="AB58">IF(Q23=C23,SUM(IF(($BR$30:$BR$38=C23)*($BS$29:$CA$29=Q$25),$BS$30:$CA$38)),0)</f>
        <v>0</v>
      </c>
      <c r="AC58" s="5">
        <f t="array" ref="AC58">IF(R23=C23,SUM(IF(($BR$30:$BR$38=C23)*($BS$29:$CA$29=R$17),$BS$30:$CA$38)),0)</f>
        <v>0</v>
      </c>
      <c r="AD58" s="3">
        <f t="array" ref="AD58">IF(R23=C23,SUM(IF(($BR$30:$BR$38=C23)*($BS$29:$CA$29=R$18),$BS$30:$CA$38)),0)</f>
        <v>0</v>
      </c>
      <c r="AE58" s="3">
        <f t="array" ref="AE58">IF(R23=C23,SUM(IF(($BR$30:$BR$38=C23)*($BS$29:$CA$29=R$19),$BS$30:$CA$38)),0)</f>
        <v>0</v>
      </c>
      <c r="AF58" s="3">
        <f t="array" ref="AF58">IF(R23=C23,SUM(IF(($BR$30:$BR$38=C23)*($BS$29:$CA$29=R$20),$BS$30:$CA$38)),0)</f>
        <v>0</v>
      </c>
      <c r="AG58" s="3">
        <f t="array" ref="AG58">IF(R23=C23,SUM(IF(($BR$30:$BR$38=C23)*($BS$29:$CA$29=R$21),$BS$30:$CA$38)),0)</f>
        <v>0</v>
      </c>
      <c r="AH58" s="3">
        <f t="array" ref="AH58">IF(R23=C23,SUM(IF(($BR$30:$BR$38=C23)*($BS$29:$CA$29=R$22),$BS$30:$CA$38)),0)</f>
        <v>0</v>
      </c>
      <c r="AI58" s="3">
        <f t="array" ref="AI58">IF(R23=C23,SUM(IF(($BR$30:$BR$38=C23)*($BS$29:$CA$29=R$24),$BS$30:$CA$38)),0)</f>
        <v>0</v>
      </c>
      <c r="AJ58" s="3">
        <f t="array" ref="AJ58">IF(R23=C23,SUM(IF(($BR$30:$BR$38=C23)*($BS$29:$CA$29=R$25),$BS$30:$CA$38)),0)</f>
        <v>0</v>
      </c>
      <c r="AK58" s="5">
        <f t="array" ref="AK58">IF(S23=C23,SUM(IF(($BR$30:$BR$38=C23)*($BS$29:$CA$29=S$17),$BS$30:$CA$38)),0)</f>
        <v>0</v>
      </c>
      <c r="AL58" s="3">
        <f t="array" ref="AL58">IF(S23=C23,SUM(IF(($BR$30:$BR$38=C23)*($BS$29:$CA$29=S$18),$BS$30:$CA$38)),0)</f>
        <v>0</v>
      </c>
      <c r="AM58" s="3">
        <f t="array" ref="AM58">IF(S23=C23,SUM(IF(($BR$30:$BR$38=C23)*($BS$29:$CA$29=S$19),$BS$30:$CA$38)),0)</f>
        <v>0</v>
      </c>
      <c r="AN58" s="3">
        <f t="array" ref="AN58">IF(S23=C23,SUM(IF(($BR$30:$BR$38=C23)*($BS$29:$CA$29=S$20),$BS$30:$CA$38)),0)</f>
        <v>0</v>
      </c>
      <c r="AO58" s="3">
        <f t="array" ref="AO58">IF(S23=C23,SUM(IF(($BR$30:$BR$38=C23)*($BS$29:$CA$29=S$21),$BS$30:$CA$38)),0)</f>
        <v>0</v>
      </c>
      <c r="AP58" s="3">
        <f t="array" ref="AP58">IF(S23=C23,SUM(IF(($BR$30:$BR$38=C23)*($BS$29:$CA$29=S$22),$BS$30:$CA$38)),0)</f>
        <v>0</v>
      </c>
      <c r="AQ58" s="3">
        <f t="array" ref="AQ58">IF(S23=C23,SUM(IF(($BR$30:$BR$38=C23)*($BS$29:$CA$29=S$24),$BS$30:$CA$38)),0)</f>
        <v>0</v>
      </c>
      <c r="AR58" s="3">
        <f t="array" ref="AR58">IF(S23=C23,SUM(IF(($BR$30:$BR$38=C23)*($BS$29:$CA$29=S$25),$BS$30:$CA$38)),0)</f>
        <v>0</v>
      </c>
      <c r="AS58" s="5">
        <f t="array" ref="AS58">IF(T23=C23,SUM(IF(($BR$30:$BR$38=C23)*($BS$29:$CA$29=T$17),$BS$30:$CA$38)),0)</f>
        <v>0</v>
      </c>
      <c r="AT58" s="3">
        <f t="array" ref="AT58">IF(T23=C23,SUM(IF(($BR$30:$BR$38=C23)*($BS$29:$CA$29=T$18),$BS$30:$CA$38)),0)</f>
        <v>0</v>
      </c>
      <c r="AU58" s="3">
        <f t="array" ref="AU58">IF(T23=C23,SUM(IF(($BR$30:$BR$38=C23)*($BS$29:$CA$29=T$19),$BS$30:$CA$38)),0)</f>
        <v>0</v>
      </c>
      <c r="AV58" s="3">
        <f t="array" ref="AV58">IF(T23=C23,SUM(IF(($BR$30:$BR$38=C23)*($BS$29:$CA$29=T$20),$BS$30:$CA$38)),0)</f>
        <v>0</v>
      </c>
      <c r="AW58" s="3">
        <f t="array" ref="AW58">IF(T23=C23,SUM(IF(($BR$30:$BR$38=C23)*($BS$29:$CA$29=T$21),$BS$30:$CA$38)),0)</f>
        <v>0</v>
      </c>
      <c r="AX58" s="3">
        <f t="array" ref="AX58">IF(T23=C23,SUM(IF(($BR$30:$BR$38=C23)*($BS$29:$CA$29=T$22),$BS$30:$CA$38)),0)</f>
        <v>0</v>
      </c>
      <c r="AY58" s="3">
        <f t="array" ref="AY58">IF(T23=C23,SUM(IF(($BR$30:$BR$38=C23)*($BS$29:$CA$29=T$24),$BS$30:$CA$38)),0)</f>
        <v>0</v>
      </c>
      <c r="AZ58" s="3">
        <f t="array" ref="AZ58">IF(T23=C23,SUM(IF(($BR$30:$BR$38=C23)*($BS$29:$CA$29=T$25),$BS$30:$CA$38)),0)</f>
        <v>0</v>
      </c>
      <c r="BA58" s="5">
        <f t="array" ref="BA58">IF(U23=C23,SUM(IF(($BR$30:$BR$38=C23)*($BS$29:$CA$29=U$17),$BS$30:$CA$38)),0)</f>
        <v>0</v>
      </c>
      <c r="BB58" s="3">
        <f t="array" ref="BB58">IF(U23=C23,SUM(IF(($BR$30:$BR$38=C23)*($BS$29:$CA$29=U$18),$BS$30:$CA$38)),0)</f>
        <v>0</v>
      </c>
      <c r="BC58" s="3">
        <f t="array" ref="BC58">IF(U23=C23,SUM(IF(($BR$30:$BR$38=C23)*($BS$29:$CA$29=U$19),$BS$30:$CA$38)),0)</f>
        <v>0</v>
      </c>
      <c r="BD58" s="3">
        <f t="array" ref="BD58">IF(U23=C23,SUM(IF(($BR$30:$BR$38=C23)*($BS$29:$CA$29=U$20),$BS$30:$CA$38)),0)</f>
        <v>0</v>
      </c>
      <c r="BE58" s="3">
        <f t="array" ref="BE58">IF(U23=C23,SUM(IF(($BR$30:$BR$38=C23)*($BS$29:$CA$29=U$21),$BS$30:$CA$38)),0)</f>
        <v>0</v>
      </c>
      <c r="BF58" s="3">
        <f t="array" ref="BF58">IF(U23=C23,SUM(IF(($BR$30:$BR$38=C23)*($BS$29:$CA$29=U$22),$BS$30:$CA$38)),0)</f>
        <v>0</v>
      </c>
      <c r="BG58" s="3">
        <f t="array" ref="BG58">IF(U23=C23,SUM(IF(($BR$30:$BR$38=C23)*($BS$29:$CA$29=U$24),$BS$30:$CA$38)),0)</f>
        <v>0</v>
      </c>
      <c r="BH58" s="3">
        <f t="array" ref="BH58">IF(U23=C23,SUM(IF(($BR$30:$BR$38=C23)*($BS$29:$CA$29=U$25),$BS$30:$CA$38)),0)</f>
        <v>0</v>
      </c>
      <c r="BI58" s="5">
        <f t="array" ref="BI58">IF(V23=C23,SUM(IF(($BR$30:$BR$38=C23)*($BS$29:$CA$29=V$17),$BS$30:$CA$38)),0)</f>
        <v>0</v>
      </c>
      <c r="BJ58" s="3">
        <f t="array" ref="BJ58">IF(V23=C23,SUM(IF(($BR$30:$BR$38=C23)*($BS$29:$CA$29=V$18),$BS$30:$CA$38)),0)</f>
        <v>0</v>
      </c>
      <c r="BK58" s="3">
        <f t="array" ref="BK58">IF(V23=C23,SUM(IF(($BR$30:$BR$38=C23)*($BS$29:$CA$29=V$19),$BS$30:$CA$38)),0)</f>
        <v>0</v>
      </c>
      <c r="BL58" s="3">
        <f t="array" ref="BL58">IF(V23=C23,SUM(IF(($BR$30:$BR$38=C23)*($BS$29:$CA$29=V$20),$BS$30:$CA$38)),0)</f>
        <v>0</v>
      </c>
      <c r="BM58" s="3">
        <f t="array" ref="BM58">IF(V23=C23,SUM(IF(($BR$30:$BR$38=C23)*($BS$29:$CA$29=V$21),$BS$30:$CA$38)),0)</f>
        <v>0</v>
      </c>
      <c r="BN58" s="3">
        <f t="array" ref="BN58">IF(V23=C23,SUM(IF(($BR$30:$BR$38=C23)*($BS$29:$CA$29=V$22),$BS$30:$CA$38)),0)</f>
        <v>0</v>
      </c>
      <c r="BO58" s="3">
        <f t="array" ref="BO58">IF(V23=C23,SUM(IF(($BR$30:$BR$38=C23)*($BS$29:$CA$29=V$24),$BS$30:$CA$38)),0)</f>
        <v>0</v>
      </c>
      <c r="BP58" s="15">
        <f t="array" ref="BP58">IF(V23=C23,SUM(IF(($BR$30:$BR$38=C23)*($BS$29:$CA$29=V$25),$BS$30:$CA$38)),0)</f>
        <v>0</v>
      </c>
      <c r="BQ58" s="3"/>
      <c r="BR58" s="2" t="str">
        <f t="shared" si="68"/>
        <v>Team A7</v>
      </c>
      <c r="BS58" s="8">
        <f t="shared" si="70"/>
        <v>0</v>
      </c>
      <c r="BT58" s="8">
        <f t="shared" si="72"/>
        <v>3</v>
      </c>
      <c r="BU58" s="8">
        <f t="shared" si="74"/>
        <v>4</v>
      </c>
      <c r="BV58" s="8">
        <f>SUMIFS($AE$64:$AE$351,$V$64:$V$351,$BR58,$W$64:$W$351,BV$51)+SUMIFS($AF$64:$AF$351,$W$64:$W$351,$BR58,$V$64:$V$351,BV$51)</f>
        <v>6</v>
      </c>
      <c r="BW58" s="8">
        <f>SUMIFS($AE$64:$AE$351,$V$64:$V$351,$BR58,$W$64:$W$351,BW$51)+SUMIFS($AF$64:$AF$351,$W$64:$W$351,$BR58,$V$64:$V$351,BW$51)</f>
        <v>3</v>
      </c>
      <c r="BX58" s="8">
        <f>SUMIFS($AE$64:$AE$351,$V$64:$V$351,$BR58,$W$64:$W$351,BX$51)+SUMIFS($AF$64:$AF$351,$W$64:$W$351,$BR58,$V$64:$V$351,BX$51)</f>
        <v>1</v>
      </c>
      <c r="BY58" s="6"/>
      <c r="BZ58" s="7">
        <f>SUMIFS($AE$64:$AE$351,$V$64:$V$351,$BR58,$W$64:$W$351,BZ$51)+SUMIFS($AF$64:$AF$351,$W$64:$W$351,$BR58,$V$64:$V$351,BZ$51)</f>
        <v>4</v>
      </c>
      <c r="CA58" s="7">
        <f>SUMIFS($AE$64:$AE$351,$V$64:$V$351,$BR58,$W$64:$W$351,CA$51)+SUMIFS($AF$64:$AF$351,$W$64:$W$351,$BR58,$V$64:$V$351,CA$51)</f>
        <v>4</v>
      </c>
      <c r="CB58" s="3"/>
    </row>
    <row r="59" spans="2:80" s="2" customFormat="1" x14ac:dyDescent="0.2">
      <c r="E59" s="14">
        <f t="array" ref="E59">IF(O24=C24,SUM(IF(($BR$30:$BR$38=C24)*($BS$29:$CA$29=O$17),$BS$30:$CA$38)),0)</f>
        <v>0</v>
      </c>
      <c r="F59" s="3">
        <f t="array" ref="F59">IF(O24=C24,SUM(IF(($BR$30:$BR$38=C24)*($BS$29:$CA$29=O$18),$BS$30:$CA$38)),0)</f>
        <v>0</v>
      </c>
      <c r="G59" s="3">
        <f t="array" ref="G59">IF(O24=C24,SUM(IF(($BR$30:$BR$38=C24)*($BS$29:$CA$29=O$19),$BS$30:$CA$38)),0)</f>
        <v>0</v>
      </c>
      <c r="H59" s="3">
        <f t="array" ref="H59">IF(O24=C24,SUM(IF(($BR$30:$BR$38=C24)*($BS$29:$CA$29=O$20),$BS$30:$CA$38)),0)</f>
        <v>0</v>
      </c>
      <c r="I59" s="3">
        <f t="array" ref="I59">IF(O24=C24,SUM(IF(($BR$30:$BR$38=C24)*($BS$29:$CA$29=O$21),$BS$30:$CA$38)),0)</f>
        <v>0</v>
      </c>
      <c r="J59" s="3">
        <f t="array" ref="J59">IF(O24=C24,SUM(IF(($BR$30:$BR$38=C24)*($BS$29:$CA$29=O$22),$BS$30:$CA$38)),0)</f>
        <v>0</v>
      </c>
      <c r="K59" s="3">
        <f t="array" ref="K59">IF(O24=C24,SUM(IF(($BR$30:$BR$38=C24)*($BS$29:$CA$29=O$23),$BS$30:$CA$38)),0)</f>
        <v>0</v>
      </c>
      <c r="L59" s="3">
        <f t="array" ref="L59">IF(O24=C24,SUM(IF(($BR$30:$BR$38=C24)*($BS$29:$CA$29=O$25),$BS$30:$CA$38)),0)</f>
        <v>0</v>
      </c>
      <c r="M59" s="5">
        <f t="array" ref="M59">IF(P24=C24,SUM(IF(($BR$30:$BR$38=C24)*($BS$29:$CA$29=P$17),$BS$30:$CA$38)),0)</f>
        <v>0</v>
      </c>
      <c r="N59" s="3">
        <f t="array" ref="N59">IF(P24=C24,SUM(IF(($BR$30:$BR$38=C24)*($BS$29:$CA$29=P$18),$BS$30:$CA$38)),0)</f>
        <v>0</v>
      </c>
      <c r="O59" s="3">
        <f t="array" ref="O59">IF(P24=C24,SUM(IF(($BR$30:$BR$38=C24)*($BS$29:$CA$29=P$19),$BS$30:$CA$38)),0)</f>
        <v>0</v>
      </c>
      <c r="P59" s="3">
        <f t="array" ref="P59">IF(P24=C24,SUM(IF(($BR$30:$BR$38=C24)*($BS$29:$CA$29=P$20),$BS$30:$CA$38)),0)</f>
        <v>0</v>
      </c>
      <c r="Q59" s="3">
        <f t="array" ref="Q59">IF(P24=C24,SUM(IF(($BR$30:$BR$38=C24)*($BS$29:$CA$29=P$21),$BS$30:$CA$38)),0)</f>
        <v>0</v>
      </c>
      <c r="R59" s="3">
        <f t="array" ref="R59">IF(P24=C24,SUM(IF(($BR$30:$BR$38=C24)*($BS$29:$CA$29=P$22),$BS$30:$CA$38)),0)</f>
        <v>0</v>
      </c>
      <c r="S59" s="3">
        <f t="array" ref="S59">IF(P24=C24,SUM(IF(($BR$30:$BR$38=C24)*($BS$29:$CA$29=P$23),$BS$30:$CA$38)),0)</f>
        <v>0</v>
      </c>
      <c r="T59" s="3">
        <f t="array" ref="T59">IF(P24=C24,SUM(IF(($BR$30:$BR$38=C24)*($BS$29:$CA$29=P$25),$BS$30:$CA$38)),0)</f>
        <v>0</v>
      </c>
      <c r="U59" s="5">
        <f t="array" ref="U59">IF(Q24=C24,SUM(IF(($BR$30:$BR$38=C24)*($BS$29:$CA$29=Q$17),$BS$30:$CA$38)),0)</f>
        <v>0</v>
      </c>
      <c r="V59" s="3">
        <f t="array" ref="V59">IF(Q24=C24,SUM(IF(($BR$30:$BR$38=C24)*($BS$29:$CA$29=Q$18),$BS$30:$CA$38)),0)</f>
        <v>0</v>
      </c>
      <c r="W59" s="3">
        <f t="array" ref="W59">IF(Q24=C24,SUM(IF(($BR$30:$BR$38=C24)*($BS$29:$CA$29=Q$19),$BS$30:$CA$38)),0)</f>
        <v>0</v>
      </c>
      <c r="X59" s="3">
        <f t="array" ref="X59">IF(Q24=C24,SUM(IF(($BR$30:$BR$38=C24)*($BS$29:$CA$29=Q$20),$BS$30:$CA$38)),0)</f>
        <v>0</v>
      </c>
      <c r="Y59" s="3">
        <f t="array" ref="Y59">IF(Q24=C24,SUM(IF(($BR$30:$BR$38=C24)*($BS$29:$CA$29=Q$21),$BS$30:$CA$38)),0)</f>
        <v>0</v>
      </c>
      <c r="Z59" s="3">
        <f t="array" ref="Z59">IF(Q24=C24,SUM(IF(($BR$30:$BR$38=C24)*($BS$29:$CA$29=Q$22),$BS$30:$CA$38)),0)</f>
        <v>0</v>
      </c>
      <c r="AA59" s="3">
        <f t="array" ref="AA59">IF(Q24=C24,SUM(IF(($BR$30:$BR$38=C24)*($BS$29:$CA$29=Q$23),$BS$30:$CA$38)),0)</f>
        <v>0</v>
      </c>
      <c r="AB59" s="3">
        <f t="array" ref="AB59">IF(Q24=C24,SUM(IF(($BR$30:$BR$38=C24)*($BS$29:$CA$29=Q$25),$BS$30:$CA$38)),0)</f>
        <v>0</v>
      </c>
      <c r="AC59" s="5">
        <f t="array" ref="AC59">IF(R24=C24,SUM(IF(($BR$30:$BR$38=C24)*($BS$29:$CA$29=R$17),$BS$30:$CA$38)),0)</f>
        <v>0</v>
      </c>
      <c r="AD59" s="3">
        <f t="array" ref="AD59">IF(R24=C24,SUM(IF(($BR$30:$BR$38=C24)*($BS$29:$CA$29=R$18),$BS$30:$CA$38)),0)</f>
        <v>0</v>
      </c>
      <c r="AE59" s="3">
        <f t="array" ref="AE59">IF(R24=C24,SUM(IF(($BR$30:$BR$38=C24)*($BS$29:$CA$29=R$19),$BS$30:$CA$38)),0)</f>
        <v>0</v>
      </c>
      <c r="AF59" s="3">
        <f t="array" ref="AF59">IF(R24=C24,SUM(IF(($BR$30:$BR$38=C24)*($BS$29:$CA$29=R$20),$BS$30:$CA$38)),0)</f>
        <v>0</v>
      </c>
      <c r="AG59" s="3">
        <f t="array" ref="AG59">IF(R24=C24,SUM(IF(($BR$30:$BR$38=C24)*($BS$29:$CA$29=R$21),$BS$30:$CA$38)),0)</f>
        <v>0</v>
      </c>
      <c r="AH59" s="3">
        <f t="array" ref="AH59">IF(R24=C24,SUM(IF(($BR$30:$BR$38=C24)*($BS$29:$CA$29=R$22),$BS$30:$CA$38)),0)</f>
        <v>0</v>
      </c>
      <c r="AI59" s="3">
        <f t="array" ref="AI59">IF(R24=C24,SUM(IF(($BR$30:$BR$38=C24)*($BS$29:$CA$29=R$23),$BS$30:$CA$38)),0)</f>
        <v>0</v>
      </c>
      <c r="AJ59" s="3">
        <f t="array" ref="AJ59">IF(R24=C24,SUM(IF(($BR$30:$BR$38=C24)*($BS$29:$CA$29=R$25),$BS$30:$CA$38)),0)</f>
        <v>0</v>
      </c>
      <c r="AK59" s="5">
        <f t="array" ref="AK59">IF(S24=C24,SUM(IF(($BR$30:$BR$38=C24)*($BS$29:$CA$29=S$17),$BS$30:$CA$38)),0)</f>
        <v>0</v>
      </c>
      <c r="AL59" s="3">
        <f t="array" ref="AL59">IF(S24=C24,SUM(IF(($BR$30:$BR$38=C24)*($BS$29:$CA$29=S$18),$BS$30:$CA$38)),0)</f>
        <v>0</v>
      </c>
      <c r="AM59" s="3">
        <f t="array" ref="AM59">IF(S24=C24,SUM(IF(($BR$30:$BR$38=C24)*($BS$29:$CA$29=S$19),$BS$30:$CA$38)),0)</f>
        <v>0</v>
      </c>
      <c r="AN59" s="3">
        <f t="array" ref="AN59">IF(S24=C24,SUM(IF(($BR$30:$BR$38=C24)*($BS$29:$CA$29=S$20),$BS$30:$CA$38)),0)</f>
        <v>0</v>
      </c>
      <c r="AO59" s="3">
        <f t="array" ref="AO59">IF(S24=C24,SUM(IF(($BR$30:$BR$38=C24)*($BS$29:$CA$29=S$21),$BS$30:$CA$38)),0)</f>
        <v>0</v>
      </c>
      <c r="AP59" s="3">
        <f t="array" ref="AP59">IF(S24=C24,SUM(IF(($BR$30:$BR$38=C24)*($BS$29:$CA$29=S$22),$BS$30:$CA$38)),0)</f>
        <v>0</v>
      </c>
      <c r="AQ59" s="3">
        <f t="array" ref="AQ59">IF(S24=C24,SUM(IF(($BR$30:$BR$38=C24)*($BS$29:$CA$29=S$23),$BS$30:$CA$38)),0)</f>
        <v>0</v>
      </c>
      <c r="AR59" s="3">
        <f t="array" ref="AR59">IF(S24=C24,SUM(IF(($BR$30:$BR$38=C24)*($BS$29:$CA$29=S$25),$BS$30:$CA$38)),0)</f>
        <v>0</v>
      </c>
      <c r="AS59" s="5">
        <f t="array" ref="AS59">IF(T24=C24,SUM(IF(($BR$30:$BR$38=C24)*($BS$29:$CA$29=T$17),$BS$30:$CA$38)),0)</f>
        <v>0</v>
      </c>
      <c r="AT59" s="3">
        <f t="array" ref="AT59">IF(T24=C24,SUM(IF(($BR$30:$BR$38=C24)*($BS$29:$CA$29=T$18),$BS$30:$CA$38)),0)</f>
        <v>0</v>
      </c>
      <c r="AU59" s="3">
        <f t="array" ref="AU59">IF(T24=C24,SUM(IF(($BR$30:$BR$38=C24)*($BS$29:$CA$29=T$19),$BS$30:$CA$38)),0)</f>
        <v>0</v>
      </c>
      <c r="AV59" s="3">
        <f t="array" ref="AV59">IF(T24=C24,SUM(IF(($BR$30:$BR$38=C24)*($BS$29:$CA$29=T$20),$BS$30:$CA$38)),0)</f>
        <v>0</v>
      </c>
      <c r="AW59" s="3">
        <f t="array" ref="AW59">IF(T24=C24,SUM(IF(($BR$30:$BR$38=C24)*($BS$29:$CA$29=T$21),$BS$30:$CA$38)),0)</f>
        <v>0</v>
      </c>
      <c r="AX59" s="3">
        <f t="array" ref="AX59">IF(T24=C24,SUM(IF(($BR$30:$BR$38=C24)*($BS$29:$CA$29=T$22),$BS$30:$CA$38)),0)</f>
        <v>0</v>
      </c>
      <c r="AY59" s="3">
        <f t="array" ref="AY59">IF(T24=C24,SUM(IF(($BR$30:$BR$38=C24)*($BS$29:$CA$29=T$23),$BS$30:$CA$38)),0)</f>
        <v>0</v>
      </c>
      <c r="AZ59" s="3">
        <f t="array" ref="AZ59">IF(T24=C24,SUM(IF(($BR$30:$BR$38=C24)*($BS$29:$CA$29=T$25),$BS$30:$CA$38)),0)</f>
        <v>0</v>
      </c>
      <c r="BA59" s="5">
        <f t="array" ref="BA59">IF(U24=C24,SUM(IF(($BR$30:$BR$38=C24)*($BS$29:$CA$29=U$17),$BS$30:$CA$38)),0)</f>
        <v>0</v>
      </c>
      <c r="BB59" s="3">
        <f t="array" ref="BB59">IF(U24=C24,SUM(IF(($BR$30:$BR$38=C24)*($BS$29:$CA$29=U$18),$BS$30:$CA$38)),0)</f>
        <v>0</v>
      </c>
      <c r="BC59" s="3">
        <f t="array" ref="BC59">IF(U24=C24,SUM(IF(($BR$30:$BR$38=C24)*($BS$29:$CA$29=U$19),$BS$30:$CA$38)),0)</f>
        <v>0</v>
      </c>
      <c r="BD59" s="3">
        <f t="array" ref="BD59">IF(U24=C24,SUM(IF(($BR$30:$BR$38=C24)*($BS$29:$CA$29=U$20),$BS$30:$CA$38)),0)</f>
        <v>0</v>
      </c>
      <c r="BE59" s="3">
        <f t="array" ref="BE59">IF(U24=C24,SUM(IF(($BR$30:$BR$38=C24)*($BS$29:$CA$29=U$21),$BS$30:$CA$38)),0)</f>
        <v>0</v>
      </c>
      <c r="BF59" s="3">
        <f t="array" ref="BF59">IF(U24=C24,SUM(IF(($BR$30:$BR$38=C24)*($BS$29:$CA$29=U$22),$BS$30:$CA$38)),0)</f>
        <v>0</v>
      </c>
      <c r="BG59" s="3">
        <f t="array" ref="BG59">IF(U24=C24,SUM(IF(($BR$30:$BR$38=C24)*($BS$29:$CA$29=U$23),$BS$30:$CA$38)),0)</f>
        <v>0</v>
      </c>
      <c r="BH59" s="3">
        <f t="array" ref="BH59">IF(U24=C24,SUM(IF(($BR$30:$BR$38=C24)*($BS$29:$CA$29=U$25),$BS$30:$CA$38)),0)</f>
        <v>0</v>
      </c>
      <c r="BI59" s="5">
        <f t="array" ref="BI59">IF(V24=C24,SUM(IF(($BR$30:$BR$38=C24)*($BS$29:$CA$29=V$17),$BS$30:$CA$38)),0)</f>
        <v>0</v>
      </c>
      <c r="BJ59" s="3">
        <f t="array" ref="BJ59">IF(V24=C24,SUM(IF(($BR$30:$BR$38=C24)*($BS$29:$CA$29=V$18),$BS$30:$CA$38)),0)</f>
        <v>0</v>
      </c>
      <c r="BK59" s="3">
        <f t="array" ref="BK59">IF(V24=C24,SUM(IF(($BR$30:$BR$38=C24)*($BS$29:$CA$29=V$19),$BS$30:$CA$38)),0)</f>
        <v>0</v>
      </c>
      <c r="BL59" s="3">
        <f t="array" ref="BL59">IF(V24=C24,SUM(IF(($BR$30:$BR$38=C24)*($BS$29:$CA$29=V$20),$BS$30:$CA$38)),0)</f>
        <v>0</v>
      </c>
      <c r="BM59" s="3">
        <f t="array" ref="BM59">IF(V24=C24,SUM(IF(($BR$30:$BR$38=C24)*($BS$29:$CA$29=V$21),$BS$30:$CA$38)),0)</f>
        <v>0</v>
      </c>
      <c r="BN59" s="3">
        <f t="array" ref="BN59">IF(V24=C24,SUM(IF(($BR$30:$BR$38=C24)*($BS$29:$CA$29=V$22),$BS$30:$CA$38)),0)</f>
        <v>0</v>
      </c>
      <c r="BO59" s="3">
        <f t="array" ref="BO59">IF(V24=C24,SUM(IF(($BR$30:$BR$38=C24)*($BS$29:$CA$29=V$23),$BS$30:$CA$38)),0)</f>
        <v>0</v>
      </c>
      <c r="BP59" s="15">
        <f t="array" ref="BP59">IF(V24=C24,SUM(IF(($BR$30:$BR$38=C24)*($BS$29:$CA$29=V$25),$BS$30:$CA$38)),0)</f>
        <v>0</v>
      </c>
      <c r="BQ59" s="3"/>
      <c r="BR59" s="2" t="str">
        <f t="shared" si="68"/>
        <v>Team A8</v>
      </c>
      <c r="BS59" s="8">
        <f t="shared" si="70"/>
        <v>3</v>
      </c>
      <c r="BT59" s="8">
        <f t="shared" si="72"/>
        <v>0</v>
      </c>
      <c r="BU59" s="8">
        <f t="shared" si="74"/>
        <v>4</v>
      </c>
      <c r="BV59" s="8">
        <f>SUMIFS($AE$64:$AE$351,$V$64:$V$351,$BR59,$W$64:$W$351,BV$51)+SUMIFS($AF$64:$AF$351,$W$64:$W$351,$BR59,$V$64:$V$351,BV$51)</f>
        <v>3</v>
      </c>
      <c r="BW59" s="8">
        <f>SUMIFS($AE$64:$AE$351,$V$64:$V$351,$BR59,$W$64:$W$351,BW$51)+SUMIFS($AF$64:$AF$351,$W$64:$W$351,$BR59,$V$64:$V$351,BW$51)</f>
        <v>1</v>
      </c>
      <c r="BX59" s="8">
        <f>SUMIFS($AE$64:$AE$351,$V$64:$V$351,$BR59,$W$64:$W$351,BX$51)+SUMIFS($AF$64:$AF$351,$W$64:$W$351,$BR59,$V$64:$V$351,BX$51)</f>
        <v>4</v>
      </c>
      <c r="BY59" s="8">
        <f>SUMIFS($AE$64:$AE$351,$V$64:$V$351,$BR59,$W$64:$W$351,BY$51)+SUMIFS($AF$64:$AF$351,$W$64:$W$351,$BR59,$V$64:$V$351,BY$51)</f>
        <v>1</v>
      </c>
      <c r="BZ59" s="6"/>
      <c r="CA59" s="7">
        <f>SUMIFS($AE$64:$AE$351,$V$64:$V$351,$BR59,$W$64:$W$351,CA$51)+SUMIFS($AF$64:$AF$351,$W$64:$W$351,$BR59,$V$64:$V$351,CA$51)</f>
        <v>2</v>
      </c>
      <c r="CB59" s="3"/>
    </row>
    <row r="60" spans="2:80" s="2" customFormat="1" ht="12.75" thickBot="1" x14ac:dyDescent="0.25">
      <c r="E60" s="16">
        <f t="array" ref="E60">IF(O25=C25,SUM(IF(($BR$30:$BR$38=C25)*($BS$29:$CA$29=O$17),$BS$30:$CA$38)),0)</f>
        <v>0</v>
      </c>
      <c r="F60" s="17">
        <f t="array" ref="F60">IF(O25=C25,SUM(IF(($BR$30:$BR$38=C25)*($BS$29:$CA$29=O$18),$BS$30:$CA$38)),0)</f>
        <v>0</v>
      </c>
      <c r="G60" s="17">
        <f t="array" ref="G60">IF(O25=C25,SUM(IF(($BR$30:$BR$38=C25)*($BS$29:$CA$29=O$19),$BS$30:$CA$38)),0)</f>
        <v>0</v>
      </c>
      <c r="H60" s="17">
        <f t="array" ref="H60">IF(O25=C25,SUM(IF(($BR$30:$BR$38=C25)*($BS$29:$CA$29=O$20),$BS$30:$CA$38)),0)</f>
        <v>0</v>
      </c>
      <c r="I60" s="17">
        <f t="array" ref="I60">IF(O25=C25,SUM(IF(($BR$30:$BR$38=C25)*($BS$29:$CA$29=O$21),$BS$30:$CA$38)),0)</f>
        <v>0</v>
      </c>
      <c r="J60" s="17">
        <f t="array" ref="J60">IF(O25=C25,SUM(IF(($BR$30:$BR$38=C25)*($BS$29:$CA$29=O$22),$BS$30:$CA$38)),0)</f>
        <v>0</v>
      </c>
      <c r="K60" s="17">
        <f t="array" ref="K60">IF(O25=C25,SUM(IF(($BR$30:$BR$38=C25)*($BS$29:$CA$29=O$23),$BS$30:$CA$38)),0)</f>
        <v>0</v>
      </c>
      <c r="L60" s="17">
        <f t="array" ref="L60">IF(O25=C25,SUM(IF(($BR$30:$BR$38=C25)*($BS$29:$CA$29=O$24),$BS$30:$CA$38)),0)</f>
        <v>0</v>
      </c>
      <c r="M60" s="18">
        <f t="array" ref="M60">IF(P25=C25,SUM(IF(($BR$30:$BR$38=C25)*($BS$29:$CA$29=P$17),$BS$30:$CA$38)),0)</f>
        <v>0</v>
      </c>
      <c r="N60" s="17">
        <f t="array" ref="N60">IF(P25=C25,SUM(IF(($BR$30:$BR$38=C25)*($BS$29:$CA$29=P$18),$BS$30:$CA$38)),0)</f>
        <v>0</v>
      </c>
      <c r="O60" s="17">
        <f t="array" ref="O60">IF(P25=C25,SUM(IF(($BR$30:$BR$38=C25)*($BS$29:$CA$29=P$19),$BS$30:$CA$38)),0)</f>
        <v>0</v>
      </c>
      <c r="P60" s="17">
        <f t="array" ref="P60">IF(P25=C25,SUM(IF(($BR$30:$BR$38=C25)*($BS$29:$CA$29=P$20),$BS$30:$CA$38)),0)</f>
        <v>0</v>
      </c>
      <c r="Q60" s="17">
        <f t="array" ref="Q60">IF(P25=C25,SUM(IF(($BR$30:$BR$38=C25)*($BS$29:$CA$29=P$21),$BS$30:$CA$38)),0)</f>
        <v>0</v>
      </c>
      <c r="R60" s="17">
        <f t="array" ref="R60">IF(P25=C25,SUM(IF(($BR$30:$BR$38=C25)*($BS$29:$CA$29=P$22),$BS$30:$CA$38)),0)</f>
        <v>0</v>
      </c>
      <c r="S60" s="17">
        <f t="array" ref="S60">IF(P25=C25,SUM(IF(($BR$30:$BR$38=C25)*($BS$29:$CA$29=P$23),$BS$30:$CA$38)),0)</f>
        <v>0</v>
      </c>
      <c r="T60" s="17">
        <f t="array" ref="T60">IF(P25=C25,SUM(IF(($BR$30:$BR$38=C25)*($BS$29:$CA$29=P$24),$BS$30:$CA$38)),0)</f>
        <v>0</v>
      </c>
      <c r="U60" s="18">
        <f t="array" ref="U60">IF(Q25=C25,SUM(IF(($BR$30:$BR$38=C25)*($BS$29:$CA$29=Q$17),$BS$30:$CA$38)),0)</f>
        <v>0</v>
      </c>
      <c r="V60" s="17">
        <f t="array" ref="V60">IF(Q25=C25,SUM(IF(($BR$30:$BR$38=C25)*($BS$29:$CA$29=Q$18),$BS$30:$CA$38)),0)</f>
        <v>0</v>
      </c>
      <c r="W60" s="17">
        <f t="array" ref="W60">IF(Q25=C25,SUM(IF(($BR$30:$BR$38=C25)*($BS$29:$CA$29=Q$19),$BS$30:$CA$38)),0)</f>
        <v>0</v>
      </c>
      <c r="X60" s="17">
        <f t="array" ref="X60">IF(Q25=C25,SUM(IF(($BR$30:$BR$38=C25)*($BS$29:$CA$29=Q$20),$BS$30:$CA$38)),0)</f>
        <v>0</v>
      </c>
      <c r="Y60" s="17">
        <f t="array" ref="Y60">IF(Q25=C25,SUM(IF(($BR$30:$BR$38=C25)*($BS$29:$CA$29=Q$21),$BS$30:$CA$38)),0)</f>
        <v>0</v>
      </c>
      <c r="Z60" s="17">
        <f t="array" ref="Z60">IF(Q25=C25,SUM(IF(($BR$30:$BR$38=C25)*($BS$29:$CA$29=Q$22),$BS$30:$CA$38)),0)</f>
        <v>0</v>
      </c>
      <c r="AA60" s="17">
        <f t="array" ref="AA60">IF(Q25=C25,SUM(IF(($BR$30:$BR$38=C25)*($BS$29:$CA$29=Q$23),$BS$30:$CA$38)),0)</f>
        <v>0</v>
      </c>
      <c r="AB60" s="17">
        <f t="array" ref="AB60">IF(Q25=C25,SUM(IF(($BR$30:$BR$38=C25)*($BS$29:$CA$29=Q$24),$BS$30:$CA$38)),0)</f>
        <v>0</v>
      </c>
      <c r="AC60" s="18">
        <f t="array" ref="AC60">IF(R25=C25,SUM(IF(($BR$30:$BR$38=C25)*($BS$29:$CA$29=R$17),$BS$30:$CA$38)),0)</f>
        <v>0</v>
      </c>
      <c r="AD60" s="17">
        <f t="array" ref="AD60">IF(R25=C25,SUM(IF(($BR$30:$BR$38=C25)*($BS$29:$CA$29=R$18),$BS$30:$CA$38)),0)</f>
        <v>0</v>
      </c>
      <c r="AE60" s="17">
        <f t="array" ref="AE60">IF(R25=C25,SUM(IF(($BR$30:$BR$38=C25)*($BS$29:$CA$29=R$19),$BS$30:$CA$38)),0)</f>
        <v>0</v>
      </c>
      <c r="AF60" s="17">
        <f t="array" ref="AF60">IF(R25=C25,SUM(IF(($BR$30:$BR$38=C25)*($BS$29:$CA$29=R$20),$BS$30:$CA$38)),0)</f>
        <v>0</v>
      </c>
      <c r="AG60" s="17">
        <f t="array" ref="AG60">IF(R25=C25,SUM(IF(($BR$30:$BR$38=C25)*($BS$29:$CA$29=R$21),$BS$30:$CA$38)),0)</f>
        <v>0</v>
      </c>
      <c r="AH60" s="17">
        <f t="array" ref="AH60">IF(R25=C25,SUM(IF(($BR$30:$BR$38=C25)*($BS$29:$CA$29=R$22),$BS$30:$CA$38)),0)</f>
        <v>0</v>
      </c>
      <c r="AI60" s="17">
        <f t="array" ref="AI60">IF(R25=C25,SUM(IF(($BR$30:$BR$38=C25)*($BS$29:$CA$29=R$23),$BS$30:$CA$38)),0)</f>
        <v>0</v>
      </c>
      <c r="AJ60" s="17">
        <f t="array" ref="AJ60">IF(R25=C25,SUM(IF(($BR$30:$BR$38=C25)*($BS$29:$CA$29=R$24),$BS$30:$CA$38)),0)</f>
        <v>0</v>
      </c>
      <c r="AK60" s="18">
        <f t="array" ref="AK60">IF(S25=C25,SUM(IF(($BR$30:$BR$38=C25)*($BS$29:$CA$29=S$17),$BS$30:$CA$38)),0)</f>
        <v>0</v>
      </c>
      <c r="AL60" s="17">
        <f t="array" ref="AL60">IF(S25=C25,SUM(IF(($BR$30:$BR$38=C25)*($BS$29:$CA$29=S$18),$BS$30:$CA$38)),0)</f>
        <v>0</v>
      </c>
      <c r="AM60" s="17">
        <f t="array" ref="AM60">IF(S25=C25,SUM(IF(($BR$30:$BR$38=C25)*($BS$29:$CA$29=S$19),$BS$30:$CA$38)),0)</f>
        <v>0</v>
      </c>
      <c r="AN60" s="17">
        <f t="array" ref="AN60">IF(S25=C25,SUM(IF(($BR$30:$BR$38=C25)*($BS$29:$CA$29=S$20),$BS$30:$CA$38)),0)</f>
        <v>0</v>
      </c>
      <c r="AO60" s="17">
        <f t="array" ref="AO60">IF(S25=C25,SUM(IF(($BR$30:$BR$38=C25)*($BS$29:$CA$29=S$21),$BS$30:$CA$38)),0)</f>
        <v>0</v>
      </c>
      <c r="AP60" s="17">
        <f t="array" ref="AP60">IF(S25=C25,SUM(IF(($BR$30:$BR$38=C25)*($BS$29:$CA$29=S$22),$BS$30:$CA$38)),0)</f>
        <v>0</v>
      </c>
      <c r="AQ60" s="17">
        <f t="array" ref="AQ60">IF(S25=C25,SUM(IF(($BR$30:$BR$38=C25)*($BS$29:$CA$29=S$23),$BS$30:$CA$38)),0)</f>
        <v>0</v>
      </c>
      <c r="AR60" s="17">
        <f t="array" ref="AR60">IF(S25=C25,SUM(IF(($BR$30:$BR$38=C25)*($BS$29:$CA$29=S$24),$BS$30:$CA$38)),0)</f>
        <v>0</v>
      </c>
      <c r="AS60" s="18">
        <f t="array" ref="AS60">IF(T25=C25,SUM(IF(($BR$30:$BR$38=C25)*($BS$29:$CA$29=T$17),$BS$30:$CA$38)),0)</f>
        <v>0</v>
      </c>
      <c r="AT60" s="17">
        <f t="array" ref="AT60">IF(T25=C25,SUM(IF(($BR$30:$BR$38=C25)*($BS$29:$CA$29=T$18),$BS$30:$CA$38)),0)</f>
        <v>0</v>
      </c>
      <c r="AU60" s="17">
        <f t="array" ref="AU60">IF(T25=C25,SUM(IF(($BR$30:$BR$38=C25)*($BS$29:$CA$29=T$19),$BS$30:$CA$38)),0)</f>
        <v>0</v>
      </c>
      <c r="AV60" s="17">
        <f t="array" ref="AV60">IF(T25=C25,SUM(IF(($BR$30:$BR$38=C25)*($BS$29:$CA$29=T$20),$BS$30:$CA$38)),0)</f>
        <v>0</v>
      </c>
      <c r="AW60" s="17">
        <f t="array" ref="AW60">IF(T25=C25,SUM(IF(($BR$30:$BR$38=C25)*($BS$29:$CA$29=T$21),$BS$30:$CA$38)),0)</f>
        <v>0</v>
      </c>
      <c r="AX60" s="17">
        <f t="array" ref="AX60">IF(T25=C25,SUM(IF(($BR$30:$BR$38=C25)*($BS$29:$CA$29=T$22),$BS$30:$CA$38)),0)</f>
        <v>0</v>
      </c>
      <c r="AY60" s="17">
        <f t="array" ref="AY60">IF(T25=C25,SUM(IF(($BR$30:$BR$38=C25)*($BS$29:$CA$29=T$23),$BS$30:$CA$38)),0)</f>
        <v>0</v>
      </c>
      <c r="AZ60" s="17">
        <f t="array" ref="AZ60">IF(T25=C25,SUM(IF(($BR$30:$BR$38=C25)*($BS$29:$CA$29=T$24),$BS$30:$CA$38)),0)</f>
        <v>0</v>
      </c>
      <c r="BA60" s="18">
        <f t="array" ref="BA60">IF(U25=C25,SUM(IF(($BR$30:$BR$38=C25)*($BS$29:$CA$29=U$17),$BS$30:$CA$38)),0)</f>
        <v>0</v>
      </c>
      <c r="BB60" s="17">
        <f t="array" ref="BB60">IF(U25=C25,SUM(IF(($BR$30:$BR$38=C25)*($BS$29:$CA$29=U$18),$BS$30:$CA$38)),0)</f>
        <v>0</v>
      </c>
      <c r="BC60" s="17">
        <f t="array" ref="BC60">IF(U25=C25,SUM(IF(($BR$30:$BR$38=C25)*($BS$29:$CA$29=U$19),$BS$30:$CA$38)),0)</f>
        <v>0</v>
      </c>
      <c r="BD60" s="17">
        <f t="array" ref="BD60">IF(U25=C25,SUM(IF(($BR$30:$BR$38=C25)*($BS$29:$CA$29=U$20),$BS$30:$CA$38)),0)</f>
        <v>0</v>
      </c>
      <c r="BE60" s="17">
        <f t="array" ref="BE60">IF(U25=C25,SUM(IF(($BR$30:$BR$38=C25)*($BS$29:$CA$29=U$21),$BS$30:$CA$38)),0)</f>
        <v>0</v>
      </c>
      <c r="BF60" s="17">
        <f t="array" ref="BF60">IF(U25=C25,SUM(IF(($BR$30:$BR$38=C25)*($BS$29:$CA$29=U$22),$BS$30:$CA$38)),0)</f>
        <v>0</v>
      </c>
      <c r="BG60" s="17">
        <f t="array" ref="BG60">IF(U25=C25,SUM(IF(($BR$30:$BR$38=C25)*($BS$29:$CA$29=U$23),$BS$30:$CA$38)),0)</f>
        <v>0</v>
      </c>
      <c r="BH60" s="17">
        <f t="array" ref="BH60">IF(U25=C25,SUM(IF(($BR$30:$BR$38=C25)*($BS$29:$CA$29=U$24),$BS$30:$CA$38)),0)</f>
        <v>0</v>
      </c>
      <c r="BI60" s="18">
        <f t="array" ref="BI60">IF(V25=C25,SUM(IF(($BR$30:$BR$38=C25)*($BS$29:$CA$29=V$17),$BS$30:$CA$38)),0)</f>
        <v>0</v>
      </c>
      <c r="BJ60" s="17">
        <f t="array" ref="BJ60">IF(V25=C25,SUM(IF(($BR$30:$BR$38=C25)*($BS$29:$CA$29=V$18),$BS$30:$CA$38)),0)</f>
        <v>0</v>
      </c>
      <c r="BK60" s="17">
        <f t="array" ref="BK60">IF(V25=C25,SUM(IF(($BR$30:$BR$38=C25)*($BS$29:$CA$29=V$19),$BS$30:$CA$38)),0)</f>
        <v>0</v>
      </c>
      <c r="BL60" s="17">
        <f t="array" ref="BL60">IF(V25=C25,SUM(IF(($BR$30:$BR$38=C25)*($BS$29:$CA$29=V$20),$BS$30:$CA$38)),0)</f>
        <v>0</v>
      </c>
      <c r="BM60" s="17">
        <f t="array" ref="BM60">IF(V25=C25,SUM(IF(($BR$30:$BR$38=C25)*($BS$29:$CA$29=V$21),$BS$30:$CA$38)),0)</f>
        <v>0</v>
      </c>
      <c r="BN60" s="17">
        <f t="array" ref="BN60">IF(V25=C25,SUM(IF(($BR$30:$BR$38=C25)*($BS$29:$CA$29=V$22),$BS$30:$CA$38)),0)</f>
        <v>0</v>
      </c>
      <c r="BO60" s="17">
        <f t="array" ref="BO60">IF(V25=C25,SUM(IF(($BR$30:$BR$38=C25)*($BS$29:$CA$29=V$23),$BS$30:$CA$38)),0)</f>
        <v>0</v>
      </c>
      <c r="BP60" s="19">
        <f t="array" ref="BP60">IF(V25=C25,SUM(IF(($BR$30:$BR$38=C25)*($BS$29:$CA$29=V$24),$BS$30:$CA$38)),0)</f>
        <v>0</v>
      </c>
      <c r="BQ60" s="3"/>
      <c r="BR60" s="2" t="str">
        <f t="shared" si="68"/>
        <v>Team A9</v>
      </c>
      <c r="BS60" s="8">
        <f t="shared" si="70"/>
        <v>3</v>
      </c>
      <c r="BT60" s="8">
        <f t="shared" si="72"/>
        <v>1</v>
      </c>
      <c r="BU60" s="8">
        <f t="shared" si="74"/>
        <v>1</v>
      </c>
      <c r="BV60" s="8">
        <f>SUMIFS($AE$64:$AE$351,$V$64:$V$351,$BR60,$W$64:$W$351,BV$51)+SUMIFS($AF$64:$AF$351,$W$64:$W$351,$BR60,$V$64:$V$351,BV$51)</f>
        <v>1</v>
      </c>
      <c r="BW60" s="8">
        <f>SUMIFS($AE$64:$AE$351,$V$64:$V$351,$BR60,$W$64:$W$351,BW$51)+SUMIFS($AF$64:$AF$351,$W$64:$W$351,$BR60,$V$64:$V$351,BW$51)</f>
        <v>1</v>
      </c>
      <c r="BX60" s="8">
        <f>SUMIFS($AE$64:$AE$351,$V$64:$V$351,$BR60,$W$64:$W$351,BX$51)+SUMIFS($AF$64:$AF$351,$W$64:$W$351,$BR60,$V$64:$V$351,BX$51)</f>
        <v>4</v>
      </c>
      <c r="BY60" s="8">
        <f>SUMIFS($AE$64:$AE$351,$V$64:$V$351,$BR60,$W$64:$W$351,BY$51)+SUMIFS($AF$64:$AF$351,$W$64:$W$351,$BR60,$V$64:$V$351,BY$51)</f>
        <v>1</v>
      </c>
      <c r="BZ60" s="8">
        <f>SUMIFS($AE$64:$AE$351,$V$64:$V$351,$BR60,$W$64:$W$351,BZ$51)+SUMIFS($AF$64:$AF$351,$W$64:$W$351,$BR60,$V$64:$V$351,BZ$51)</f>
        <v>2</v>
      </c>
      <c r="CA60" s="6"/>
      <c r="CB60" s="3"/>
    </row>
    <row r="61" spans="2:80" s="2" customFormat="1" ht="12.75" thickTop="1" x14ac:dyDescent="0.2"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</row>
    <row r="62" spans="2:80" s="2" customFormat="1" x14ac:dyDescent="0.2"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</row>
    <row r="63" spans="2:80" s="2" customFormat="1" ht="12.75" thickBot="1" x14ac:dyDescent="0.25">
      <c r="L63" s="69" t="s">
        <v>104</v>
      </c>
      <c r="Z63" s="67" t="s">
        <v>101</v>
      </c>
      <c r="AA63" s="67" t="s">
        <v>9</v>
      </c>
      <c r="AB63" s="67" t="s">
        <v>99</v>
      </c>
      <c r="AC63" s="93" t="s">
        <v>102</v>
      </c>
      <c r="AD63" s="67" t="s">
        <v>100</v>
      </c>
      <c r="AE63" s="342" t="s">
        <v>92</v>
      </c>
      <c r="AF63" s="342"/>
      <c r="AG63" s="98"/>
      <c r="AH63" s="98"/>
      <c r="AI63" s="3"/>
      <c r="AJ63" s="3"/>
      <c r="AK63" s="3"/>
      <c r="AL63" s="3"/>
      <c r="AM63" s="3"/>
      <c r="AN63" s="3"/>
      <c r="AO63" s="3"/>
      <c r="AP63" s="3"/>
      <c r="AQ63" s="3"/>
      <c r="AR63" s="3"/>
    </row>
    <row r="64" spans="2:80" s="2" customFormat="1" ht="14.25" thickTop="1" thickBot="1" x14ac:dyDescent="0.25">
      <c r="L64" s="70">
        <v>1000000</v>
      </c>
      <c r="M64" s="71" t="s">
        <v>92</v>
      </c>
      <c r="Q64" s="41" t="s">
        <v>2</v>
      </c>
      <c r="R64" s="52" t="str">
        <f>IF($C81=0,"",$C81)</f>
        <v>1. FC Riedwald</v>
      </c>
      <c r="U64" s="56" t="s">
        <v>2</v>
      </c>
      <c r="V64" s="38" t="str">
        <f t="shared" ref="V64:V127" si="75">IF($H81=0,"",$H81)</f>
        <v>Team A9</v>
      </c>
      <c r="W64" s="31" t="str">
        <f t="shared" ref="W64:W127" si="76">IF($I81=0,"",$I81)</f>
        <v>Eintracht Frankfurt</v>
      </c>
      <c r="X64" s="31">
        <f>IF(OR($J81="",$K81="",$V64="",$W64=""),"",$J81)</f>
        <v>2</v>
      </c>
      <c r="Y64" s="32">
        <f>IF(OR($J81="",$K81="",$V64="",$W64=""),"",$K81)</f>
        <v>2</v>
      </c>
      <c r="Z64" s="30" t="str">
        <f>IF($AG64=0,V64&amp;W64,"")</f>
        <v>Team A9Eintracht Frankfurt</v>
      </c>
      <c r="AA64" s="31">
        <f>IF(AND(V64&lt;&gt;"",W64&lt;&gt;"",V64&lt;&gt;W64,X64&lt;&gt;"",Y64&lt;&gt;""),1,0)</f>
        <v>1</v>
      </c>
      <c r="AB64" s="31" t="str">
        <f>IF(AND(AA64&gt;0,$AG64=0),X64&amp;$M$67&amp;Y64,"")</f>
        <v>2 : 2</v>
      </c>
      <c r="AC64" s="94" t="str">
        <f>IF($AG64=1,V64&amp;W64,"")</f>
        <v/>
      </c>
      <c r="AD64" s="95" t="str">
        <f>IF(AND(AA64&gt;0,$AG64=1),$X64&amp;$M$67&amp;$Y64,"")</f>
        <v/>
      </c>
      <c r="AE64" s="65">
        <f t="shared" ref="AE64:AE127" si="77">IF($AA64=0,"",IF($X64&gt;$Y64,$E$72,IF($X64=$Y64,1,0)))</f>
        <v>1</v>
      </c>
      <c r="AF64" s="63">
        <f t="shared" ref="AF64:AF127" si="78">IF($AA64=0,"",IF($X64&lt;$Y64,$E$72,IF($X64=$Y64,1,0)))</f>
        <v>1</v>
      </c>
      <c r="AG64" s="169">
        <f>IF($AH64="",0,COUNTIF($AH$64:$AH64,INDEX($AH$352:$AH$639,ROW($A1))))</f>
        <v>0</v>
      </c>
      <c r="AH64" s="166" t="str">
        <f>V64&amp;W64</f>
        <v>Team A9Eintracht Frankfurt</v>
      </c>
      <c r="AI64" s="3" t="s">
        <v>138</v>
      </c>
      <c r="AJ64" s="3"/>
      <c r="AK64" s="3"/>
      <c r="AL64" s="3"/>
      <c r="AM64" s="3"/>
      <c r="AN64" s="3"/>
      <c r="AO64" s="3"/>
      <c r="AP64" s="3"/>
      <c r="AQ64" s="3"/>
      <c r="AR64" s="3"/>
    </row>
    <row r="65" spans="2:43" s="2" customFormat="1" ht="13.5" thickBot="1" x14ac:dyDescent="0.25">
      <c r="L65" s="72">
        <v>1000</v>
      </c>
      <c r="M65" s="73" t="s">
        <v>91</v>
      </c>
      <c r="N65" s="77">
        <v>500</v>
      </c>
      <c r="O65" s="76" t="s">
        <v>170</v>
      </c>
      <c r="Q65" s="42" t="s">
        <v>3</v>
      </c>
      <c r="R65" s="53" t="str">
        <f>IF($C82=0,"",$C82)</f>
        <v>Eintracht Frankfurt</v>
      </c>
      <c r="U65" s="57" t="s">
        <v>3</v>
      </c>
      <c r="V65" s="39" t="str">
        <f t="shared" si="75"/>
        <v>Team B9</v>
      </c>
      <c r="W65" s="172" t="str">
        <f t="shared" si="76"/>
        <v>Team B2</v>
      </c>
      <c r="X65" s="172">
        <f>IF(OR($J82="",$K82="",$V65="",$W65=""),"",$J82)</f>
        <v>3</v>
      </c>
      <c r="Y65" s="34">
        <f>IF(OR($J82="",$K82="",$V65="",$W65=""),"",$K82)</f>
        <v>4</v>
      </c>
      <c r="Z65" s="33" t="str">
        <f>IF($AG65=0,V65&amp;W65,"")</f>
        <v>Team B9Team B2</v>
      </c>
      <c r="AA65" s="12">
        <f t="shared" ref="AA65" si="79">IF(AND(V65&lt;&gt;"",W65&lt;&gt;"",V65&lt;&gt;W65,X65&lt;&gt;"",Y65&lt;&gt;""),1,0)</f>
        <v>1</v>
      </c>
      <c r="AB65" s="12" t="str">
        <f>IF(AND(AA65&gt;0,$AG65=0),X65&amp;$M$67&amp;Y65,"")</f>
        <v>3 : 4</v>
      </c>
      <c r="AC65" s="3" t="str">
        <f>IF($AG65=1,V65&amp;W65,"")</f>
        <v/>
      </c>
      <c r="AD65" s="64" t="str">
        <f>IF(AND(AA65&gt;0,$AG65=1),$X65&amp;$M$67&amp;$Y65,"")</f>
        <v/>
      </c>
      <c r="AE65" s="66">
        <f t="shared" si="77"/>
        <v>0</v>
      </c>
      <c r="AF65" s="64">
        <f t="shared" si="78"/>
        <v>3</v>
      </c>
      <c r="AG65" s="12">
        <f>IF($AH65="",0,COUNTIF($AH$64:$AH65,INDEX($AH$352:$AH$639,ROW($A2))))</f>
        <v>0</v>
      </c>
      <c r="AH65" s="167" t="str">
        <f t="shared" ref="AH65" si="80">V65&amp;W65</f>
        <v>Team B9Team B2</v>
      </c>
      <c r="AI65" s="3" t="s">
        <v>138</v>
      </c>
      <c r="AJ65" s="12"/>
      <c r="AK65" s="12"/>
      <c r="AL65" s="12"/>
      <c r="AM65" s="12"/>
      <c r="AN65" s="12"/>
      <c r="AO65" s="12"/>
      <c r="AP65" s="12"/>
      <c r="AQ65" s="12"/>
    </row>
    <row r="66" spans="2:43" s="2" customFormat="1" ht="13.5" thickBot="1" x14ac:dyDescent="0.25">
      <c r="L66" s="74">
        <v>1</v>
      </c>
      <c r="M66" s="75" t="s">
        <v>89</v>
      </c>
      <c r="Q66" s="42" t="s">
        <v>4</v>
      </c>
      <c r="R66" s="53" t="str">
        <f t="shared" ref="R66:R71" si="81">IF($C83=0,"",$C83)</f>
        <v>FC Barcelona</v>
      </c>
      <c r="U66" s="57" t="s">
        <v>4</v>
      </c>
      <c r="V66" s="39" t="str">
        <f t="shared" si="75"/>
        <v>Team C9</v>
      </c>
      <c r="W66" s="172" t="str">
        <f t="shared" si="76"/>
        <v>Team C2</v>
      </c>
      <c r="X66" s="172">
        <f t="shared" ref="X66:X129" si="82">IF(OR($J83="",$K83="",$V66="",$W66=""),"",$J83)</f>
        <v>3</v>
      </c>
      <c r="Y66" s="34">
        <f t="shared" ref="Y66:Y129" si="83">IF(OR($J83="",$K83="",$V66="",$W66=""),"",$K83)</f>
        <v>3</v>
      </c>
      <c r="Z66" s="33" t="str">
        <f t="shared" ref="Z66:Z129" si="84">IF($AG66=0,V66&amp;W66,"")</f>
        <v>Team C9Team C2</v>
      </c>
      <c r="AA66" s="172">
        <f t="shared" ref="AA66:AA129" si="85">IF(AND(V66&lt;&gt;"",W66&lt;&gt;"",V66&lt;&gt;W66,X66&lt;&gt;"",Y66&lt;&gt;""),1,0)</f>
        <v>1</v>
      </c>
      <c r="AB66" s="172" t="str">
        <f t="shared" ref="AB66:AB129" si="86">IF(AND(AA66&gt;0,$AG66=0),X66&amp;$M$67&amp;Y66,"")</f>
        <v>3 : 3</v>
      </c>
      <c r="AC66" s="3" t="str">
        <f t="shared" ref="AC66:AC129" si="87">IF($AG66=1,V66&amp;W66,"")</f>
        <v/>
      </c>
      <c r="AD66" s="64" t="str">
        <f t="shared" ref="AD66:AD129" si="88">IF(AND(AA66&gt;0,$AG66=1),$X66&amp;$M$67&amp;$Y66,"")</f>
        <v/>
      </c>
      <c r="AE66" s="66">
        <f t="shared" si="77"/>
        <v>1</v>
      </c>
      <c r="AF66" s="64">
        <f t="shared" si="78"/>
        <v>1</v>
      </c>
      <c r="AG66" s="172">
        <f>IF($AH66="",0,COUNTIF($AH$64:$AH66,INDEX($AH$352:$AH$639,ROW($A3))))</f>
        <v>0</v>
      </c>
      <c r="AH66" s="167" t="str">
        <f t="shared" ref="AH66:AH129" si="89">V66&amp;W66</f>
        <v>Team C9Team C2</v>
      </c>
      <c r="AI66" s="3" t="s">
        <v>138</v>
      </c>
      <c r="AJ66" s="3"/>
      <c r="AK66" s="12"/>
      <c r="AL66" s="12"/>
      <c r="AM66" s="12"/>
      <c r="AN66" s="12"/>
      <c r="AO66" s="12"/>
      <c r="AP66" s="12"/>
      <c r="AQ66" s="12"/>
    </row>
    <row r="67" spans="2:43" s="2" customFormat="1" x14ac:dyDescent="0.2">
      <c r="L67" s="2" t="s">
        <v>133</v>
      </c>
      <c r="M67" s="26" t="s">
        <v>134</v>
      </c>
      <c r="Q67" s="42" t="s">
        <v>5</v>
      </c>
      <c r="R67" s="53" t="str">
        <f t="shared" si="81"/>
        <v>Maibach 1822 eV</v>
      </c>
      <c r="U67" s="57" t="s">
        <v>5</v>
      </c>
      <c r="V67" s="39" t="str">
        <f t="shared" si="75"/>
        <v>Team D9</v>
      </c>
      <c r="W67" s="172" t="str">
        <f t="shared" si="76"/>
        <v>Team D2</v>
      </c>
      <c r="X67" s="172">
        <f t="shared" si="82"/>
        <v>3</v>
      </c>
      <c r="Y67" s="34">
        <f t="shared" si="83"/>
        <v>1</v>
      </c>
      <c r="Z67" s="33" t="str">
        <f t="shared" si="84"/>
        <v>Team D9Team D2</v>
      </c>
      <c r="AA67" s="172">
        <f t="shared" si="85"/>
        <v>1</v>
      </c>
      <c r="AB67" s="172" t="str">
        <f t="shared" si="86"/>
        <v>3 : 1</v>
      </c>
      <c r="AC67" s="3" t="str">
        <f t="shared" si="87"/>
        <v/>
      </c>
      <c r="AD67" s="64" t="str">
        <f t="shared" si="88"/>
        <v/>
      </c>
      <c r="AE67" s="66">
        <f t="shared" si="77"/>
        <v>3</v>
      </c>
      <c r="AF67" s="64">
        <f t="shared" si="78"/>
        <v>0</v>
      </c>
      <c r="AG67" s="172">
        <f>IF($AH67="",0,COUNTIF($AH$64:$AH67,INDEX($AH$352:$AH$639,ROW($A4))))</f>
        <v>0</v>
      </c>
      <c r="AH67" s="167" t="str">
        <f t="shared" si="89"/>
        <v>Team D9Team D2</v>
      </c>
      <c r="AI67" s="3" t="s">
        <v>138</v>
      </c>
      <c r="AJ67" s="12"/>
      <c r="AK67" s="3"/>
      <c r="AL67" s="12"/>
      <c r="AM67" s="12"/>
      <c r="AN67" s="12"/>
      <c r="AO67" s="12"/>
      <c r="AP67" s="12"/>
      <c r="AQ67" s="12"/>
    </row>
    <row r="68" spans="2:43" s="2" customFormat="1" x14ac:dyDescent="0.2">
      <c r="Q68" s="42" t="s">
        <v>6</v>
      </c>
      <c r="R68" s="53" t="str">
        <f t="shared" si="81"/>
        <v>Beinbruch SC</v>
      </c>
      <c r="U68" s="57" t="s">
        <v>6</v>
      </c>
      <c r="V68" s="39" t="str">
        <f t="shared" si="75"/>
        <v>FC Barcelona</v>
      </c>
      <c r="W68" s="172" t="str">
        <f t="shared" si="76"/>
        <v>Team A8</v>
      </c>
      <c r="X68" s="172">
        <f t="shared" si="82"/>
        <v>3</v>
      </c>
      <c r="Y68" s="34">
        <f t="shared" si="83"/>
        <v>3</v>
      </c>
      <c r="Z68" s="33" t="str">
        <f t="shared" si="84"/>
        <v>FC BarcelonaTeam A8</v>
      </c>
      <c r="AA68" s="172">
        <f t="shared" si="85"/>
        <v>1</v>
      </c>
      <c r="AB68" s="172" t="str">
        <f t="shared" si="86"/>
        <v>3 : 3</v>
      </c>
      <c r="AC68" s="3" t="str">
        <f t="shared" si="87"/>
        <v/>
      </c>
      <c r="AD68" s="64" t="str">
        <f t="shared" si="88"/>
        <v/>
      </c>
      <c r="AE68" s="66">
        <f t="shared" si="77"/>
        <v>1</v>
      </c>
      <c r="AF68" s="64">
        <f t="shared" si="78"/>
        <v>1</v>
      </c>
      <c r="AG68" s="172">
        <f>IF($AH68="",0,COUNTIF($AH$64:$AH68,INDEX($AH$352:$AH$639,ROW($A5))))</f>
        <v>0</v>
      </c>
      <c r="AH68" s="167" t="str">
        <f t="shared" si="89"/>
        <v>FC BarcelonaTeam A8</v>
      </c>
      <c r="AI68" s="3" t="s">
        <v>138</v>
      </c>
      <c r="AJ68" s="12"/>
      <c r="AK68" s="12"/>
      <c r="AL68" s="3"/>
      <c r="AM68" s="12"/>
      <c r="AN68" s="12"/>
      <c r="AO68" s="12"/>
      <c r="AP68" s="12"/>
      <c r="AQ68" s="12"/>
    </row>
    <row r="69" spans="2:43" s="2" customFormat="1" ht="12" customHeight="1" x14ac:dyDescent="0.2">
      <c r="B69" s="340" t="s">
        <v>137</v>
      </c>
      <c r="C69" s="340"/>
      <c r="D69" s="340"/>
      <c r="E69" s="340"/>
      <c r="F69" s="340"/>
      <c r="G69" s="340"/>
      <c r="H69" s="340"/>
      <c r="I69" s="340"/>
      <c r="J69" s="340"/>
      <c r="K69" s="340"/>
      <c r="Q69" s="42" t="s">
        <v>7</v>
      </c>
      <c r="R69" s="53" t="str">
        <f t="shared" si="81"/>
        <v>FV Schlappe Lunge</v>
      </c>
      <c r="U69" s="57" t="s">
        <v>7</v>
      </c>
      <c r="V69" s="39" t="str">
        <f t="shared" si="75"/>
        <v>Team B3</v>
      </c>
      <c r="W69" s="172" t="str">
        <f t="shared" si="76"/>
        <v>Team B8</v>
      </c>
      <c r="X69" s="172">
        <f t="shared" si="82"/>
        <v>5</v>
      </c>
      <c r="Y69" s="34">
        <f t="shared" si="83"/>
        <v>1</v>
      </c>
      <c r="Z69" s="33" t="str">
        <f t="shared" si="84"/>
        <v>Team B3Team B8</v>
      </c>
      <c r="AA69" s="172">
        <f t="shared" si="85"/>
        <v>1</v>
      </c>
      <c r="AB69" s="172" t="str">
        <f t="shared" si="86"/>
        <v>5 : 1</v>
      </c>
      <c r="AC69" s="3" t="str">
        <f t="shared" si="87"/>
        <v/>
      </c>
      <c r="AD69" s="64" t="str">
        <f t="shared" si="88"/>
        <v/>
      </c>
      <c r="AE69" s="66">
        <f t="shared" si="77"/>
        <v>3</v>
      </c>
      <c r="AF69" s="64">
        <f t="shared" si="78"/>
        <v>0</v>
      </c>
      <c r="AG69" s="172">
        <f>IF($AH69="",0,COUNTIF($AH$64:$AH69,INDEX($AH$352:$AH$639,ROW($A6))))</f>
        <v>0</v>
      </c>
      <c r="AH69" s="167" t="str">
        <f t="shared" si="89"/>
        <v>Team B3Team B8</v>
      </c>
      <c r="AI69" s="3" t="s">
        <v>138</v>
      </c>
      <c r="AJ69" s="12"/>
      <c r="AK69" s="12"/>
      <c r="AL69" s="12"/>
      <c r="AM69" s="3"/>
      <c r="AN69" s="12"/>
      <c r="AO69" s="12"/>
      <c r="AP69" s="12"/>
      <c r="AQ69" s="12"/>
    </row>
    <row r="70" spans="2:43" s="2" customFormat="1" ht="12" customHeight="1" x14ac:dyDescent="0.2">
      <c r="B70" s="340"/>
      <c r="C70" s="340"/>
      <c r="D70" s="340"/>
      <c r="E70" s="340"/>
      <c r="F70" s="340"/>
      <c r="G70" s="340"/>
      <c r="H70" s="340"/>
      <c r="I70" s="340"/>
      <c r="J70" s="340"/>
      <c r="K70" s="340"/>
      <c r="Q70" s="42" t="s">
        <v>10</v>
      </c>
      <c r="R70" s="53" t="str">
        <f t="shared" si="81"/>
        <v>Team A7</v>
      </c>
      <c r="U70" s="57" t="s">
        <v>10</v>
      </c>
      <c r="V70" s="39" t="str">
        <f t="shared" si="75"/>
        <v>Team C3</v>
      </c>
      <c r="W70" s="172" t="str">
        <f t="shared" si="76"/>
        <v>Team C8</v>
      </c>
      <c r="X70" s="172">
        <f t="shared" si="82"/>
        <v>6</v>
      </c>
      <c r="Y70" s="34">
        <f t="shared" si="83"/>
        <v>1</v>
      </c>
      <c r="Z70" s="33" t="str">
        <f t="shared" si="84"/>
        <v>Team C3Team C8</v>
      </c>
      <c r="AA70" s="172">
        <f t="shared" si="85"/>
        <v>1</v>
      </c>
      <c r="AB70" s="172" t="str">
        <f t="shared" si="86"/>
        <v>6 : 1</v>
      </c>
      <c r="AC70" s="3" t="str">
        <f t="shared" si="87"/>
        <v/>
      </c>
      <c r="AD70" s="64" t="str">
        <f t="shared" si="88"/>
        <v/>
      </c>
      <c r="AE70" s="66">
        <f t="shared" si="77"/>
        <v>3</v>
      </c>
      <c r="AF70" s="64">
        <f t="shared" si="78"/>
        <v>0</v>
      </c>
      <c r="AG70" s="172">
        <f>IF($AH70="",0,COUNTIF($AH$64:$AH70,INDEX($AH$352:$AH$639,ROW($A7))))</f>
        <v>0</v>
      </c>
      <c r="AH70" s="167" t="str">
        <f t="shared" si="89"/>
        <v>Team C3Team C8</v>
      </c>
      <c r="AI70" s="3" t="s">
        <v>138</v>
      </c>
      <c r="AJ70" s="12"/>
      <c r="AK70" s="12"/>
      <c r="AL70" s="12"/>
      <c r="AM70" s="12"/>
      <c r="AN70" s="3"/>
      <c r="AO70" s="12"/>
      <c r="AP70" s="12"/>
      <c r="AQ70" s="12"/>
    </row>
    <row r="71" spans="2:43" s="2" customFormat="1" ht="12.75" thickBot="1" x14ac:dyDescent="0.25">
      <c r="B71" s="3"/>
      <c r="F71" s="3"/>
      <c r="G71" s="3"/>
      <c r="H71" s="3"/>
      <c r="I71" s="3"/>
      <c r="J71" s="3"/>
      <c r="K71" s="3"/>
      <c r="L71" s="3"/>
      <c r="M71" s="3"/>
      <c r="Q71" s="42" t="s">
        <v>11</v>
      </c>
      <c r="R71" s="53" t="str">
        <f t="shared" si="81"/>
        <v>Team A8</v>
      </c>
      <c r="U71" s="57" t="s">
        <v>11</v>
      </c>
      <c r="V71" s="39" t="str">
        <f t="shared" si="75"/>
        <v>Team D3</v>
      </c>
      <c r="W71" s="172" t="str">
        <f t="shared" si="76"/>
        <v>Team D8</v>
      </c>
      <c r="X71" s="172">
        <f t="shared" si="82"/>
        <v>5</v>
      </c>
      <c r="Y71" s="34">
        <f t="shared" si="83"/>
        <v>2</v>
      </c>
      <c r="Z71" s="33" t="str">
        <f t="shared" si="84"/>
        <v>Team D3Team D8</v>
      </c>
      <c r="AA71" s="172">
        <f t="shared" si="85"/>
        <v>1</v>
      </c>
      <c r="AB71" s="172" t="str">
        <f t="shared" si="86"/>
        <v>5 : 2</v>
      </c>
      <c r="AC71" s="3" t="str">
        <f t="shared" si="87"/>
        <v/>
      </c>
      <c r="AD71" s="64" t="str">
        <f t="shared" si="88"/>
        <v/>
      </c>
      <c r="AE71" s="66">
        <f t="shared" si="77"/>
        <v>3</v>
      </c>
      <c r="AF71" s="64">
        <f t="shared" si="78"/>
        <v>0</v>
      </c>
      <c r="AG71" s="172">
        <f>IF($AH71="",0,COUNTIF($AH$64:$AH71,INDEX($AH$352:$AH$639,ROW($A8))))</f>
        <v>0</v>
      </c>
      <c r="AH71" s="167" t="str">
        <f t="shared" si="89"/>
        <v>Team D3Team D8</v>
      </c>
      <c r="AI71" s="3" t="s">
        <v>138</v>
      </c>
      <c r="AJ71" s="12"/>
      <c r="AK71" s="12"/>
      <c r="AL71" s="12"/>
      <c r="AM71" s="12"/>
      <c r="AN71" s="12"/>
      <c r="AO71" s="3"/>
      <c r="AP71" s="12"/>
      <c r="AQ71" s="12"/>
    </row>
    <row r="72" spans="2:43" s="2" customFormat="1" ht="12.75" thickBot="1" x14ac:dyDescent="0.25">
      <c r="C72" s="2" t="s">
        <v>126</v>
      </c>
      <c r="E72" s="165">
        <v>3</v>
      </c>
      <c r="L72" s="12"/>
      <c r="M72" s="12"/>
      <c r="Q72" s="43" t="s">
        <v>12</v>
      </c>
      <c r="R72" s="54" t="str">
        <f>IF($C89=0,"",$C89)</f>
        <v>Team A9</v>
      </c>
      <c r="U72" s="57" t="s">
        <v>12</v>
      </c>
      <c r="V72" s="39" t="str">
        <f t="shared" si="75"/>
        <v>Team A7</v>
      </c>
      <c r="W72" s="172" t="str">
        <f t="shared" si="76"/>
        <v>Maibach 1822 eV</v>
      </c>
      <c r="X72" s="172">
        <f t="shared" si="82"/>
        <v>4</v>
      </c>
      <c r="Y72" s="34">
        <f t="shared" si="83"/>
        <v>2</v>
      </c>
      <c r="Z72" s="33" t="str">
        <f t="shared" si="84"/>
        <v>Team A7Maibach 1822 eV</v>
      </c>
      <c r="AA72" s="172">
        <f t="shared" si="85"/>
        <v>1</v>
      </c>
      <c r="AB72" s="172" t="str">
        <f t="shared" si="86"/>
        <v>4 : 2</v>
      </c>
      <c r="AC72" s="3" t="str">
        <f t="shared" si="87"/>
        <v/>
      </c>
      <c r="AD72" s="64" t="str">
        <f t="shared" si="88"/>
        <v/>
      </c>
      <c r="AE72" s="66">
        <f t="shared" si="77"/>
        <v>3</v>
      </c>
      <c r="AF72" s="64">
        <f t="shared" si="78"/>
        <v>0</v>
      </c>
      <c r="AG72" s="172">
        <f>IF($AH72="",0,COUNTIF($AH$64:$AH72,INDEX($AH$352:$AH$639,ROW($A9))))</f>
        <v>0</v>
      </c>
      <c r="AH72" s="167" t="str">
        <f t="shared" si="89"/>
        <v>Team A7Maibach 1822 eV</v>
      </c>
      <c r="AI72" s="3" t="s">
        <v>138</v>
      </c>
      <c r="AJ72" s="12"/>
      <c r="AK72" s="12"/>
      <c r="AL72" s="12"/>
      <c r="AM72" s="12"/>
      <c r="AN72" s="12"/>
      <c r="AO72" s="12"/>
      <c r="AP72" s="3"/>
      <c r="AQ72" s="12"/>
    </row>
    <row r="73" spans="2:43" s="2" customFormat="1" ht="12.75" thickBot="1" x14ac:dyDescent="0.25">
      <c r="C73" s="3"/>
      <c r="D73" s="3"/>
      <c r="E73" s="12"/>
      <c r="H73" s="344" t="s">
        <v>159</v>
      </c>
      <c r="I73" s="344"/>
      <c r="L73" s="12"/>
      <c r="M73" s="12"/>
      <c r="U73" s="57" t="s">
        <v>13</v>
      </c>
      <c r="V73" s="39" t="str">
        <f t="shared" si="75"/>
        <v>Team B7</v>
      </c>
      <c r="W73" s="172" t="str">
        <f t="shared" si="76"/>
        <v>Team B4</v>
      </c>
      <c r="X73" s="172">
        <f t="shared" si="82"/>
        <v>3</v>
      </c>
      <c r="Y73" s="34">
        <f t="shared" si="83"/>
        <v>0</v>
      </c>
      <c r="Z73" s="33" t="str">
        <f t="shared" si="84"/>
        <v>Team B7Team B4</v>
      </c>
      <c r="AA73" s="172">
        <f t="shared" si="85"/>
        <v>1</v>
      </c>
      <c r="AB73" s="172" t="str">
        <f t="shared" si="86"/>
        <v>3 : 0</v>
      </c>
      <c r="AC73" s="3" t="str">
        <f t="shared" si="87"/>
        <v/>
      </c>
      <c r="AD73" s="64" t="str">
        <f t="shared" si="88"/>
        <v/>
      </c>
      <c r="AE73" s="66">
        <f t="shared" si="77"/>
        <v>3</v>
      </c>
      <c r="AF73" s="64">
        <f t="shared" si="78"/>
        <v>0</v>
      </c>
      <c r="AG73" s="172">
        <f>IF($AH73="",0,COUNTIF($AH$64:$AH73,INDEX($AH$352:$AH$639,ROW($A10))))</f>
        <v>0</v>
      </c>
      <c r="AH73" s="167" t="str">
        <f t="shared" si="89"/>
        <v>Team B7Team B4</v>
      </c>
      <c r="AI73" s="3" t="s">
        <v>138</v>
      </c>
      <c r="AJ73" s="12"/>
      <c r="AK73" s="12"/>
      <c r="AL73" s="12"/>
      <c r="AM73" s="12"/>
      <c r="AN73" s="12"/>
      <c r="AO73" s="12"/>
      <c r="AP73" s="12"/>
      <c r="AQ73" s="3"/>
    </row>
    <row r="74" spans="2:43" s="2" customFormat="1" ht="12.75" thickBot="1" x14ac:dyDescent="0.25">
      <c r="C74" s="2" t="s">
        <v>125</v>
      </c>
      <c r="E74" s="165">
        <v>1</v>
      </c>
      <c r="H74" s="344"/>
      <c r="I74" s="344"/>
      <c r="J74" s="165">
        <v>6</v>
      </c>
      <c r="L74" s="12"/>
      <c r="M74" s="12"/>
      <c r="U74" s="57" t="s">
        <v>14</v>
      </c>
      <c r="V74" s="39" t="str">
        <f t="shared" si="75"/>
        <v>Team C7</v>
      </c>
      <c r="W74" s="172" t="str">
        <f t="shared" si="76"/>
        <v>Team C4</v>
      </c>
      <c r="X74" s="172">
        <f t="shared" si="82"/>
        <v>5</v>
      </c>
      <c r="Y74" s="34">
        <f t="shared" si="83"/>
        <v>1</v>
      </c>
      <c r="Z74" s="33" t="str">
        <f t="shared" si="84"/>
        <v>Team C7Team C4</v>
      </c>
      <c r="AA74" s="172">
        <f t="shared" si="85"/>
        <v>1</v>
      </c>
      <c r="AB74" s="172" t="str">
        <f t="shared" si="86"/>
        <v>5 : 1</v>
      </c>
      <c r="AC74" s="3" t="str">
        <f t="shared" si="87"/>
        <v/>
      </c>
      <c r="AD74" s="64" t="str">
        <f t="shared" si="88"/>
        <v/>
      </c>
      <c r="AE74" s="66">
        <f t="shared" si="77"/>
        <v>3</v>
      </c>
      <c r="AF74" s="64">
        <f t="shared" si="78"/>
        <v>0</v>
      </c>
      <c r="AG74" s="172">
        <f>IF($AH74="",0,COUNTIF($AH$64:$AH74,INDEX($AH$352:$AH$639,ROW($A11))))</f>
        <v>0</v>
      </c>
      <c r="AH74" s="167" t="str">
        <f t="shared" si="89"/>
        <v>Team C7Team C4</v>
      </c>
      <c r="AI74" s="3" t="s">
        <v>138</v>
      </c>
    </row>
    <row r="75" spans="2:43" s="2" customFormat="1" x14ac:dyDescent="0.2">
      <c r="C75" s="2" t="s">
        <v>128</v>
      </c>
      <c r="L75" s="12"/>
      <c r="M75" s="12"/>
      <c r="U75" s="57" t="s">
        <v>15</v>
      </c>
      <c r="V75" s="39" t="str">
        <f t="shared" si="75"/>
        <v>Team D7</v>
      </c>
      <c r="W75" s="172" t="str">
        <f t="shared" si="76"/>
        <v>Team D4</v>
      </c>
      <c r="X75" s="172">
        <f t="shared" si="82"/>
        <v>0</v>
      </c>
      <c r="Y75" s="34">
        <f t="shared" si="83"/>
        <v>3</v>
      </c>
      <c r="Z75" s="33" t="str">
        <f t="shared" si="84"/>
        <v>Team D7Team D4</v>
      </c>
      <c r="AA75" s="172">
        <f t="shared" si="85"/>
        <v>1</v>
      </c>
      <c r="AB75" s="172" t="str">
        <f t="shared" si="86"/>
        <v>0 : 3</v>
      </c>
      <c r="AC75" s="3" t="str">
        <f t="shared" si="87"/>
        <v/>
      </c>
      <c r="AD75" s="64" t="str">
        <f t="shared" si="88"/>
        <v/>
      </c>
      <c r="AE75" s="66">
        <f t="shared" si="77"/>
        <v>0</v>
      </c>
      <c r="AF75" s="64">
        <f t="shared" si="78"/>
        <v>3</v>
      </c>
      <c r="AG75" s="172">
        <f>IF($AH75="",0,COUNTIF($AH$64:$AH75,INDEX($AH$352:$AH$639,ROW($A12))))</f>
        <v>0</v>
      </c>
      <c r="AH75" s="167" t="str">
        <f t="shared" si="89"/>
        <v>Team D7Team D4</v>
      </c>
      <c r="AI75" s="3" t="s">
        <v>138</v>
      </c>
    </row>
    <row r="76" spans="2:43" s="2" customFormat="1" x14ac:dyDescent="0.2">
      <c r="C76" s="2" t="s">
        <v>127</v>
      </c>
      <c r="L76" s="12"/>
      <c r="M76" s="12"/>
      <c r="U76" s="57" t="s">
        <v>16</v>
      </c>
      <c r="V76" s="39" t="str">
        <f t="shared" si="75"/>
        <v>Beinbruch SC</v>
      </c>
      <c r="W76" s="172" t="str">
        <f t="shared" si="76"/>
        <v>FV Schlappe Lunge</v>
      </c>
      <c r="X76" s="172">
        <f t="shared" si="82"/>
        <v>1</v>
      </c>
      <c r="Y76" s="34">
        <f t="shared" si="83"/>
        <v>2</v>
      </c>
      <c r="Z76" s="33" t="str">
        <f t="shared" si="84"/>
        <v>Beinbruch SCFV Schlappe Lunge</v>
      </c>
      <c r="AA76" s="172">
        <f t="shared" si="85"/>
        <v>1</v>
      </c>
      <c r="AB76" s="172" t="str">
        <f t="shared" si="86"/>
        <v>1 : 2</v>
      </c>
      <c r="AC76" s="3" t="str">
        <f t="shared" si="87"/>
        <v/>
      </c>
      <c r="AD76" s="64" t="str">
        <f t="shared" si="88"/>
        <v/>
      </c>
      <c r="AE76" s="66">
        <f t="shared" si="77"/>
        <v>0</v>
      </c>
      <c r="AF76" s="64">
        <f t="shared" si="78"/>
        <v>3</v>
      </c>
      <c r="AG76" s="172">
        <f>IF($AH76="",0,COUNTIF($AH$64:$AH76,INDEX($AH$352:$AH$639,ROW($A13))))</f>
        <v>0</v>
      </c>
      <c r="AH76" s="167" t="str">
        <f t="shared" si="89"/>
        <v>Beinbruch SCFV Schlappe Lunge</v>
      </c>
      <c r="AI76" s="3" t="s">
        <v>138</v>
      </c>
    </row>
    <row r="77" spans="2:43" s="2" customFormat="1" x14ac:dyDescent="0.2">
      <c r="L77" s="12"/>
      <c r="M77" s="12"/>
      <c r="U77" s="57" t="s">
        <v>17</v>
      </c>
      <c r="V77" s="39" t="str">
        <f t="shared" si="75"/>
        <v>Team B5</v>
      </c>
      <c r="W77" s="172" t="str">
        <f t="shared" si="76"/>
        <v>Team B6</v>
      </c>
      <c r="X77" s="172">
        <f t="shared" si="82"/>
        <v>2</v>
      </c>
      <c r="Y77" s="34">
        <f t="shared" si="83"/>
        <v>2</v>
      </c>
      <c r="Z77" s="33" t="str">
        <f t="shared" si="84"/>
        <v>Team B5Team B6</v>
      </c>
      <c r="AA77" s="172">
        <f t="shared" si="85"/>
        <v>1</v>
      </c>
      <c r="AB77" s="172" t="str">
        <f t="shared" si="86"/>
        <v>2 : 2</v>
      </c>
      <c r="AC77" s="3" t="str">
        <f t="shared" si="87"/>
        <v/>
      </c>
      <c r="AD77" s="64" t="str">
        <f t="shared" si="88"/>
        <v/>
      </c>
      <c r="AE77" s="66">
        <f t="shared" si="77"/>
        <v>1</v>
      </c>
      <c r="AF77" s="64">
        <f t="shared" si="78"/>
        <v>1</v>
      </c>
      <c r="AG77" s="172">
        <f>IF($AH77="",0,COUNTIF($AH$64:$AH77,INDEX($AH$352:$AH$639,ROW($A14))))</f>
        <v>0</v>
      </c>
      <c r="AH77" s="167" t="str">
        <f t="shared" si="89"/>
        <v>Team B5Team B6</v>
      </c>
      <c r="AI77" s="3" t="s">
        <v>138</v>
      </c>
    </row>
    <row r="78" spans="2:43" s="2" customFormat="1" ht="12" customHeight="1" x14ac:dyDescent="0.2">
      <c r="B78" s="339" t="s">
        <v>154</v>
      </c>
      <c r="C78" s="339"/>
      <c r="D78" s="339"/>
      <c r="E78" s="339"/>
      <c r="F78" s="339"/>
      <c r="G78" s="339"/>
      <c r="H78" s="339"/>
      <c r="I78" s="339"/>
      <c r="J78" s="339"/>
      <c r="K78" s="339"/>
      <c r="L78" s="12"/>
      <c r="M78" s="12"/>
      <c r="U78" s="57" t="s">
        <v>18</v>
      </c>
      <c r="V78" s="39" t="str">
        <f t="shared" si="75"/>
        <v>Team C5</v>
      </c>
      <c r="W78" s="172" t="str">
        <f t="shared" si="76"/>
        <v>Team C6</v>
      </c>
      <c r="X78" s="172">
        <f t="shared" si="82"/>
        <v>4</v>
      </c>
      <c r="Y78" s="34">
        <f t="shared" si="83"/>
        <v>3</v>
      </c>
      <c r="Z78" s="33" t="str">
        <f t="shared" si="84"/>
        <v>Team C5Team C6</v>
      </c>
      <c r="AA78" s="172">
        <f t="shared" si="85"/>
        <v>1</v>
      </c>
      <c r="AB78" s="172" t="str">
        <f t="shared" si="86"/>
        <v>4 : 3</v>
      </c>
      <c r="AC78" s="3" t="str">
        <f t="shared" si="87"/>
        <v/>
      </c>
      <c r="AD78" s="64" t="str">
        <f t="shared" si="88"/>
        <v/>
      </c>
      <c r="AE78" s="66">
        <f t="shared" si="77"/>
        <v>3</v>
      </c>
      <c r="AF78" s="64">
        <f t="shared" si="78"/>
        <v>0</v>
      </c>
      <c r="AG78" s="172">
        <f>IF($AH78="",0,COUNTIF($AH$64:$AH78,INDEX($AH$352:$AH$639,ROW($A15))))</f>
        <v>0</v>
      </c>
      <c r="AH78" s="167" t="str">
        <f t="shared" si="89"/>
        <v>Team C5Team C6</v>
      </c>
      <c r="AI78" s="3" t="s">
        <v>138</v>
      </c>
    </row>
    <row r="79" spans="2:43" s="2" customFormat="1" ht="12" customHeight="1" x14ac:dyDescent="0.2">
      <c r="B79" s="339"/>
      <c r="C79" s="339"/>
      <c r="D79" s="339"/>
      <c r="E79" s="339"/>
      <c r="F79" s="339"/>
      <c r="G79" s="339"/>
      <c r="H79" s="339"/>
      <c r="I79" s="339"/>
      <c r="J79" s="339"/>
      <c r="K79" s="339"/>
      <c r="L79" s="12"/>
      <c r="M79" s="12"/>
      <c r="U79" s="57" t="s">
        <v>19</v>
      </c>
      <c r="V79" s="39" t="str">
        <f t="shared" si="75"/>
        <v>Team D5</v>
      </c>
      <c r="W79" s="172" t="str">
        <f t="shared" si="76"/>
        <v>Team D6</v>
      </c>
      <c r="X79" s="172">
        <f t="shared" si="82"/>
        <v>3</v>
      </c>
      <c r="Y79" s="34">
        <f t="shared" si="83"/>
        <v>3</v>
      </c>
      <c r="Z79" s="33" t="str">
        <f t="shared" si="84"/>
        <v>Team D5Team D6</v>
      </c>
      <c r="AA79" s="172">
        <f t="shared" si="85"/>
        <v>1</v>
      </c>
      <c r="AB79" s="172" t="str">
        <f t="shared" si="86"/>
        <v>3 : 3</v>
      </c>
      <c r="AC79" s="3" t="str">
        <f t="shared" si="87"/>
        <v/>
      </c>
      <c r="AD79" s="64" t="str">
        <f t="shared" si="88"/>
        <v/>
      </c>
      <c r="AE79" s="66">
        <f t="shared" si="77"/>
        <v>1</v>
      </c>
      <c r="AF79" s="64">
        <f t="shared" si="78"/>
        <v>1</v>
      </c>
      <c r="AG79" s="172">
        <f>IF($AH79="",0,COUNTIF($AH$64:$AH79,INDEX($AH$352:$AH$639,ROW($A16))))</f>
        <v>0</v>
      </c>
      <c r="AH79" s="167" t="str">
        <f t="shared" si="89"/>
        <v>Team D5Team D6</v>
      </c>
      <c r="AI79" s="3" t="s">
        <v>138</v>
      </c>
    </row>
    <row r="80" spans="2:43" s="2" customFormat="1" ht="13.5" customHeight="1" thickBot="1" x14ac:dyDescent="0.25">
      <c r="C80" s="181" t="s">
        <v>157</v>
      </c>
      <c r="D80" s="59" t="s">
        <v>115</v>
      </c>
      <c r="E80" s="59" t="s">
        <v>156</v>
      </c>
      <c r="F80" s="181"/>
      <c r="G80" s="182" t="s">
        <v>129</v>
      </c>
      <c r="H80" s="25" t="s">
        <v>131</v>
      </c>
      <c r="I80" s="25" t="s">
        <v>132</v>
      </c>
      <c r="J80" s="341" t="s">
        <v>130</v>
      </c>
      <c r="K80" s="341"/>
      <c r="U80" s="57" t="s">
        <v>20</v>
      </c>
      <c r="V80" s="39" t="str">
        <f t="shared" si="75"/>
        <v>Team A9</v>
      </c>
      <c r="W80" s="172" t="str">
        <f t="shared" si="76"/>
        <v>1. FC Riedwald</v>
      </c>
      <c r="X80" s="172">
        <f t="shared" si="82"/>
        <v>1</v>
      </c>
      <c r="Y80" s="34">
        <f t="shared" si="83"/>
        <v>3</v>
      </c>
      <c r="Z80" s="33" t="str">
        <f t="shared" si="84"/>
        <v>Team A91. FC Riedwald</v>
      </c>
      <c r="AA80" s="172">
        <f t="shared" si="85"/>
        <v>1</v>
      </c>
      <c r="AB80" s="172" t="str">
        <f t="shared" si="86"/>
        <v>1 : 3</v>
      </c>
      <c r="AC80" s="3" t="str">
        <f t="shared" si="87"/>
        <v/>
      </c>
      <c r="AD80" s="64" t="str">
        <f t="shared" si="88"/>
        <v/>
      </c>
      <c r="AE80" s="66">
        <f t="shared" si="77"/>
        <v>0</v>
      </c>
      <c r="AF80" s="64">
        <f t="shared" si="78"/>
        <v>3</v>
      </c>
      <c r="AG80" s="172">
        <f>IF($AH80="",0,COUNTIF($AH$64:$AH80,INDEX($AH$352:$AH$639,ROW($A17))))</f>
        <v>0</v>
      </c>
      <c r="AH80" s="167" t="str">
        <f t="shared" si="89"/>
        <v>Team A91. FC Riedwald</v>
      </c>
      <c r="AI80" s="3" t="s">
        <v>138</v>
      </c>
    </row>
    <row r="81" spans="2:35" s="2" customFormat="1" ht="12.75" thickTop="1" x14ac:dyDescent="0.2">
      <c r="B81" s="1" t="s">
        <v>2</v>
      </c>
      <c r="C81" s="160" t="str">
        <f>Spielplan!$C6</f>
        <v>1. FC Riedwald</v>
      </c>
      <c r="D81" s="183">
        <f>Spielplan!$D6</f>
        <v>0</v>
      </c>
      <c r="E81" s="184">
        <f>Spielplan!$E6</f>
        <v>0</v>
      </c>
      <c r="G81" s="1" t="s">
        <v>2</v>
      </c>
      <c r="H81" s="173" t="str">
        <f>Spielplan!$J6</f>
        <v>Team A9</v>
      </c>
      <c r="I81" s="163" t="str">
        <f>Spielplan!$L6</f>
        <v>Eintracht Frankfurt</v>
      </c>
      <c r="J81" s="172">
        <f>IF(Spielplan!$M6="","",Spielplan!$M6)</f>
        <v>2</v>
      </c>
      <c r="K81" s="175">
        <f>IF(Spielplan!$O6="","",Spielplan!$O6)</f>
        <v>2</v>
      </c>
      <c r="U81" s="57" t="s">
        <v>21</v>
      </c>
      <c r="V81" s="39" t="str">
        <f t="shared" si="75"/>
        <v>Team B9</v>
      </c>
      <c r="W81" s="172" t="str">
        <f t="shared" si="76"/>
        <v>Team B1</v>
      </c>
      <c r="X81" s="172">
        <f t="shared" si="82"/>
        <v>3</v>
      </c>
      <c r="Y81" s="34">
        <f t="shared" si="83"/>
        <v>3</v>
      </c>
      <c r="Z81" s="33" t="str">
        <f t="shared" si="84"/>
        <v>Team B9Team B1</v>
      </c>
      <c r="AA81" s="172">
        <f t="shared" si="85"/>
        <v>1</v>
      </c>
      <c r="AB81" s="172" t="str">
        <f t="shared" si="86"/>
        <v>3 : 3</v>
      </c>
      <c r="AC81" s="3" t="str">
        <f t="shared" si="87"/>
        <v/>
      </c>
      <c r="AD81" s="64" t="str">
        <f t="shared" si="88"/>
        <v/>
      </c>
      <c r="AE81" s="66">
        <f t="shared" si="77"/>
        <v>1</v>
      </c>
      <c r="AF81" s="64">
        <f t="shared" si="78"/>
        <v>1</v>
      </c>
      <c r="AG81" s="172">
        <f>IF($AH81="",0,COUNTIF($AH$64:$AH81,INDEX($AH$352:$AH$639,ROW($A18))))</f>
        <v>0</v>
      </c>
      <c r="AH81" s="167" t="str">
        <f t="shared" si="89"/>
        <v>Team B9Team B1</v>
      </c>
      <c r="AI81" s="3" t="s">
        <v>138</v>
      </c>
    </row>
    <row r="82" spans="2:35" s="2" customFormat="1" x14ac:dyDescent="0.2">
      <c r="B82" s="1" t="s">
        <v>3</v>
      </c>
      <c r="C82" s="161" t="str">
        <f>Spielplan!$C7</f>
        <v>Eintracht Frankfurt</v>
      </c>
      <c r="D82" s="185">
        <f>Spielplan!$D7</f>
        <v>0</v>
      </c>
      <c r="E82" s="186">
        <f>Spielplan!$E7</f>
        <v>0</v>
      </c>
      <c r="G82" s="1" t="s">
        <v>3</v>
      </c>
      <c r="H82" s="174" t="str">
        <f>Spielplan!$J7</f>
        <v>Team B9</v>
      </c>
      <c r="I82" s="3" t="str">
        <f>Spielplan!$L7</f>
        <v>Team B2</v>
      </c>
      <c r="J82" s="172">
        <f>IF(Spielplan!$M7="","",Spielplan!$M7)</f>
        <v>3</v>
      </c>
      <c r="K82" s="175">
        <f>IF(Spielplan!$O7="","",Spielplan!$O7)</f>
        <v>4</v>
      </c>
      <c r="U82" s="57" t="s">
        <v>22</v>
      </c>
      <c r="V82" s="39" t="str">
        <f t="shared" si="75"/>
        <v>Team C9</v>
      </c>
      <c r="W82" s="172" t="str">
        <f t="shared" si="76"/>
        <v>Team C1</v>
      </c>
      <c r="X82" s="172">
        <f t="shared" si="82"/>
        <v>1</v>
      </c>
      <c r="Y82" s="34">
        <f t="shared" si="83"/>
        <v>5</v>
      </c>
      <c r="Z82" s="33" t="str">
        <f t="shared" si="84"/>
        <v>Team C9Team C1</v>
      </c>
      <c r="AA82" s="172">
        <f t="shared" si="85"/>
        <v>1</v>
      </c>
      <c r="AB82" s="172" t="str">
        <f t="shared" si="86"/>
        <v>1 : 5</v>
      </c>
      <c r="AC82" s="3" t="str">
        <f t="shared" si="87"/>
        <v/>
      </c>
      <c r="AD82" s="64" t="str">
        <f t="shared" si="88"/>
        <v/>
      </c>
      <c r="AE82" s="66">
        <f t="shared" si="77"/>
        <v>0</v>
      </c>
      <c r="AF82" s="64">
        <f t="shared" si="78"/>
        <v>3</v>
      </c>
      <c r="AG82" s="172">
        <f>IF($AH82="",0,COUNTIF($AH$64:$AH82,INDEX($AH$352:$AH$639,ROW($A19))))</f>
        <v>0</v>
      </c>
      <c r="AH82" s="167" t="str">
        <f t="shared" si="89"/>
        <v>Team C9Team C1</v>
      </c>
      <c r="AI82" s="3" t="s">
        <v>138</v>
      </c>
    </row>
    <row r="83" spans="2:35" s="2" customFormat="1" x14ac:dyDescent="0.2">
      <c r="B83" s="12" t="s">
        <v>4</v>
      </c>
      <c r="C83" s="161" t="str">
        <f>Spielplan!$C8</f>
        <v>FC Barcelona</v>
      </c>
      <c r="D83" s="185">
        <f>Spielplan!$D8</f>
        <v>0</v>
      </c>
      <c r="E83" s="186">
        <f>Spielplan!$E8</f>
        <v>0</v>
      </c>
      <c r="G83" s="1" t="s">
        <v>4</v>
      </c>
      <c r="H83" s="174" t="str">
        <f>Spielplan!$J8</f>
        <v>Team C9</v>
      </c>
      <c r="I83" s="3" t="str">
        <f>Spielplan!$L8</f>
        <v>Team C2</v>
      </c>
      <c r="J83" s="172">
        <f>IF(Spielplan!$M8="","",Spielplan!$M8)</f>
        <v>3</v>
      </c>
      <c r="K83" s="175">
        <f>IF(Spielplan!$O8="","",Spielplan!$O8)</f>
        <v>3</v>
      </c>
      <c r="U83" s="57" t="s">
        <v>23</v>
      </c>
      <c r="V83" s="39" t="str">
        <f t="shared" si="75"/>
        <v>Team D9</v>
      </c>
      <c r="W83" s="172" t="str">
        <f t="shared" si="76"/>
        <v>Team D1</v>
      </c>
      <c r="X83" s="172">
        <f t="shared" si="82"/>
        <v>1</v>
      </c>
      <c r="Y83" s="34">
        <f t="shared" si="83"/>
        <v>6</v>
      </c>
      <c r="Z83" s="33" t="str">
        <f t="shared" si="84"/>
        <v>Team D9Team D1</v>
      </c>
      <c r="AA83" s="172">
        <f t="shared" si="85"/>
        <v>1</v>
      </c>
      <c r="AB83" s="172" t="str">
        <f t="shared" si="86"/>
        <v>1 : 6</v>
      </c>
      <c r="AC83" s="3" t="str">
        <f t="shared" si="87"/>
        <v/>
      </c>
      <c r="AD83" s="64" t="str">
        <f t="shared" si="88"/>
        <v/>
      </c>
      <c r="AE83" s="66">
        <f t="shared" si="77"/>
        <v>0</v>
      </c>
      <c r="AF83" s="64">
        <f t="shared" si="78"/>
        <v>3</v>
      </c>
      <c r="AG83" s="172">
        <f>IF($AH83="",0,COUNTIF($AH$64:$AH83,INDEX($AH$352:$AH$639,ROW($A20))))</f>
        <v>0</v>
      </c>
      <c r="AH83" s="167" t="str">
        <f t="shared" si="89"/>
        <v>Team D9Team D1</v>
      </c>
      <c r="AI83" s="3" t="s">
        <v>138</v>
      </c>
    </row>
    <row r="84" spans="2:35" s="2" customFormat="1" x14ac:dyDescent="0.2">
      <c r="B84" s="12" t="s">
        <v>5</v>
      </c>
      <c r="C84" s="161" t="str">
        <f>Spielplan!$C9</f>
        <v>Maibach 1822 eV</v>
      </c>
      <c r="D84" s="185">
        <f>Spielplan!$D9</f>
        <v>0</v>
      </c>
      <c r="E84" s="186">
        <f>Spielplan!$E9</f>
        <v>0</v>
      </c>
      <c r="G84" s="1" t="s">
        <v>5</v>
      </c>
      <c r="H84" s="174" t="str">
        <f>Spielplan!$J9</f>
        <v>Team D9</v>
      </c>
      <c r="I84" s="3" t="str">
        <f>Spielplan!$L9</f>
        <v>Team D2</v>
      </c>
      <c r="J84" s="172">
        <f>IF(Spielplan!$M9="","",Spielplan!$M9)</f>
        <v>3</v>
      </c>
      <c r="K84" s="175">
        <f>IF(Spielplan!$O9="","",Spielplan!$O9)</f>
        <v>1</v>
      </c>
      <c r="U84" s="57" t="s">
        <v>24</v>
      </c>
      <c r="V84" s="39" t="str">
        <f t="shared" si="75"/>
        <v>Eintracht Frankfurt</v>
      </c>
      <c r="W84" s="172" t="str">
        <f t="shared" si="76"/>
        <v>Team A7</v>
      </c>
      <c r="X84" s="172">
        <f t="shared" si="82"/>
        <v>2</v>
      </c>
      <c r="Y84" s="34">
        <f t="shared" si="83"/>
        <v>5</v>
      </c>
      <c r="Z84" s="33" t="str">
        <f t="shared" si="84"/>
        <v>Eintracht FrankfurtTeam A7</v>
      </c>
      <c r="AA84" s="172">
        <f t="shared" si="85"/>
        <v>1</v>
      </c>
      <c r="AB84" s="172" t="str">
        <f t="shared" si="86"/>
        <v>2 : 5</v>
      </c>
      <c r="AC84" s="3" t="str">
        <f t="shared" si="87"/>
        <v/>
      </c>
      <c r="AD84" s="64" t="str">
        <f t="shared" si="88"/>
        <v/>
      </c>
      <c r="AE84" s="66">
        <f t="shared" si="77"/>
        <v>0</v>
      </c>
      <c r="AF84" s="64">
        <f t="shared" si="78"/>
        <v>3</v>
      </c>
      <c r="AG84" s="172">
        <f>IF($AH84="",0,COUNTIF($AH$64:$AH84,INDEX($AH$352:$AH$639,ROW($A21))))</f>
        <v>0</v>
      </c>
      <c r="AH84" s="167" t="str">
        <f t="shared" si="89"/>
        <v>Eintracht FrankfurtTeam A7</v>
      </c>
      <c r="AI84" s="3" t="s">
        <v>138</v>
      </c>
    </row>
    <row r="85" spans="2:35" s="2" customFormat="1" x14ac:dyDescent="0.2">
      <c r="B85" s="12" t="s">
        <v>6</v>
      </c>
      <c r="C85" s="161" t="str">
        <f>Spielplan!$C10</f>
        <v>Beinbruch SC</v>
      </c>
      <c r="D85" s="185">
        <f>Spielplan!$D10</f>
        <v>0</v>
      </c>
      <c r="E85" s="186">
        <f>Spielplan!$E10</f>
        <v>0</v>
      </c>
      <c r="G85" s="1" t="s">
        <v>6</v>
      </c>
      <c r="H85" s="174" t="str">
        <f>Spielplan!$J10</f>
        <v>FC Barcelona</v>
      </c>
      <c r="I85" s="3" t="str">
        <f>Spielplan!$L10</f>
        <v>Team A8</v>
      </c>
      <c r="J85" s="172">
        <f>IF(Spielplan!$M10="","",Spielplan!$M10)</f>
        <v>3</v>
      </c>
      <c r="K85" s="175">
        <f>IF(Spielplan!$O10="","",Spielplan!$O10)</f>
        <v>3</v>
      </c>
      <c r="U85" s="57" t="s">
        <v>25</v>
      </c>
      <c r="V85" s="39" t="str">
        <f t="shared" si="75"/>
        <v>Team B2</v>
      </c>
      <c r="W85" s="172" t="str">
        <f t="shared" si="76"/>
        <v>Team B7</v>
      </c>
      <c r="X85" s="172">
        <f t="shared" si="82"/>
        <v>2</v>
      </c>
      <c r="Y85" s="34">
        <f t="shared" si="83"/>
        <v>4</v>
      </c>
      <c r="Z85" s="33" t="str">
        <f t="shared" si="84"/>
        <v>Team B2Team B7</v>
      </c>
      <c r="AA85" s="172">
        <f t="shared" si="85"/>
        <v>1</v>
      </c>
      <c r="AB85" s="172" t="str">
        <f t="shared" si="86"/>
        <v>2 : 4</v>
      </c>
      <c r="AC85" s="3" t="str">
        <f t="shared" si="87"/>
        <v/>
      </c>
      <c r="AD85" s="64" t="str">
        <f t="shared" si="88"/>
        <v/>
      </c>
      <c r="AE85" s="66">
        <f t="shared" si="77"/>
        <v>0</v>
      </c>
      <c r="AF85" s="64">
        <f t="shared" si="78"/>
        <v>3</v>
      </c>
      <c r="AG85" s="172">
        <f>IF($AH85="",0,COUNTIF($AH$64:$AH85,INDEX($AH$352:$AH$639,ROW($A22))))</f>
        <v>0</v>
      </c>
      <c r="AH85" s="167" t="str">
        <f t="shared" si="89"/>
        <v>Team B2Team B7</v>
      </c>
      <c r="AI85" s="3" t="s">
        <v>138</v>
      </c>
    </row>
    <row r="86" spans="2:35" s="2" customFormat="1" x14ac:dyDescent="0.2">
      <c r="B86" s="12" t="s">
        <v>7</v>
      </c>
      <c r="C86" s="161" t="str">
        <f>Spielplan!$C11</f>
        <v>FV Schlappe Lunge</v>
      </c>
      <c r="D86" s="185">
        <f>Spielplan!$D11</f>
        <v>0</v>
      </c>
      <c r="E86" s="186">
        <f>Spielplan!$E11</f>
        <v>0</v>
      </c>
      <c r="G86" s="1" t="s">
        <v>7</v>
      </c>
      <c r="H86" s="174" t="str">
        <f>Spielplan!$J11</f>
        <v>Team B3</v>
      </c>
      <c r="I86" s="3" t="str">
        <f>Spielplan!$L11</f>
        <v>Team B8</v>
      </c>
      <c r="J86" s="172">
        <f>IF(Spielplan!$M11="","",Spielplan!$M11)</f>
        <v>5</v>
      </c>
      <c r="K86" s="175">
        <f>IF(Spielplan!$O11="","",Spielplan!$O11)</f>
        <v>1</v>
      </c>
      <c r="U86" s="57" t="s">
        <v>26</v>
      </c>
      <c r="V86" s="39" t="str">
        <f t="shared" si="75"/>
        <v>Team C2</v>
      </c>
      <c r="W86" s="172" t="str">
        <f t="shared" si="76"/>
        <v>Team C7</v>
      </c>
      <c r="X86" s="172">
        <f t="shared" si="82"/>
        <v>0</v>
      </c>
      <c r="Y86" s="34">
        <f t="shared" si="83"/>
        <v>3</v>
      </c>
      <c r="Z86" s="33" t="str">
        <f t="shared" si="84"/>
        <v>Team C2Team C7</v>
      </c>
      <c r="AA86" s="172">
        <f t="shared" si="85"/>
        <v>1</v>
      </c>
      <c r="AB86" s="172" t="str">
        <f t="shared" si="86"/>
        <v>0 : 3</v>
      </c>
      <c r="AC86" s="3" t="str">
        <f t="shared" si="87"/>
        <v/>
      </c>
      <c r="AD86" s="64" t="str">
        <f t="shared" si="88"/>
        <v/>
      </c>
      <c r="AE86" s="66">
        <f t="shared" si="77"/>
        <v>0</v>
      </c>
      <c r="AF86" s="64">
        <f t="shared" si="78"/>
        <v>3</v>
      </c>
      <c r="AG86" s="172">
        <f>IF($AH86="",0,COUNTIF($AH$64:$AH86,INDEX($AH$352:$AH$639,ROW($A23))))</f>
        <v>0</v>
      </c>
      <c r="AH86" s="167" t="str">
        <f t="shared" si="89"/>
        <v>Team C2Team C7</v>
      </c>
      <c r="AI86" s="3" t="s">
        <v>138</v>
      </c>
    </row>
    <row r="87" spans="2:35" s="2" customFormat="1" x14ac:dyDescent="0.2">
      <c r="B87" s="12" t="s">
        <v>10</v>
      </c>
      <c r="C87" s="161" t="str">
        <f>Spielplan!$C12</f>
        <v>Team A7</v>
      </c>
      <c r="D87" s="185">
        <f>Spielplan!$D12</f>
        <v>0</v>
      </c>
      <c r="E87" s="186">
        <f>Spielplan!$E12</f>
        <v>0</v>
      </c>
      <c r="G87" s="1" t="s">
        <v>10</v>
      </c>
      <c r="H87" s="174" t="str">
        <f>Spielplan!$J12</f>
        <v>Team C3</v>
      </c>
      <c r="I87" s="3" t="str">
        <f>Spielplan!$L12</f>
        <v>Team C8</v>
      </c>
      <c r="J87" s="172">
        <f>IF(Spielplan!$M12="","",Spielplan!$M12)</f>
        <v>6</v>
      </c>
      <c r="K87" s="175">
        <f>IF(Spielplan!$O12="","",Spielplan!$O12)</f>
        <v>1</v>
      </c>
      <c r="U87" s="57" t="s">
        <v>27</v>
      </c>
      <c r="V87" s="39" t="str">
        <f t="shared" si="75"/>
        <v>Team D2</v>
      </c>
      <c r="W87" s="172" t="str">
        <f t="shared" si="76"/>
        <v>Team D7</v>
      </c>
      <c r="X87" s="172">
        <f t="shared" si="82"/>
        <v>1</v>
      </c>
      <c r="Y87" s="34">
        <f t="shared" si="83"/>
        <v>5</v>
      </c>
      <c r="Z87" s="33" t="str">
        <f t="shared" si="84"/>
        <v>Team D2Team D7</v>
      </c>
      <c r="AA87" s="172">
        <f t="shared" si="85"/>
        <v>1</v>
      </c>
      <c r="AB87" s="172" t="str">
        <f t="shared" si="86"/>
        <v>1 : 5</v>
      </c>
      <c r="AC87" s="3" t="str">
        <f t="shared" si="87"/>
        <v/>
      </c>
      <c r="AD87" s="64" t="str">
        <f t="shared" si="88"/>
        <v/>
      </c>
      <c r="AE87" s="66">
        <f t="shared" si="77"/>
        <v>0</v>
      </c>
      <c r="AF87" s="64">
        <f t="shared" si="78"/>
        <v>3</v>
      </c>
      <c r="AG87" s="172">
        <f>IF($AH87="",0,COUNTIF($AH$64:$AH87,INDEX($AH$352:$AH$639,ROW($A24))))</f>
        <v>0</v>
      </c>
      <c r="AH87" s="167" t="str">
        <f t="shared" si="89"/>
        <v>Team D2Team D7</v>
      </c>
      <c r="AI87" s="3" t="s">
        <v>138</v>
      </c>
    </row>
    <row r="88" spans="2:35" s="2" customFormat="1" x14ac:dyDescent="0.2">
      <c r="B88" s="12" t="s">
        <v>11</v>
      </c>
      <c r="C88" s="161" t="str">
        <f>Spielplan!$C13</f>
        <v>Team A8</v>
      </c>
      <c r="D88" s="185">
        <f>Spielplan!$D13</f>
        <v>0</v>
      </c>
      <c r="E88" s="186">
        <f>Spielplan!$E13</f>
        <v>0</v>
      </c>
      <c r="G88" s="1" t="s">
        <v>11</v>
      </c>
      <c r="H88" s="174" t="str">
        <f>Spielplan!$J13</f>
        <v>Team D3</v>
      </c>
      <c r="I88" s="3" t="str">
        <f>Spielplan!$L13</f>
        <v>Team D8</v>
      </c>
      <c r="J88" s="172">
        <f>IF(Spielplan!$M13="","",Spielplan!$M13)</f>
        <v>5</v>
      </c>
      <c r="K88" s="175">
        <f>IF(Spielplan!$O13="","",Spielplan!$O13)</f>
        <v>2</v>
      </c>
      <c r="U88" s="57" t="s">
        <v>28</v>
      </c>
      <c r="V88" s="39" t="str">
        <f t="shared" si="75"/>
        <v>FV Schlappe Lunge</v>
      </c>
      <c r="W88" s="172" t="str">
        <f t="shared" si="76"/>
        <v>FC Barcelona</v>
      </c>
      <c r="X88" s="172">
        <f t="shared" si="82"/>
        <v>3</v>
      </c>
      <c r="Y88" s="34">
        <f t="shared" si="83"/>
        <v>0</v>
      </c>
      <c r="Z88" s="33" t="str">
        <f t="shared" si="84"/>
        <v>FV Schlappe LungeFC Barcelona</v>
      </c>
      <c r="AA88" s="172">
        <f t="shared" si="85"/>
        <v>1</v>
      </c>
      <c r="AB88" s="172" t="str">
        <f t="shared" si="86"/>
        <v>3 : 0</v>
      </c>
      <c r="AC88" s="3" t="str">
        <f t="shared" si="87"/>
        <v/>
      </c>
      <c r="AD88" s="64" t="str">
        <f t="shared" si="88"/>
        <v/>
      </c>
      <c r="AE88" s="66">
        <f t="shared" si="77"/>
        <v>3</v>
      </c>
      <c r="AF88" s="64">
        <f t="shared" si="78"/>
        <v>0</v>
      </c>
      <c r="AG88" s="172">
        <f>IF($AH88="",0,COUNTIF($AH$64:$AH88,INDEX($AH$352:$AH$639,ROW($A25))))</f>
        <v>0</v>
      </c>
      <c r="AH88" s="167" t="str">
        <f t="shared" si="89"/>
        <v>FV Schlappe LungeFC Barcelona</v>
      </c>
      <c r="AI88" s="3" t="s">
        <v>138</v>
      </c>
    </row>
    <row r="89" spans="2:35" s="2" customFormat="1" ht="12.75" thickBot="1" x14ac:dyDescent="0.25">
      <c r="B89" s="12" t="s">
        <v>12</v>
      </c>
      <c r="C89" s="162" t="str">
        <f>Spielplan!$C14</f>
        <v>Team A9</v>
      </c>
      <c r="D89" s="187">
        <f>Spielplan!$D14</f>
        <v>0</v>
      </c>
      <c r="E89" s="188">
        <f>Spielplan!$E14</f>
        <v>0</v>
      </c>
      <c r="G89" s="1" t="s">
        <v>12</v>
      </c>
      <c r="H89" s="174" t="str">
        <f>Spielplan!$J14</f>
        <v>Team A7</v>
      </c>
      <c r="I89" s="3" t="str">
        <f>Spielplan!$L14</f>
        <v>Maibach 1822 eV</v>
      </c>
      <c r="J89" s="172">
        <f>IF(Spielplan!$M14="","",Spielplan!$M14)</f>
        <v>4</v>
      </c>
      <c r="K89" s="175">
        <f>IF(Spielplan!$O14="","",Spielplan!$O14)</f>
        <v>2</v>
      </c>
      <c r="U89" s="57" t="s">
        <v>29</v>
      </c>
      <c r="V89" s="39" t="str">
        <f t="shared" si="75"/>
        <v>Team B6</v>
      </c>
      <c r="W89" s="172" t="str">
        <f t="shared" si="76"/>
        <v>Team B3</v>
      </c>
      <c r="X89" s="172">
        <f t="shared" si="82"/>
        <v>2</v>
      </c>
      <c r="Y89" s="34">
        <f t="shared" si="83"/>
        <v>1</v>
      </c>
      <c r="Z89" s="33" t="str">
        <f t="shared" si="84"/>
        <v>Team B6Team B3</v>
      </c>
      <c r="AA89" s="172">
        <f t="shared" si="85"/>
        <v>1</v>
      </c>
      <c r="AB89" s="172" t="str">
        <f t="shared" si="86"/>
        <v>2 : 1</v>
      </c>
      <c r="AC89" s="3" t="str">
        <f t="shared" si="87"/>
        <v/>
      </c>
      <c r="AD89" s="64" t="str">
        <f t="shared" si="88"/>
        <v/>
      </c>
      <c r="AE89" s="66">
        <f t="shared" si="77"/>
        <v>3</v>
      </c>
      <c r="AF89" s="64">
        <f t="shared" si="78"/>
        <v>0</v>
      </c>
      <c r="AG89" s="172">
        <f>IF($AH89="",0,COUNTIF($AH$64:$AH89,INDEX($AH$352:$AH$639,ROW($A26))))</f>
        <v>0</v>
      </c>
      <c r="AH89" s="167" t="str">
        <f t="shared" si="89"/>
        <v>Team B6Team B3</v>
      </c>
      <c r="AI89" s="3" t="s">
        <v>138</v>
      </c>
    </row>
    <row r="90" spans="2:35" s="2" customFormat="1" ht="12.75" thickTop="1" x14ac:dyDescent="0.2">
      <c r="B90" s="3"/>
      <c r="C90" s="3"/>
      <c r="D90" s="3"/>
      <c r="G90" s="1" t="s">
        <v>13</v>
      </c>
      <c r="H90" s="174" t="str">
        <f>Spielplan!$J15</f>
        <v>Team B7</v>
      </c>
      <c r="I90" s="3" t="str">
        <f>Spielplan!$L15</f>
        <v>Team B4</v>
      </c>
      <c r="J90" s="172">
        <f>IF(Spielplan!$M15="","",Spielplan!$M15)</f>
        <v>3</v>
      </c>
      <c r="K90" s="175">
        <f>IF(Spielplan!$O15="","",Spielplan!$O15)</f>
        <v>0</v>
      </c>
      <c r="L90" s="12"/>
      <c r="U90" s="57" t="s">
        <v>30</v>
      </c>
      <c r="V90" s="39" t="str">
        <f t="shared" si="75"/>
        <v>Team C6</v>
      </c>
      <c r="W90" s="172" t="str">
        <f t="shared" si="76"/>
        <v>Team C3</v>
      </c>
      <c r="X90" s="172">
        <f t="shared" si="82"/>
        <v>2</v>
      </c>
      <c r="Y90" s="34">
        <f t="shared" si="83"/>
        <v>2</v>
      </c>
      <c r="Z90" s="33" t="str">
        <f t="shared" si="84"/>
        <v>Team C6Team C3</v>
      </c>
      <c r="AA90" s="172">
        <f t="shared" si="85"/>
        <v>1</v>
      </c>
      <c r="AB90" s="172" t="str">
        <f t="shared" si="86"/>
        <v>2 : 2</v>
      </c>
      <c r="AC90" s="3" t="str">
        <f t="shared" si="87"/>
        <v/>
      </c>
      <c r="AD90" s="64" t="str">
        <f t="shared" si="88"/>
        <v/>
      </c>
      <c r="AE90" s="66">
        <f t="shared" si="77"/>
        <v>1</v>
      </c>
      <c r="AF90" s="64">
        <f t="shared" si="78"/>
        <v>1</v>
      </c>
      <c r="AG90" s="172">
        <f>IF($AH90="",0,COUNTIF($AH$64:$AH90,INDEX($AH$352:$AH$639,ROW($A27))))</f>
        <v>0</v>
      </c>
      <c r="AH90" s="167" t="str">
        <f t="shared" si="89"/>
        <v>Team C6Team C3</v>
      </c>
      <c r="AI90" s="3" t="s">
        <v>138</v>
      </c>
    </row>
    <row r="91" spans="2:35" s="2" customFormat="1" x14ac:dyDescent="0.2">
      <c r="B91" s="3"/>
      <c r="C91" s="3"/>
      <c r="D91" s="3"/>
      <c r="G91" s="1" t="s">
        <v>14</v>
      </c>
      <c r="H91" s="174" t="str">
        <f>Spielplan!$J16</f>
        <v>Team C7</v>
      </c>
      <c r="I91" s="3" t="str">
        <f>Spielplan!$L16</f>
        <v>Team C4</v>
      </c>
      <c r="J91" s="172">
        <f>IF(Spielplan!$M16="","",Spielplan!$M16)</f>
        <v>5</v>
      </c>
      <c r="K91" s="175">
        <f>IF(Spielplan!$O16="","",Spielplan!$O16)</f>
        <v>1</v>
      </c>
      <c r="L91" s="12"/>
      <c r="U91" s="57" t="s">
        <v>31</v>
      </c>
      <c r="V91" s="39" t="str">
        <f t="shared" si="75"/>
        <v>Team D6</v>
      </c>
      <c r="W91" s="172" t="str">
        <f t="shared" si="76"/>
        <v>Team D3</v>
      </c>
      <c r="X91" s="172">
        <f t="shared" si="82"/>
        <v>3</v>
      </c>
      <c r="Y91" s="34">
        <f t="shared" si="83"/>
        <v>4</v>
      </c>
      <c r="Z91" s="33" t="str">
        <f t="shared" si="84"/>
        <v>Team D6Team D3</v>
      </c>
      <c r="AA91" s="172">
        <f t="shared" si="85"/>
        <v>1</v>
      </c>
      <c r="AB91" s="172" t="str">
        <f t="shared" si="86"/>
        <v>3 : 4</v>
      </c>
      <c r="AC91" s="3" t="str">
        <f t="shared" si="87"/>
        <v/>
      </c>
      <c r="AD91" s="64" t="str">
        <f t="shared" si="88"/>
        <v/>
      </c>
      <c r="AE91" s="66">
        <f t="shared" si="77"/>
        <v>0</v>
      </c>
      <c r="AF91" s="64">
        <f t="shared" si="78"/>
        <v>3</v>
      </c>
      <c r="AG91" s="172">
        <f>IF($AH91="",0,COUNTIF($AH$64:$AH91,INDEX($AH$352:$AH$639,ROW($A28))))</f>
        <v>0</v>
      </c>
      <c r="AH91" s="167" t="str">
        <f t="shared" si="89"/>
        <v>Team D6Team D3</v>
      </c>
      <c r="AI91" s="3" t="s">
        <v>138</v>
      </c>
    </row>
    <row r="92" spans="2:35" s="2" customFormat="1" x14ac:dyDescent="0.2">
      <c r="B92" s="3"/>
      <c r="C92" s="3"/>
      <c r="D92" s="3"/>
      <c r="G92" s="1" t="s">
        <v>15</v>
      </c>
      <c r="H92" s="174" t="str">
        <f>Spielplan!$J17</f>
        <v>Team D7</v>
      </c>
      <c r="I92" s="3" t="str">
        <f>Spielplan!$L17</f>
        <v>Team D4</v>
      </c>
      <c r="J92" s="172">
        <f>IF(Spielplan!$M17="","",Spielplan!$M17)</f>
        <v>0</v>
      </c>
      <c r="K92" s="175">
        <f>IF(Spielplan!$O17="","",Spielplan!$O17)</f>
        <v>3</v>
      </c>
      <c r="L92" s="12"/>
      <c r="U92" s="57" t="s">
        <v>32</v>
      </c>
      <c r="V92" s="39" t="str">
        <f t="shared" si="75"/>
        <v>Maibach 1822 eV</v>
      </c>
      <c r="W92" s="172" t="str">
        <f t="shared" si="76"/>
        <v>Beinbruch SC</v>
      </c>
      <c r="X92" s="172">
        <f t="shared" si="82"/>
        <v>3</v>
      </c>
      <c r="Y92" s="34">
        <f t="shared" si="83"/>
        <v>3</v>
      </c>
      <c r="Z92" s="33" t="str">
        <f t="shared" si="84"/>
        <v>Maibach 1822 eVBeinbruch SC</v>
      </c>
      <c r="AA92" s="172">
        <f t="shared" si="85"/>
        <v>1</v>
      </c>
      <c r="AB92" s="172" t="str">
        <f t="shared" si="86"/>
        <v>3 : 3</v>
      </c>
      <c r="AC92" s="3" t="str">
        <f t="shared" si="87"/>
        <v/>
      </c>
      <c r="AD92" s="64" t="str">
        <f t="shared" si="88"/>
        <v/>
      </c>
      <c r="AE92" s="66">
        <f t="shared" si="77"/>
        <v>1</v>
      </c>
      <c r="AF92" s="64">
        <f t="shared" si="78"/>
        <v>1</v>
      </c>
      <c r="AG92" s="172">
        <f>IF($AH92="",0,COUNTIF($AH$64:$AH92,INDEX($AH$352:$AH$639,ROW($A29))))</f>
        <v>0</v>
      </c>
      <c r="AH92" s="167" t="str">
        <f t="shared" si="89"/>
        <v>Maibach 1822 eVBeinbruch SC</v>
      </c>
      <c r="AI92" s="3" t="s">
        <v>138</v>
      </c>
    </row>
    <row r="93" spans="2:35" s="2" customFormat="1" x14ac:dyDescent="0.2">
      <c r="B93" s="3"/>
      <c r="C93" s="3"/>
      <c r="D93" s="3"/>
      <c r="G93" s="1" t="s">
        <v>16</v>
      </c>
      <c r="H93" s="174" t="str">
        <f>Spielplan!$J18</f>
        <v>Beinbruch SC</v>
      </c>
      <c r="I93" s="3" t="str">
        <f>Spielplan!$L18</f>
        <v>FV Schlappe Lunge</v>
      </c>
      <c r="J93" s="172">
        <f>IF(Spielplan!$M18="","",Spielplan!$M18)</f>
        <v>1</v>
      </c>
      <c r="K93" s="175">
        <f>IF(Spielplan!$O18="","",Spielplan!$O18)</f>
        <v>2</v>
      </c>
      <c r="L93" s="12"/>
      <c r="U93" s="57" t="s">
        <v>33</v>
      </c>
      <c r="V93" s="39" t="str">
        <f t="shared" si="75"/>
        <v>Team B4</v>
      </c>
      <c r="W93" s="172" t="str">
        <f t="shared" si="76"/>
        <v>Team B5</v>
      </c>
      <c r="X93" s="172">
        <f t="shared" si="82"/>
        <v>3</v>
      </c>
      <c r="Y93" s="34">
        <f t="shared" si="83"/>
        <v>1</v>
      </c>
      <c r="Z93" s="33" t="str">
        <f t="shared" si="84"/>
        <v>Team B4Team B5</v>
      </c>
      <c r="AA93" s="172">
        <f t="shared" si="85"/>
        <v>1</v>
      </c>
      <c r="AB93" s="172" t="str">
        <f t="shared" si="86"/>
        <v>3 : 1</v>
      </c>
      <c r="AC93" s="3" t="str">
        <f t="shared" si="87"/>
        <v/>
      </c>
      <c r="AD93" s="64" t="str">
        <f t="shared" si="88"/>
        <v/>
      </c>
      <c r="AE93" s="66">
        <f t="shared" si="77"/>
        <v>3</v>
      </c>
      <c r="AF93" s="64">
        <f t="shared" si="78"/>
        <v>0</v>
      </c>
      <c r="AG93" s="172">
        <f>IF($AH93="",0,COUNTIF($AH$64:$AH93,INDEX($AH$352:$AH$639,ROW($A30))))</f>
        <v>0</v>
      </c>
      <c r="AH93" s="167" t="str">
        <f t="shared" si="89"/>
        <v>Team B4Team B5</v>
      </c>
      <c r="AI93" s="3" t="s">
        <v>138</v>
      </c>
    </row>
    <row r="94" spans="2:35" s="2" customFormat="1" x14ac:dyDescent="0.2">
      <c r="B94" s="3"/>
      <c r="C94" s="3"/>
      <c r="D94" s="3"/>
      <c r="G94" s="1" t="s">
        <v>17</v>
      </c>
      <c r="H94" s="174" t="str">
        <f>Spielplan!$J19</f>
        <v>Team B5</v>
      </c>
      <c r="I94" s="3" t="str">
        <f>Spielplan!$L19</f>
        <v>Team B6</v>
      </c>
      <c r="J94" s="172">
        <f>IF(Spielplan!$M19="","",Spielplan!$M19)</f>
        <v>2</v>
      </c>
      <c r="K94" s="175">
        <f>IF(Spielplan!$O19="","",Spielplan!$O19)</f>
        <v>2</v>
      </c>
      <c r="L94" s="12"/>
      <c r="U94" s="57" t="s">
        <v>34</v>
      </c>
      <c r="V94" s="39" t="str">
        <f t="shared" si="75"/>
        <v>Team C4</v>
      </c>
      <c r="W94" s="172" t="str">
        <f t="shared" si="76"/>
        <v>Team C5</v>
      </c>
      <c r="X94" s="172">
        <f t="shared" si="82"/>
        <v>3</v>
      </c>
      <c r="Y94" s="34">
        <f t="shared" si="83"/>
        <v>3</v>
      </c>
      <c r="Z94" s="33" t="str">
        <f t="shared" si="84"/>
        <v>Team C4Team C5</v>
      </c>
      <c r="AA94" s="172">
        <f t="shared" si="85"/>
        <v>1</v>
      </c>
      <c r="AB94" s="172" t="str">
        <f t="shared" si="86"/>
        <v>3 : 3</v>
      </c>
      <c r="AC94" s="3" t="str">
        <f t="shared" si="87"/>
        <v/>
      </c>
      <c r="AD94" s="64" t="str">
        <f t="shared" si="88"/>
        <v/>
      </c>
      <c r="AE94" s="66">
        <f t="shared" si="77"/>
        <v>1</v>
      </c>
      <c r="AF94" s="64">
        <f t="shared" si="78"/>
        <v>1</v>
      </c>
      <c r="AG94" s="172">
        <f>IF($AH94="",0,COUNTIF($AH$64:$AH94,INDEX($AH$352:$AH$639,ROW($A31))))</f>
        <v>0</v>
      </c>
      <c r="AH94" s="167" t="str">
        <f t="shared" si="89"/>
        <v>Team C4Team C5</v>
      </c>
      <c r="AI94" s="3" t="s">
        <v>138</v>
      </c>
    </row>
    <row r="95" spans="2:35" s="2" customFormat="1" x14ac:dyDescent="0.2">
      <c r="G95" s="1" t="s">
        <v>18</v>
      </c>
      <c r="H95" s="174" t="str">
        <f>Spielplan!$J20</f>
        <v>Team C5</v>
      </c>
      <c r="I95" s="3" t="str">
        <f>Spielplan!$L20</f>
        <v>Team C6</v>
      </c>
      <c r="J95" s="172">
        <f>IF(Spielplan!$M20="","",Spielplan!$M20)</f>
        <v>4</v>
      </c>
      <c r="K95" s="175">
        <f>IF(Spielplan!$O20="","",Spielplan!$O20)</f>
        <v>3</v>
      </c>
      <c r="L95" s="12"/>
      <c r="U95" s="57" t="s">
        <v>35</v>
      </c>
      <c r="V95" s="39" t="str">
        <f t="shared" si="75"/>
        <v>Team D4</v>
      </c>
      <c r="W95" s="172" t="str">
        <f t="shared" si="76"/>
        <v>Team D5</v>
      </c>
      <c r="X95" s="172">
        <f t="shared" si="82"/>
        <v>5</v>
      </c>
      <c r="Y95" s="34">
        <f t="shared" si="83"/>
        <v>1</v>
      </c>
      <c r="Z95" s="33" t="str">
        <f t="shared" si="84"/>
        <v>Team D4Team D5</v>
      </c>
      <c r="AA95" s="172">
        <f t="shared" si="85"/>
        <v>1</v>
      </c>
      <c r="AB95" s="172" t="str">
        <f t="shared" si="86"/>
        <v>5 : 1</v>
      </c>
      <c r="AC95" s="3" t="str">
        <f t="shared" si="87"/>
        <v/>
      </c>
      <c r="AD95" s="64" t="str">
        <f t="shared" si="88"/>
        <v/>
      </c>
      <c r="AE95" s="66">
        <f t="shared" si="77"/>
        <v>3</v>
      </c>
      <c r="AF95" s="64">
        <f t="shared" si="78"/>
        <v>0</v>
      </c>
      <c r="AG95" s="172">
        <f>IF($AH95="",0,COUNTIF($AH$64:$AH95,INDEX($AH$352:$AH$639,ROW($A32))))</f>
        <v>0</v>
      </c>
      <c r="AH95" s="167" t="str">
        <f t="shared" si="89"/>
        <v>Team D4Team D5</v>
      </c>
      <c r="AI95" s="3" t="s">
        <v>138</v>
      </c>
    </row>
    <row r="96" spans="2:35" s="2" customFormat="1" x14ac:dyDescent="0.2">
      <c r="G96" s="1" t="s">
        <v>19</v>
      </c>
      <c r="H96" s="174" t="str">
        <f>Spielplan!$J21</f>
        <v>Team D5</v>
      </c>
      <c r="I96" s="3" t="str">
        <f>Spielplan!$L21</f>
        <v>Team D6</v>
      </c>
      <c r="J96" s="172">
        <f>IF(Spielplan!$M21="","",Spielplan!$M21)</f>
        <v>3</v>
      </c>
      <c r="K96" s="175">
        <f>IF(Spielplan!$O21="","",Spielplan!$O21)</f>
        <v>3</v>
      </c>
      <c r="L96" s="12"/>
      <c r="U96" s="57" t="s">
        <v>36</v>
      </c>
      <c r="V96" s="39" t="str">
        <f t="shared" si="75"/>
        <v>1. FC Riedwald</v>
      </c>
      <c r="W96" s="172" t="str">
        <f t="shared" si="76"/>
        <v>Team A8</v>
      </c>
      <c r="X96" s="172">
        <f t="shared" si="82"/>
        <v>6</v>
      </c>
      <c r="Y96" s="34">
        <f t="shared" si="83"/>
        <v>1</v>
      </c>
      <c r="Z96" s="33" t="str">
        <f t="shared" si="84"/>
        <v>1. FC RiedwaldTeam A8</v>
      </c>
      <c r="AA96" s="172">
        <f t="shared" si="85"/>
        <v>1</v>
      </c>
      <c r="AB96" s="172" t="str">
        <f t="shared" si="86"/>
        <v>6 : 1</v>
      </c>
      <c r="AC96" s="3" t="str">
        <f t="shared" si="87"/>
        <v/>
      </c>
      <c r="AD96" s="64" t="str">
        <f t="shared" si="88"/>
        <v/>
      </c>
      <c r="AE96" s="66">
        <f t="shared" si="77"/>
        <v>3</v>
      </c>
      <c r="AF96" s="64">
        <f t="shared" si="78"/>
        <v>0</v>
      </c>
      <c r="AG96" s="172">
        <f>IF($AH96="",0,COUNTIF($AH$64:$AH96,INDEX($AH$352:$AH$639,ROW($A33))))</f>
        <v>0</v>
      </c>
      <c r="AH96" s="167" t="str">
        <f t="shared" si="89"/>
        <v>1. FC RiedwaldTeam A8</v>
      </c>
      <c r="AI96" s="3" t="s">
        <v>138</v>
      </c>
    </row>
    <row r="97" spans="2:35" s="2" customFormat="1" x14ac:dyDescent="0.2">
      <c r="G97" s="1" t="s">
        <v>20</v>
      </c>
      <c r="H97" s="174" t="str">
        <f>Spielplan!$J22</f>
        <v>Team A9</v>
      </c>
      <c r="I97" s="3" t="str">
        <f>Spielplan!$L22</f>
        <v>1. FC Riedwald</v>
      </c>
      <c r="J97" s="172">
        <f>IF(Spielplan!$M22="","",Spielplan!$M22)</f>
        <v>1</v>
      </c>
      <c r="K97" s="175">
        <f>IF(Spielplan!$O22="","",Spielplan!$O22)</f>
        <v>3</v>
      </c>
      <c r="L97" s="12"/>
      <c r="U97" s="57" t="s">
        <v>37</v>
      </c>
      <c r="V97" s="39" t="str">
        <f t="shared" si="75"/>
        <v>Team B1</v>
      </c>
      <c r="W97" s="172" t="str">
        <f t="shared" si="76"/>
        <v>Team B8</v>
      </c>
      <c r="X97" s="172">
        <f t="shared" si="82"/>
        <v>5</v>
      </c>
      <c r="Y97" s="34">
        <f t="shared" si="83"/>
        <v>2</v>
      </c>
      <c r="Z97" s="33" t="str">
        <f t="shared" si="84"/>
        <v>Team B1Team B8</v>
      </c>
      <c r="AA97" s="172">
        <f t="shared" si="85"/>
        <v>1</v>
      </c>
      <c r="AB97" s="172" t="str">
        <f t="shared" si="86"/>
        <v>5 : 2</v>
      </c>
      <c r="AC97" s="3" t="str">
        <f t="shared" si="87"/>
        <v/>
      </c>
      <c r="AD97" s="64" t="str">
        <f t="shared" si="88"/>
        <v/>
      </c>
      <c r="AE97" s="66">
        <f t="shared" si="77"/>
        <v>3</v>
      </c>
      <c r="AF97" s="64">
        <f t="shared" si="78"/>
        <v>0</v>
      </c>
      <c r="AG97" s="172">
        <f>IF($AH97="",0,COUNTIF($AH$64:$AH97,INDEX($AH$352:$AH$639,ROW($A34))))</f>
        <v>0</v>
      </c>
      <c r="AH97" s="167" t="str">
        <f t="shared" si="89"/>
        <v>Team B1Team B8</v>
      </c>
      <c r="AI97" s="3" t="s">
        <v>138</v>
      </c>
    </row>
    <row r="98" spans="2:35" s="2" customFormat="1" x14ac:dyDescent="0.2">
      <c r="G98" s="1" t="s">
        <v>21</v>
      </c>
      <c r="H98" s="174" t="str">
        <f>Spielplan!$J23</f>
        <v>Team B9</v>
      </c>
      <c r="I98" s="3" t="str">
        <f>Spielplan!$L23</f>
        <v>Team B1</v>
      </c>
      <c r="J98" s="172">
        <f>IF(Spielplan!$M23="","",Spielplan!$M23)</f>
        <v>3</v>
      </c>
      <c r="K98" s="175">
        <f>IF(Spielplan!$O23="","",Spielplan!$O23)</f>
        <v>3</v>
      </c>
      <c r="L98" s="12"/>
      <c r="U98" s="57" t="s">
        <v>38</v>
      </c>
      <c r="V98" s="39" t="str">
        <f t="shared" si="75"/>
        <v>Team C1</v>
      </c>
      <c r="W98" s="172" t="str">
        <f t="shared" si="76"/>
        <v>Team C8</v>
      </c>
      <c r="X98" s="172">
        <f t="shared" si="82"/>
        <v>4</v>
      </c>
      <c r="Y98" s="34">
        <f t="shared" si="83"/>
        <v>2</v>
      </c>
      <c r="Z98" s="33" t="str">
        <f t="shared" si="84"/>
        <v>Team C1Team C8</v>
      </c>
      <c r="AA98" s="172">
        <f t="shared" si="85"/>
        <v>1</v>
      </c>
      <c r="AB98" s="172" t="str">
        <f t="shared" si="86"/>
        <v>4 : 2</v>
      </c>
      <c r="AC98" s="3" t="str">
        <f t="shared" si="87"/>
        <v/>
      </c>
      <c r="AD98" s="64" t="str">
        <f t="shared" si="88"/>
        <v/>
      </c>
      <c r="AE98" s="66">
        <f t="shared" si="77"/>
        <v>3</v>
      </c>
      <c r="AF98" s="64">
        <f t="shared" si="78"/>
        <v>0</v>
      </c>
      <c r="AG98" s="172">
        <f>IF($AH98="",0,COUNTIF($AH$64:$AH98,INDEX($AH$352:$AH$639,ROW($A35))))</f>
        <v>0</v>
      </c>
      <c r="AH98" s="167" t="str">
        <f t="shared" si="89"/>
        <v>Team C1Team C8</v>
      </c>
      <c r="AI98" s="3" t="s">
        <v>138</v>
      </c>
    </row>
    <row r="99" spans="2:35" s="2" customFormat="1" x14ac:dyDescent="0.2">
      <c r="G99" s="1" t="s">
        <v>22</v>
      </c>
      <c r="H99" s="174" t="str">
        <f>Spielplan!$J24</f>
        <v>Team C9</v>
      </c>
      <c r="I99" s="3" t="str">
        <f>Spielplan!$L24</f>
        <v>Team C1</v>
      </c>
      <c r="J99" s="172">
        <f>IF(Spielplan!$M24="","",Spielplan!$M24)</f>
        <v>1</v>
      </c>
      <c r="K99" s="175">
        <f>IF(Spielplan!$O24="","",Spielplan!$O24)</f>
        <v>5</v>
      </c>
      <c r="L99" s="12"/>
      <c r="U99" s="57" t="s">
        <v>39</v>
      </c>
      <c r="V99" s="39" t="str">
        <f t="shared" si="75"/>
        <v>Team D1</v>
      </c>
      <c r="W99" s="172" t="str">
        <f t="shared" si="76"/>
        <v>Team D8</v>
      </c>
      <c r="X99" s="172">
        <f t="shared" si="82"/>
        <v>3</v>
      </c>
      <c r="Y99" s="34">
        <f t="shared" si="83"/>
        <v>0</v>
      </c>
      <c r="Z99" s="33" t="str">
        <f t="shared" si="84"/>
        <v>Team D1Team D8</v>
      </c>
      <c r="AA99" s="172">
        <f t="shared" si="85"/>
        <v>1</v>
      </c>
      <c r="AB99" s="172" t="str">
        <f t="shared" si="86"/>
        <v>3 : 0</v>
      </c>
      <c r="AC99" s="3" t="str">
        <f t="shared" si="87"/>
        <v/>
      </c>
      <c r="AD99" s="64" t="str">
        <f t="shared" si="88"/>
        <v/>
      </c>
      <c r="AE99" s="66">
        <f t="shared" si="77"/>
        <v>3</v>
      </c>
      <c r="AF99" s="64">
        <f t="shared" si="78"/>
        <v>0</v>
      </c>
      <c r="AG99" s="172">
        <f>IF($AH99="",0,COUNTIF($AH$64:$AH99,INDEX($AH$352:$AH$639,ROW($A36))))</f>
        <v>0</v>
      </c>
      <c r="AH99" s="167" t="str">
        <f t="shared" si="89"/>
        <v>Team D1Team D8</v>
      </c>
      <c r="AI99" s="3" t="s">
        <v>138</v>
      </c>
    </row>
    <row r="100" spans="2:35" s="2" customFormat="1" x14ac:dyDescent="0.2">
      <c r="G100" s="1" t="s">
        <v>23</v>
      </c>
      <c r="H100" s="174" t="str">
        <f>Spielplan!$J25</f>
        <v>Team D9</v>
      </c>
      <c r="I100" s="3" t="str">
        <f>Spielplan!$L25</f>
        <v>Team D1</v>
      </c>
      <c r="J100" s="172">
        <f>IF(Spielplan!$M25="","",Spielplan!$M25)</f>
        <v>1</v>
      </c>
      <c r="K100" s="175">
        <f>IF(Spielplan!$O25="","",Spielplan!$O25)</f>
        <v>6</v>
      </c>
      <c r="L100" s="12"/>
      <c r="U100" s="57" t="s">
        <v>40</v>
      </c>
      <c r="V100" s="39" t="str">
        <f t="shared" si="75"/>
        <v>Team A7</v>
      </c>
      <c r="W100" s="172" t="str">
        <f t="shared" si="76"/>
        <v>Team A9</v>
      </c>
      <c r="X100" s="172">
        <f t="shared" si="82"/>
        <v>5</v>
      </c>
      <c r="Y100" s="34">
        <f t="shared" si="83"/>
        <v>1</v>
      </c>
      <c r="Z100" s="33" t="str">
        <f t="shared" si="84"/>
        <v>Team A7Team A9</v>
      </c>
      <c r="AA100" s="172">
        <f t="shared" si="85"/>
        <v>1</v>
      </c>
      <c r="AB100" s="172" t="str">
        <f t="shared" si="86"/>
        <v>5 : 1</v>
      </c>
      <c r="AC100" s="3" t="str">
        <f t="shared" si="87"/>
        <v/>
      </c>
      <c r="AD100" s="64" t="str">
        <f t="shared" si="88"/>
        <v/>
      </c>
      <c r="AE100" s="66">
        <f t="shared" si="77"/>
        <v>3</v>
      </c>
      <c r="AF100" s="64">
        <f t="shared" si="78"/>
        <v>0</v>
      </c>
      <c r="AG100" s="172">
        <f>IF($AH100="",0,COUNTIF($AH$64:$AH100,INDEX($AH$352:$AH$639,ROW($A37))))</f>
        <v>0</v>
      </c>
      <c r="AH100" s="167" t="str">
        <f t="shared" si="89"/>
        <v>Team A7Team A9</v>
      </c>
      <c r="AI100" s="3" t="s">
        <v>138</v>
      </c>
    </row>
    <row r="101" spans="2:35" s="2" customFormat="1" x14ac:dyDescent="0.2">
      <c r="G101" s="1" t="s">
        <v>24</v>
      </c>
      <c r="H101" s="174" t="str">
        <f>Spielplan!$J26</f>
        <v>Eintracht Frankfurt</v>
      </c>
      <c r="I101" s="3" t="str">
        <f>Spielplan!$L26</f>
        <v>Team A7</v>
      </c>
      <c r="J101" s="172">
        <f>IF(Spielplan!$M26="","",Spielplan!$M26)</f>
        <v>2</v>
      </c>
      <c r="K101" s="175">
        <f>IF(Spielplan!$O26="","",Spielplan!$O26)</f>
        <v>5</v>
      </c>
      <c r="L101" s="12"/>
      <c r="U101" s="57" t="s">
        <v>41</v>
      </c>
      <c r="V101" s="39" t="str">
        <f t="shared" si="75"/>
        <v>Team B7</v>
      </c>
      <c r="W101" s="172" t="str">
        <f t="shared" si="76"/>
        <v>Team B9</v>
      </c>
      <c r="X101" s="172">
        <f t="shared" si="82"/>
        <v>0</v>
      </c>
      <c r="Y101" s="34">
        <f t="shared" si="83"/>
        <v>3</v>
      </c>
      <c r="Z101" s="33" t="str">
        <f t="shared" si="84"/>
        <v>Team B7Team B9</v>
      </c>
      <c r="AA101" s="172">
        <f t="shared" si="85"/>
        <v>1</v>
      </c>
      <c r="AB101" s="172" t="str">
        <f t="shared" si="86"/>
        <v>0 : 3</v>
      </c>
      <c r="AC101" s="3" t="str">
        <f t="shared" si="87"/>
        <v/>
      </c>
      <c r="AD101" s="64" t="str">
        <f t="shared" si="88"/>
        <v/>
      </c>
      <c r="AE101" s="66">
        <f t="shared" si="77"/>
        <v>0</v>
      </c>
      <c r="AF101" s="64">
        <f t="shared" si="78"/>
        <v>3</v>
      </c>
      <c r="AG101" s="172">
        <f>IF($AH101="",0,COUNTIF($AH$64:$AH101,INDEX($AH$352:$AH$639,ROW($A38))))</f>
        <v>0</v>
      </c>
      <c r="AH101" s="167" t="str">
        <f t="shared" si="89"/>
        <v>Team B7Team B9</v>
      </c>
      <c r="AI101" s="3" t="s">
        <v>138</v>
      </c>
    </row>
    <row r="102" spans="2:35" s="2" customFormat="1" x14ac:dyDescent="0.2">
      <c r="G102" s="1" t="s">
        <v>25</v>
      </c>
      <c r="H102" s="174" t="str">
        <f>Spielplan!$J27</f>
        <v>Team B2</v>
      </c>
      <c r="I102" s="3" t="str">
        <f>Spielplan!$L27</f>
        <v>Team B7</v>
      </c>
      <c r="J102" s="172">
        <f>IF(Spielplan!$M27="","",Spielplan!$M27)</f>
        <v>2</v>
      </c>
      <c r="K102" s="175">
        <f>IF(Spielplan!$O27="","",Spielplan!$O27)</f>
        <v>4</v>
      </c>
      <c r="L102" s="12"/>
      <c r="U102" s="57" t="s">
        <v>42</v>
      </c>
      <c r="V102" s="39" t="str">
        <f t="shared" si="75"/>
        <v>Team C7</v>
      </c>
      <c r="W102" s="172" t="str">
        <f t="shared" si="76"/>
        <v>Team C9</v>
      </c>
      <c r="X102" s="172">
        <f t="shared" si="82"/>
        <v>1</v>
      </c>
      <c r="Y102" s="34">
        <f t="shared" si="83"/>
        <v>2</v>
      </c>
      <c r="Z102" s="33" t="str">
        <f t="shared" si="84"/>
        <v>Team C7Team C9</v>
      </c>
      <c r="AA102" s="172">
        <f t="shared" si="85"/>
        <v>1</v>
      </c>
      <c r="AB102" s="172" t="str">
        <f t="shared" si="86"/>
        <v>1 : 2</v>
      </c>
      <c r="AC102" s="3" t="str">
        <f t="shared" si="87"/>
        <v/>
      </c>
      <c r="AD102" s="64" t="str">
        <f t="shared" si="88"/>
        <v/>
      </c>
      <c r="AE102" s="66">
        <f t="shared" si="77"/>
        <v>0</v>
      </c>
      <c r="AF102" s="64">
        <f t="shared" si="78"/>
        <v>3</v>
      </c>
      <c r="AG102" s="172">
        <f>IF($AH102="",0,COUNTIF($AH$64:$AH102,INDEX($AH$352:$AH$639,ROW($A39))))</f>
        <v>0</v>
      </c>
      <c r="AH102" s="167" t="str">
        <f t="shared" si="89"/>
        <v>Team C7Team C9</v>
      </c>
      <c r="AI102" s="3" t="s">
        <v>138</v>
      </c>
    </row>
    <row r="103" spans="2:35" s="2" customFormat="1" x14ac:dyDescent="0.2">
      <c r="G103" s="1" t="s">
        <v>26</v>
      </c>
      <c r="H103" s="174" t="str">
        <f>Spielplan!$J28</f>
        <v>Team C2</v>
      </c>
      <c r="I103" s="3" t="str">
        <f>Spielplan!$L28</f>
        <v>Team C7</v>
      </c>
      <c r="J103" s="172">
        <f>IF(Spielplan!$M28="","",Spielplan!$M28)</f>
        <v>0</v>
      </c>
      <c r="K103" s="175">
        <f>IF(Spielplan!$O28="","",Spielplan!$O28)</f>
        <v>3</v>
      </c>
      <c r="L103" s="12"/>
      <c r="U103" s="57" t="s">
        <v>43</v>
      </c>
      <c r="V103" s="39" t="str">
        <f t="shared" si="75"/>
        <v>Team D7</v>
      </c>
      <c r="W103" s="172" t="str">
        <f t="shared" si="76"/>
        <v>Team D9</v>
      </c>
      <c r="X103" s="172">
        <f t="shared" si="82"/>
        <v>2</v>
      </c>
      <c r="Y103" s="34">
        <f t="shared" si="83"/>
        <v>2</v>
      </c>
      <c r="Z103" s="33" t="str">
        <f t="shared" si="84"/>
        <v>Team D7Team D9</v>
      </c>
      <c r="AA103" s="172">
        <f t="shared" si="85"/>
        <v>1</v>
      </c>
      <c r="AB103" s="172" t="str">
        <f t="shared" si="86"/>
        <v>2 : 2</v>
      </c>
      <c r="AC103" s="3" t="str">
        <f t="shared" si="87"/>
        <v/>
      </c>
      <c r="AD103" s="64" t="str">
        <f t="shared" si="88"/>
        <v/>
      </c>
      <c r="AE103" s="66">
        <f t="shared" si="77"/>
        <v>1</v>
      </c>
      <c r="AF103" s="64">
        <f t="shared" si="78"/>
        <v>1</v>
      </c>
      <c r="AG103" s="172">
        <f>IF($AH103="",0,COUNTIF($AH$64:$AH103,INDEX($AH$352:$AH$639,ROW($A40))))</f>
        <v>0</v>
      </c>
      <c r="AH103" s="167" t="str">
        <f t="shared" si="89"/>
        <v>Team D7Team D9</v>
      </c>
      <c r="AI103" s="3" t="s">
        <v>138</v>
      </c>
    </row>
    <row r="104" spans="2:35" s="2" customFormat="1" x14ac:dyDescent="0.2">
      <c r="G104" s="1" t="s">
        <v>27</v>
      </c>
      <c r="H104" s="174" t="str">
        <f>Spielplan!$J29</f>
        <v>Team D2</v>
      </c>
      <c r="I104" s="3" t="str">
        <f>Spielplan!$L29</f>
        <v>Team D7</v>
      </c>
      <c r="J104" s="172">
        <f>IF(Spielplan!$M29="","",Spielplan!$M29)</f>
        <v>1</v>
      </c>
      <c r="K104" s="175">
        <f>IF(Spielplan!$O29="","",Spielplan!$O29)</f>
        <v>5</v>
      </c>
      <c r="L104" s="12"/>
      <c r="U104" s="57" t="s">
        <v>44</v>
      </c>
      <c r="V104" s="39" t="str">
        <f t="shared" si="75"/>
        <v>Beinbruch SC</v>
      </c>
      <c r="W104" s="172" t="str">
        <f t="shared" si="76"/>
        <v>Eintracht Frankfurt</v>
      </c>
      <c r="X104" s="172">
        <f t="shared" si="82"/>
        <v>4</v>
      </c>
      <c r="Y104" s="34">
        <f t="shared" si="83"/>
        <v>3</v>
      </c>
      <c r="Z104" s="33" t="str">
        <f t="shared" si="84"/>
        <v>Beinbruch SCEintracht Frankfurt</v>
      </c>
      <c r="AA104" s="172">
        <f t="shared" si="85"/>
        <v>1</v>
      </c>
      <c r="AB104" s="172" t="str">
        <f t="shared" si="86"/>
        <v>4 : 3</v>
      </c>
      <c r="AC104" s="3" t="str">
        <f t="shared" si="87"/>
        <v/>
      </c>
      <c r="AD104" s="64" t="str">
        <f t="shared" si="88"/>
        <v/>
      </c>
      <c r="AE104" s="66">
        <f t="shared" si="77"/>
        <v>3</v>
      </c>
      <c r="AF104" s="64">
        <f t="shared" si="78"/>
        <v>0</v>
      </c>
      <c r="AG104" s="172">
        <f>IF($AH104="",0,COUNTIF($AH$64:$AH104,INDEX($AH$352:$AH$639,ROW($A41))))</f>
        <v>0</v>
      </c>
      <c r="AH104" s="167" t="str">
        <f t="shared" si="89"/>
        <v>Beinbruch SCEintracht Frankfurt</v>
      </c>
      <c r="AI104" s="3" t="s">
        <v>138</v>
      </c>
    </row>
    <row r="105" spans="2:35" s="2" customFormat="1" x14ac:dyDescent="0.2">
      <c r="B105" s="3"/>
      <c r="C105" s="3"/>
      <c r="D105" s="3"/>
      <c r="G105" s="1" t="s">
        <v>28</v>
      </c>
      <c r="H105" s="174" t="str">
        <f>Spielplan!$J30</f>
        <v>FV Schlappe Lunge</v>
      </c>
      <c r="I105" s="3" t="str">
        <f>Spielplan!$L30</f>
        <v>FC Barcelona</v>
      </c>
      <c r="J105" s="172">
        <f>IF(Spielplan!$M30="","",Spielplan!$M30)</f>
        <v>3</v>
      </c>
      <c r="K105" s="175">
        <f>IF(Spielplan!$O30="","",Spielplan!$O30)</f>
        <v>0</v>
      </c>
      <c r="L105" s="12"/>
      <c r="U105" s="57" t="s">
        <v>45</v>
      </c>
      <c r="V105" s="39" t="str">
        <f t="shared" si="75"/>
        <v>Team B5</v>
      </c>
      <c r="W105" s="172" t="str">
        <f t="shared" si="76"/>
        <v>Team B2</v>
      </c>
      <c r="X105" s="172">
        <f t="shared" si="82"/>
        <v>3</v>
      </c>
      <c r="Y105" s="34">
        <f t="shared" si="83"/>
        <v>3</v>
      </c>
      <c r="Z105" s="33" t="str">
        <f t="shared" si="84"/>
        <v>Team B5Team B2</v>
      </c>
      <c r="AA105" s="172">
        <f t="shared" si="85"/>
        <v>1</v>
      </c>
      <c r="AB105" s="172" t="str">
        <f t="shared" si="86"/>
        <v>3 : 3</v>
      </c>
      <c r="AC105" s="3" t="str">
        <f t="shared" si="87"/>
        <v/>
      </c>
      <c r="AD105" s="64" t="str">
        <f t="shared" si="88"/>
        <v/>
      </c>
      <c r="AE105" s="66">
        <f t="shared" si="77"/>
        <v>1</v>
      </c>
      <c r="AF105" s="64">
        <f t="shared" si="78"/>
        <v>1</v>
      </c>
      <c r="AG105" s="172">
        <f>IF($AH105="",0,COUNTIF($AH$64:$AH105,INDEX($AH$352:$AH$639,ROW($A42))))</f>
        <v>0</v>
      </c>
      <c r="AH105" s="167" t="str">
        <f t="shared" si="89"/>
        <v>Team B5Team B2</v>
      </c>
      <c r="AI105" s="3" t="s">
        <v>138</v>
      </c>
    </row>
    <row r="106" spans="2:35" s="2" customFormat="1" x14ac:dyDescent="0.2">
      <c r="B106" s="3"/>
      <c r="C106" s="3"/>
      <c r="D106" s="3"/>
      <c r="G106" s="1" t="s">
        <v>29</v>
      </c>
      <c r="H106" s="174" t="str">
        <f>Spielplan!$J31</f>
        <v>Team B6</v>
      </c>
      <c r="I106" s="3" t="str">
        <f>Spielplan!$L31</f>
        <v>Team B3</v>
      </c>
      <c r="J106" s="172">
        <f>IF(Spielplan!$M31="","",Spielplan!$M31)</f>
        <v>2</v>
      </c>
      <c r="K106" s="175">
        <f>IF(Spielplan!$O31="","",Spielplan!$O31)</f>
        <v>1</v>
      </c>
      <c r="L106" s="12"/>
      <c r="U106" s="57" t="s">
        <v>46</v>
      </c>
      <c r="V106" s="39" t="str">
        <f t="shared" si="75"/>
        <v>Team C5</v>
      </c>
      <c r="W106" s="172" t="str">
        <f t="shared" si="76"/>
        <v>Team C2</v>
      </c>
      <c r="X106" s="172">
        <f t="shared" si="82"/>
        <v>1</v>
      </c>
      <c r="Y106" s="34">
        <f t="shared" si="83"/>
        <v>3</v>
      </c>
      <c r="Z106" s="33" t="str">
        <f t="shared" si="84"/>
        <v>Team C5Team C2</v>
      </c>
      <c r="AA106" s="172">
        <f t="shared" si="85"/>
        <v>1</v>
      </c>
      <c r="AB106" s="172" t="str">
        <f t="shared" si="86"/>
        <v>1 : 3</v>
      </c>
      <c r="AC106" s="3" t="str">
        <f t="shared" si="87"/>
        <v/>
      </c>
      <c r="AD106" s="64" t="str">
        <f t="shared" si="88"/>
        <v/>
      </c>
      <c r="AE106" s="66">
        <f t="shared" si="77"/>
        <v>0</v>
      </c>
      <c r="AF106" s="64">
        <f t="shared" si="78"/>
        <v>3</v>
      </c>
      <c r="AG106" s="172">
        <f>IF($AH106="",0,COUNTIF($AH$64:$AH106,INDEX($AH$352:$AH$639,ROW($A43))))</f>
        <v>0</v>
      </c>
      <c r="AH106" s="167" t="str">
        <f t="shared" si="89"/>
        <v>Team C5Team C2</v>
      </c>
      <c r="AI106" s="3" t="s">
        <v>138</v>
      </c>
    </row>
    <row r="107" spans="2:35" s="2" customFormat="1" x14ac:dyDescent="0.2">
      <c r="B107" s="3"/>
      <c r="C107" s="3"/>
      <c r="D107" s="3"/>
      <c r="G107" s="1" t="s">
        <v>30</v>
      </c>
      <c r="H107" s="174" t="str">
        <f>Spielplan!$J32</f>
        <v>Team C6</v>
      </c>
      <c r="I107" s="3" t="str">
        <f>Spielplan!$L32</f>
        <v>Team C3</v>
      </c>
      <c r="J107" s="172">
        <f>IF(Spielplan!$M32="","",Spielplan!$M32)</f>
        <v>2</v>
      </c>
      <c r="K107" s="175">
        <f>IF(Spielplan!$O32="","",Spielplan!$O32)</f>
        <v>2</v>
      </c>
      <c r="L107" s="12"/>
      <c r="U107" s="57" t="s">
        <v>47</v>
      </c>
      <c r="V107" s="39" t="str">
        <f t="shared" si="75"/>
        <v>Team D5</v>
      </c>
      <c r="W107" s="172" t="str">
        <f t="shared" si="76"/>
        <v>Team D2</v>
      </c>
      <c r="X107" s="172">
        <f t="shared" si="82"/>
        <v>3</v>
      </c>
      <c r="Y107" s="34">
        <f t="shared" si="83"/>
        <v>3</v>
      </c>
      <c r="Z107" s="33" t="str">
        <f t="shared" si="84"/>
        <v>Team D5Team D2</v>
      </c>
      <c r="AA107" s="172">
        <f t="shared" si="85"/>
        <v>1</v>
      </c>
      <c r="AB107" s="172" t="str">
        <f t="shared" si="86"/>
        <v>3 : 3</v>
      </c>
      <c r="AC107" s="3" t="str">
        <f t="shared" si="87"/>
        <v/>
      </c>
      <c r="AD107" s="64" t="str">
        <f t="shared" si="88"/>
        <v/>
      </c>
      <c r="AE107" s="66">
        <f t="shared" si="77"/>
        <v>1</v>
      </c>
      <c r="AF107" s="64">
        <f t="shared" si="78"/>
        <v>1</v>
      </c>
      <c r="AG107" s="172">
        <f>IF($AH107="",0,COUNTIF($AH$64:$AH107,INDEX($AH$352:$AH$639,ROW($A44))))</f>
        <v>0</v>
      </c>
      <c r="AH107" s="167" t="str">
        <f t="shared" si="89"/>
        <v>Team D5Team D2</v>
      </c>
      <c r="AI107" s="3" t="s">
        <v>138</v>
      </c>
    </row>
    <row r="108" spans="2:35" s="2" customFormat="1" x14ac:dyDescent="0.2">
      <c r="B108" s="3"/>
      <c r="C108" s="3"/>
      <c r="D108" s="3"/>
      <c r="G108" s="1" t="s">
        <v>31</v>
      </c>
      <c r="H108" s="174" t="str">
        <f>Spielplan!$J33</f>
        <v>Team D6</v>
      </c>
      <c r="I108" s="3" t="str">
        <f>Spielplan!$L33</f>
        <v>Team D3</v>
      </c>
      <c r="J108" s="172">
        <f>IF(Spielplan!$M33="","",Spielplan!$M33)</f>
        <v>3</v>
      </c>
      <c r="K108" s="175">
        <f>IF(Spielplan!$O33="","",Spielplan!$O33)</f>
        <v>4</v>
      </c>
      <c r="L108" s="12"/>
      <c r="U108" s="57" t="s">
        <v>48</v>
      </c>
      <c r="V108" s="39" t="str">
        <f t="shared" si="75"/>
        <v>FC Barcelona</v>
      </c>
      <c r="W108" s="172" t="str">
        <f t="shared" si="76"/>
        <v>Maibach 1822 eV</v>
      </c>
      <c r="X108" s="172">
        <f t="shared" si="82"/>
        <v>1</v>
      </c>
      <c r="Y108" s="34">
        <f t="shared" si="83"/>
        <v>5</v>
      </c>
      <c r="Z108" s="33" t="str">
        <f t="shared" si="84"/>
        <v>FC BarcelonaMaibach 1822 eV</v>
      </c>
      <c r="AA108" s="172">
        <f t="shared" si="85"/>
        <v>1</v>
      </c>
      <c r="AB108" s="172" t="str">
        <f t="shared" si="86"/>
        <v>1 : 5</v>
      </c>
      <c r="AC108" s="3" t="str">
        <f t="shared" si="87"/>
        <v/>
      </c>
      <c r="AD108" s="64" t="str">
        <f t="shared" si="88"/>
        <v/>
      </c>
      <c r="AE108" s="66">
        <f t="shared" si="77"/>
        <v>0</v>
      </c>
      <c r="AF108" s="64">
        <f t="shared" si="78"/>
        <v>3</v>
      </c>
      <c r="AG108" s="172">
        <f>IF($AH108="",0,COUNTIF($AH$64:$AH108,INDEX($AH$352:$AH$639,ROW($A45))))</f>
        <v>0</v>
      </c>
      <c r="AH108" s="167" t="str">
        <f t="shared" si="89"/>
        <v>FC BarcelonaMaibach 1822 eV</v>
      </c>
      <c r="AI108" s="3" t="s">
        <v>138</v>
      </c>
    </row>
    <row r="109" spans="2:35" s="2" customFormat="1" x14ac:dyDescent="0.2">
      <c r="B109" s="3"/>
      <c r="C109" s="3"/>
      <c r="D109" s="3"/>
      <c r="G109" s="1" t="s">
        <v>32</v>
      </c>
      <c r="H109" s="174" t="str">
        <f>Spielplan!$J34</f>
        <v>Maibach 1822 eV</v>
      </c>
      <c r="I109" s="3" t="str">
        <f>Spielplan!$L34</f>
        <v>Beinbruch SC</v>
      </c>
      <c r="J109" s="172">
        <f>IF(Spielplan!$M34="","",Spielplan!$M34)</f>
        <v>3</v>
      </c>
      <c r="K109" s="175">
        <f>IF(Spielplan!$O34="","",Spielplan!$O34)</f>
        <v>3</v>
      </c>
      <c r="L109" s="12"/>
      <c r="U109" s="57" t="s">
        <v>49</v>
      </c>
      <c r="V109" s="39" t="str">
        <f t="shared" si="75"/>
        <v>Team B3</v>
      </c>
      <c r="W109" s="172" t="str">
        <f t="shared" si="76"/>
        <v>Team B4</v>
      </c>
      <c r="X109" s="172">
        <f t="shared" si="82"/>
        <v>1</v>
      </c>
      <c r="Y109" s="34">
        <f t="shared" si="83"/>
        <v>6</v>
      </c>
      <c r="Z109" s="33" t="str">
        <f t="shared" si="84"/>
        <v>Team B3Team B4</v>
      </c>
      <c r="AA109" s="172">
        <f t="shared" si="85"/>
        <v>1</v>
      </c>
      <c r="AB109" s="172" t="str">
        <f t="shared" si="86"/>
        <v>1 : 6</v>
      </c>
      <c r="AC109" s="3" t="str">
        <f t="shared" si="87"/>
        <v/>
      </c>
      <c r="AD109" s="64" t="str">
        <f t="shared" si="88"/>
        <v/>
      </c>
      <c r="AE109" s="66">
        <f t="shared" si="77"/>
        <v>0</v>
      </c>
      <c r="AF109" s="64">
        <f t="shared" si="78"/>
        <v>3</v>
      </c>
      <c r="AG109" s="172">
        <f>IF($AH109="",0,COUNTIF($AH$64:$AH109,INDEX($AH$352:$AH$639,ROW($A46))))</f>
        <v>0</v>
      </c>
      <c r="AH109" s="167" t="str">
        <f t="shared" si="89"/>
        <v>Team B3Team B4</v>
      </c>
      <c r="AI109" s="3" t="s">
        <v>138</v>
      </c>
    </row>
    <row r="110" spans="2:35" s="2" customFormat="1" x14ac:dyDescent="0.2">
      <c r="B110" s="3"/>
      <c r="C110" s="3"/>
      <c r="D110" s="3"/>
      <c r="G110" s="1" t="s">
        <v>33</v>
      </c>
      <c r="H110" s="174" t="str">
        <f>Spielplan!$J35</f>
        <v>Team B4</v>
      </c>
      <c r="I110" s="3" t="str">
        <f>Spielplan!$L35</f>
        <v>Team B5</v>
      </c>
      <c r="J110" s="172">
        <f>IF(Spielplan!$M35="","",Spielplan!$M35)</f>
        <v>3</v>
      </c>
      <c r="K110" s="175">
        <f>IF(Spielplan!$O35="","",Spielplan!$O35)</f>
        <v>1</v>
      </c>
      <c r="L110" s="12"/>
      <c r="U110" s="57" t="s">
        <v>50</v>
      </c>
      <c r="V110" s="39" t="str">
        <f t="shared" si="75"/>
        <v>Team C3</v>
      </c>
      <c r="W110" s="172" t="str">
        <f t="shared" si="76"/>
        <v>Team C4</v>
      </c>
      <c r="X110" s="172">
        <f t="shared" si="82"/>
        <v>2</v>
      </c>
      <c r="Y110" s="34">
        <f t="shared" si="83"/>
        <v>5</v>
      </c>
      <c r="Z110" s="33" t="str">
        <f t="shared" si="84"/>
        <v>Team C3Team C4</v>
      </c>
      <c r="AA110" s="172">
        <f t="shared" si="85"/>
        <v>1</v>
      </c>
      <c r="AB110" s="172" t="str">
        <f t="shared" si="86"/>
        <v>2 : 5</v>
      </c>
      <c r="AC110" s="3" t="str">
        <f t="shared" si="87"/>
        <v/>
      </c>
      <c r="AD110" s="64" t="str">
        <f t="shared" si="88"/>
        <v/>
      </c>
      <c r="AE110" s="66">
        <f t="shared" si="77"/>
        <v>0</v>
      </c>
      <c r="AF110" s="64">
        <f t="shared" si="78"/>
        <v>3</v>
      </c>
      <c r="AG110" s="172">
        <f>IF($AH110="",0,COUNTIF($AH$64:$AH110,INDEX($AH$352:$AH$639,ROW($A47))))</f>
        <v>0</v>
      </c>
      <c r="AH110" s="167" t="str">
        <f t="shared" si="89"/>
        <v>Team C3Team C4</v>
      </c>
      <c r="AI110" s="3" t="s">
        <v>138</v>
      </c>
    </row>
    <row r="111" spans="2:35" s="2" customFormat="1" x14ac:dyDescent="0.2">
      <c r="B111" s="3"/>
      <c r="C111" s="3"/>
      <c r="D111" s="3"/>
      <c r="G111" s="1" t="s">
        <v>34</v>
      </c>
      <c r="H111" s="174" t="str">
        <f>Spielplan!$J36</f>
        <v>Team C4</v>
      </c>
      <c r="I111" s="3" t="str">
        <f>Spielplan!$L36</f>
        <v>Team C5</v>
      </c>
      <c r="J111" s="172">
        <f>IF(Spielplan!$M36="","",Spielplan!$M36)</f>
        <v>3</v>
      </c>
      <c r="K111" s="175">
        <f>IF(Spielplan!$O36="","",Spielplan!$O36)</f>
        <v>3</v>
      </c>
      <c r="L111" s="12"/>
      <c r="U111" s="57" t="s">
        <v>51</v>
      </c>
      <c r="V111" s="39" t="str">
        <f t="shared" si="75"/>
        <v>Team D3</v>
      </c>
      <c r="W111" s="172" t="str">
        <f t="shared" si="76"/>
        <v>Team D4</v>
      </c>
      <c r="X111" s="172">
        <f t="shared" si="82"/>
        <v>2</v>
      </c>
      <c r="Y111" s="34">
        <f t="shared" si="83"/>
        <v>4</v>
      </c>
      <c r="Z111" s="33" t="str">
        <f t="shared" si="84"/>
        <v>Team D3Team D4</v>
      </c>
      <c r="AA111" s="172">
        <f t="shared" si="85"/>
        <v>1</v>
      </c>
      <c r="AB111" s="172" t="str">
        <f t="shared" si="86"/>
        <v>2 : 4</v>
      </c>
      <c r="AC111" s="3" t="str">
        <f t="shared" si="87"/>
        <v/>
      </c>
      <c r="AD111" s="64" t="str">
        <f t="shared" si="88"/>
        <v/>
      </c>
      <c r="AE111" s="66">
        <f t="shared" si="77"/>
        <v>0</v>
      </c>
      <c r="AF111" s="64">
        <f t="shared" si="78"/>
        <v>3</v>
      </c>
      <c r="AG111" s="172">
        <f>IF($AH111="",0,COUNTIF($AH$64:$AH111,INDEX($AH$352:$AH$639,ROW($A48))))</f>
        <v>0</v>
      </c>
      <c r="AH111" s="167" t="str">
        <f t="shared" si="89"/>
        <v>Team D3Team D4</v>
      </c>
      <c r="AI111" s="3" t="s">
        <v>138</v>
      </c>
    </row>
    <row r="112" spans="2:35" s="2" customFormat="1" x14ac:dyDescent="0.2">
      <c r="B112" s="3"/>
      <c r="C112" s="3"/>
      <c r="D112" s="3"/>
      <c r="G112" s="1" t="s">
        <v>35</v>
      </c>
      <c r="H112" s="174" t="str">
        <f>Spielplan!$J37</f>
        <v>Team D4</v>
      </c>
      <c r="I112" s="3" t="str">
        <f>Spielplan!$L37</f>
        <v>Team D5</v>
      </c>
      <c r="J112" s="172">
        <f>IF(Spielplan!$M37="","",Spielplan!$M37)</f>
        <v>5</v>
      </c>
      <c r="K112" s="175">
        <f>IF(Spielplan!$O37="","",Spielplan!$O37)</f>
        <v>1</v>
      </c>
      <c r="L112" s="12"/>
      <c r="U112" s="57" t="s">
        <v>52</v>
      </c>
      <c r="V112" s="39" t="str">
        <f t="shared" si="75"/>
        <v>Team A7</v>
      </c>
      <c r="W112" s="172" t="str">
        <f t="shared" si="76"/>
        <v>1. FC Riedwald</v>
      </c>
      <c r="X112" s="172">
        <f t="shared" si="82"/>
        <v>0</v>
      </c>
      <c r="Y112" s="34">
        <f t="shared" si="83"/>
        <v>3</v>
      </c>
      <c r="Z112" s="33" t="str">
        <f t="shared" si="84"/>
        <v>Team A71. FC Riedwald</v>
      </c>
      <c r="AA112" s="172">
        <f t="shared" si="85"/>
        <v>1</v>
      </c>
      <c r="AB112" s="172" t="str">
        <f t="shared" si="86"/>
        <v>0 : 3</v>
      </c>
      <c r="AC112" s="3" t="str">
        <f t="shared" si="87"/>
        <v/>
      </c>
      <c r="AD112" s="64" t="str">
        <f t="shared" si="88"/>
        <v/>
      </c>
      <c r="AE112" s="66">
        <f t="shared" si="77"/>
        <v>0</v>
      </c>
      <c r="AF112" s="64">
        <f t="shared" si="78"/>
        <v>3</v>
      </c>
      <c r="AG112" s="172">
        <f>IF($AH112="",0,COUNTIF($AH$64:$AH112,INDEX($AH$352:$AH$639,ROW($A49))))</f>
        <v>0</v>
      </c>
      <c r="AH112" s="167" t="str">
        <f t="shared" si="89"/>
        <v>Team A71. FC Riedwald</v>
      </c>
      <c r="AI112" s="3" t="s">
        <v>138</v>
      </c>
    </row>
    <row r="113" spans="2:35" s="2" customFormat="1" x14ac:dyDescent="0.2">
      <c r="B113" s="3"/>
      <c r="C113" s="3"/>
      <c r="D113" s="3"/>
      <c r="G113" s="1" t="s">
        <v>36</v>
      </c>
      <c r="H113" s="174" t="str">
        <f>Spielplan!$J38</f>
        <v>1. FC Riedwald</v>
      </c>
      <c r="I113" s="3" t="str">
        <f>Spielplan!$L38</f>
        <v>Team A8</v>
      </c>
      <c r="J113" s="172">
        <f>IF(Spielplan!$M38="","",Spielplan!$M38)</f>
        <v>6</v>
      </c>
      <c r="K113" s="175">
        <f>IF(Spielplan!$O38="","",Spielplan!$O38)</f>
        <v>1</v>
      </c>
      <c r="L113" s="12"/>
      <c r="U113" s="57" t="s">
        <v>53</v>
      </c>
      <c r="V113" s="39" t="str">
        <f t="shared" si="75"/>
        <v>Team B7</v>
      </c>
      <c r="W113" s="172" t="str">
        <f t="shared" si="76"/>
        <v>Team B1</v>
      </c>
      <c r="X113" s="172">
        <f t="shared" si="82"/>
        <v>1</v>
      </c>
      <c r="Y113" s="34">
        <f t="shared" si="83"/>
        <v>5</v>
      </c>
      <c r="Z113" s="33" t="str">
        <f t="shared" si="84"/>
        <v>Team B7Team B1</v>
      </c>
      <c r="AA113" s="172">
        <f t="shared" si="85"/>
        <v>1</v>
      </c>
      <c r="AB113" s="172" t="str">
        <f t="shared" si="86"/>
        <v>1 : 5</v>
      </c>
      <c r="AC113" s="3" t="str">
        <f t="shared" si="87"/>
        <v/>
      </c>
      <c r="AD113" s="64" t="str">
        <f t="shared" si="88"/>
        <v/>
      </c>
      <c r="AE113" s="66">
        <f t="shared" si="77"/>
        <v>0</v>
      </c>
      <c r="AF113" s="64">
        <f t="shared" si="78"/>
        <v>3</v>
      </c>
      <c r="AG113" s="172">
        <f>IF($AH113="",0,COUNTIF($AH$64:$AH113,INDEX($AH$352:$AH$639,ROW($A50))))</f>
        <v>0</v>
      </c>
      <c r="AH113" s="167" t="str">
        <f t="shared" si="89"/>
        <v>Team B7Team B1</v>
      </c>
      <c r="AI113" s="3" t="s">
        <v>138</v>
      </c>
    </row>
    <row r="114" spans="2:35" s="2" customFormat="1" x14ac:dyDescent="0.2">
      <c r="B114" s="3"/>
      <c r="C114" s="3"/>
      <c r="D114" s="3"/>
      <c r="G114" s="1" t="s">
        <v>37</v>
      </c>
      <c r="H114" s="174" t="str">
        <f>Spielplan!$J39</f>
        <v>Team B1</v>
      </c>
      <c r="I114" s="3" t="str">
        <f>Spielplan!$L39</f>
        <v>Team B8</v>
      </c>
      <c r="J114" s="172">
        <f>IF(Spielplan!$M39="","",Spielplan!$M39)</f>
        <v>5</v>
      </c>
      <c r="K114" s="175">
        <f>IF(Spielplan!$O39="","",Spielplan!$O39)</f>
        <v>2</v>
      </c>
      <c r="L114" s="12"/>
      <c r="U114" s="57" t="s">
        <v>54</v>
      </c>
      <c r="V114" s="39" t="str">
        <f t="shared" si="75"/>
        <v>Team C7</v>
      </c>
      <c r="W114" s="172" t="str">
        <f t="shared" si="76"/>
        <v>Team C1</v>
      </c>
      <c r="X114" s="172">
        <f t="shared" si="82"/>
        <v>3</v>
      </c>
      <c r="Y114" s="34">
        <f t="shared" si="83"/>
        <v>0</v>
      </c>
      <c r="Z114" s="33" t="str">
        <f t="shared" si="84"/>
        <v>Team C7Team C1</v>
      </c>
      <c r="AA114" s="172">
        <f t="shared" si="85"/>
        <v>1</v>
      </c>
      <c r="AB114" s="172" t="str">
        <f t="shared" si="86"/>
        <v>3 : 0</v>
      </c>
      <c r="AC114" s="3" t="str">
        <f t="shared" si="87"/>
        <v/>
      </c>
      <c r="AD114" s="64" t="str">
        <f t="shared" si="88"/>
        <v/>
      </c>
      <c r="AE114" s="66">
        <f t="shared" si="77"/>
        <v>3</v>
      </c>
      <c r="AF114" s="64">
        <f t="shared" si="78"/>
        <v>0</v>
      </c>
      <c r="AG114" s="172">
        <f>IF($AH114="",0,COUNTIF($AH$64:$AH114,INDEX($AH$352:$AH$639,ROW($A51))))</f>
        <v>0</v>
      </c>
      <c r="AH114" s="167" t="str">
        <f t="shared" si="89"/>
        <v>Team C7Team C1</v>
      </c>
      <c r="AI114" s="3" t="s">
        <v>138</v>
      </c>
    </row>
    <row r="115" spans="2:35" s="2" customFormat="1" x14ac:dyDescent="0.2">
      <c r="B115" s="3"/>
      <c r="C115" s="3"/>
      <c r="D115" s="3"/>
      <c r="G115" s="1" t="s">
        <v>38</v>
      </c>
      <c r="H115" s="174" t="str">
        <f>Spielplan!$J40</f>
        <v>Team C1</v>
      </c>
      <c r="I115" s="3" t="str">
        <f>Spielplan!$L40</f>
        <v>Team C8</v>
      </c>
      <c r="J115" s="172">
        <f>IF(Spielplan!$M40="","",Spielplan!$M40)</f>
        <v>4</v>
      </c>
      <c r="K115" s="175">
        <f>IF(Spielplan!$O40="","",Spielplan!$O40)</f>
        <v>2</v>
      </c>
      <c r="L115" s="12"/>
      <c r="U115" s="57" t="s">
        <v>55</v>
      </c>
      <c r="V115" s="39" t="str">
        <f t="shared" si="75"/>
        <v>Team D7</v>
      </c>
      <c r="W115" s="172" t="str">
        <f t="shared" si="76"/>
        <v>Team D1</v>
      </c>
      <c r="X115" s="172">
        <f t="shared" si="82"/>
        <v>2</v>
      </c>
      <c r="Y115" s="34">
        <f t="shared" si="83"/>
        <v>1</v>
      </c>
      <c r="Z115" s="33" t="str">
        <f t="shared" si="84"/>
        <v>Team D7Team D1</v>
      </c>
      <c r="AA115" s="172">
        <f t="shared" si="85"/>
        <v>1</v>
      </c>
      <c r="AB115" s="172" t="str">
        <f t="shared" si="86"/>
        <v>2 : 1</v>
      </c>
      <c r="AC115" s="3" t="str">
        <f t="shared" si="87"/>
        <v/>
      </c>
      <c r="AD115" s="64" t="str">
        <f t="shared" si="88"/>
        <v/>
      </c>
      <c r="AE115" s="66">
        <f t="shared" si="77"/>
        <v>3</v>
      </c>
      <c r="AF115" s="64">
        <f t="shared" si="78"/>
        <v>0</v>
      </c>
      <c r="AG115" s="172">
        <f>IF($AH115="",0,COUNTIF($AH$64:$AH115,INDEX($AH$352:$AH$639,ROW($A52))))</f>
        <v>0</v>
      </c>
      <c r="AH115" s="167" t="str">
        <f t="shared" si="89"/>
        <v>Team D7Team D1</v>
      </c>
      <c r="AI115" s="3" t="s">
        <v>138</v>
      </c>
    </row>
    <row r="116" spans="2:35" s="2" customFormat="1" x14ac:dyDescent="0.2">
      <c r="B116" s="3"/>
      <c r="C116" s="3"/>
      <c r="D116" s="3"/>
      <c r="G116" s="1" t="s">
        <v>39</v>
      </c>
      <c r="H116" s="174" t="str">
        <f>Spielplan!$J41</f>
        <v>Team D1</v>
      </c>
      <c r="I116" s="3" t="str">
        <f>Spielplan!$L41</f>
        <v>Team D8</v>
      </c>
      <c r="J116" s="172">
        <f>IF(Spielplan!$M41="","",Spielplan!$M41)</f>
        <v>3</v>
      </c>
      <c r="K116" s="175">
        <f>IF(Spielplan!$O41="","",Spielplan!$O41)</f>
        <v>0</v>
      </c>
      <c r="L116" s="12"/>
      <c r="U116" s="57" t="s">
        <v>56</v>
      </c>
      <c r="V116" s="39" t="str">
        <f t="shared" si="75"/>
        <v>FV Schlappe Lunge</v>
      </c>
      <c r="W116" s="172" t="str">
        <f t="shared" si="76"/>
        <v>Team A8</v>
      </c>
      <c r="X116" s="172">
        <f t="shared" si="82"/>
        <v>2</v>
      </c>
      <c r="Y116" s="34">
        <f t="shared" si="83"/>
        <v>2</v>
      </c>
      <c r="Z116" s="33" t="str">
        <f t="shared" si="84"/>
        <v>FV Schlappe LungeTeam A8</v>
      </c>
      <c r="AA116" s="172">
        <f t="shared" si="85"/>
        <v>1</v>
      </c>
      <c r="AB116" s="172" t="str">
        <f t="shared" si="86"/>
        <v>2 : 2</v>
      </c>
      <c r="AC116" s="3" t="str">
        <f t="shared" si="87"/>
        <v/>
      </c>
      <c r="AD116" s="64" t="str">
        <f t="shared" si="88"/>
        <v/>
      </c>
      <c r="AE116" s="66">
        <f t="shared" si="77"/>
        <v>1</v>
      </c>
      <c r="AF116" s="64">
        <f t="shared" si="78"/>
        <v>1</v>
      </c>
      <c r="AG116" s="172">
        <f>IF($AH116="",0,COUNTIF($AH$64:$AH116,INDEX($AH$352:$AH$639,ROW($A53))))</f>
        <v>0</v>
      </c>
      <c r="AH116" s="167" t="str">
        <f t="shared" si="89"/>
        <v>FV Schlappe LungeTeam A8</v>
      </c>
      <c r="AI116" s="3" t="s">
        <v>138</v>
      </c>
    </row>
    <row r="117" spans="2:35" s="2" customFormat="1" x14ac:dyDescent="0.2">
      <c r="B117" s="3"/>
      <c r="C117" s="3"/>
      <c r="D117" s="3"/>
      <c r="G117" s="1" t="s">
        <v>40</v>
      </c>
      <c r="H117" s="174" t="str">
        <f>Spielplan!$J42</f>
        <v>Team A7</v>
      </c>
      <c r="I117" s="3" t="str">
        <f>Spielplan!$L42</f>
        <v>Team A9</v>
      </c>
      <c r="J117" s="172">
        <f>IF(Spielplan!$M42="","",Spielplan!$M42)</f>
        <v>5</v>
      </c>
      <c r="K117" s="175">
        <f>IF(Spielplan!$O42="","",Spielplan!$O42)</f>
        <v>1</v>
      </c>
      <c r="L117" s="12"/>
      <c r="U117" s="57" t="s">
        <v>57</v>
      </c>
      <c r="V117" s="39" t="str">
        <f t="shared" si="75"/>
        <v>Team B6</v>
      </c>
      <c r="W117" s="172" t="str">
        <f t="shared" si="76"/>
        <v>Team B8</v>
      </c>
      <c r="X117" s="172">
        <f t="shared" si="82"/>
        <v>3</v>
      </c>
      <c r="Y117" s="34">
        <f t="shared" si="83"/>
        <v>4</v>
      </c>
      <c r="Z117" s="33" t="str">
        <f t="shared" si="84"/>
        <v>Team B6Team B8</v>
      </c>
      <c r="AA117" s="172">
        <f t="shared" si="85"/>
        <v>1</v>
      </c>
      <c r="AB117" s="172" t="str">
        <f t="shared" si="86"/>
        <v>3 : 4</v>
      </c>
      <c r="AC117" s="3" t="str">
        <f t="shared" si="87"/>
        <v/>
      </c>
      <c r="AD117" s="64" t="str">
        <f t="shared" si="88"/>
        <v/>
      </c>
      <c r="AE117" s="66">
        <f t="shared" si="77"/>
        <v>0</v>
      </c>
      <c r="AF117" s="64">
        <f t="shared" si="78"/>
        <v>3</v>
      </c>
      <c r="AG117" s="172">
        <f>IF($AH117="",0,COUNTIF($AH$64:$AH117,INDEX($AH$352:$AH$639,ROW($A54))))</f>
        <v>0</v>
      </c>
      <c r="AH117" s="167" t="str">
        <f t="shared" si="89"/>
        <v>Team B6Team B8</v>
      </c>
      <c r="AI117" s="3" t="s">
        <v>138</v>
      </c>
    </row>
    <row r="118" spans="2:35" s="2" customFormat="1" x14ac:dyDescent="0.2">
      <c r="B118" s="3"/>
      <c r="C118" s="3"/>
      <c r="D118" s="3"/>
      <c r="G118" s="1" t="s">
        <v>41</v>
      </c>
      <c r="H118" s="174" t="str">
        <f>Spielplan!$J43</f>
        <v>Team B7</v>
      </c>
      <c r="I118" s="3" t="str">
        <f>Spielplan!$L43</f>
        <v>Team B9</v>
      </c>
      <c r="J118" s="172">
        <f>IF(Spielplan!$M43="","",Spielplan!$M43)</f>
        <v>0</v>
      </c>
      <c r="K118" s="175">
        <f>IF(Spielplan!$O43="","",Spielplan!$O43)</f>
        <v>3</v>
      </c>
      <c r="L118" s="12"/>
      <c r="U118" s="57" t="s">
        <v>58</v>
      </c>
      <c r="V118" s="39" t="str">
        <f t="shared" si="75"/>
        <v>Team C6</v>
      </c>
      <c r="W118" s="172" t="str">
        <f t="shared" si="76"/>
        <v>Team C8</v>
      </c>
      <c r="X118" s="172">
        <f t="shared" si="82"/>
        <v>3</v>
      </c>
      <c r="Y118" s="34">
        <f t="shared" si="83"/>
        <v>3</v>
      </c>
      <c r="Z118" s="33" t="str">
        <f t="shared" si="84"/>
        <v>Team C6Team C8</v>
      </c>
      <c r="AA118" s="172">
        <f t="shared" si="85"/>
        <v>1</v>
      </c>
      <c r="AB118" s="172" t="str">
        <f t="shared" si="86"/>
        <v>3 : 3</v>
      </c>
      <c r="AC118" s="3" t="str">
        <f t="shared" si="87"/>
        <v/>
      </c>
      <c r="AD118" s="64" t="str">
        <f t="shared" si="88"/>
        <v/>
      </c>
      <c r="AE118" s="66">
        <f t="shared" si="77"/>
        <v>1</v>
      </c>
      <c r="AF118" s="64">
        <f t="shared" si="78"/>
        <v>1</v>
      </c>
      <c r="AG118" s="172">
        <f>IF($AH118="",0,COUNTIF($AH$64:$AH118,INDEX($AH$352:$AH$639,ROW($A55))))</f>
        <v>0</v>
      </c>
      <c r="AH118" s="167" t="str">
        <f t="shared" si="89"/>
        <v>Team C6Team C8</v>
      </c>
      <c r="AI118" s="3" t="s">
        <v>138</v>
      </c>
    </row>
    <row r="119" spans="2:35" s="2" customFormat="1" x14ac:dyDescent="0.2">
      <c r="B119" s="3"/>
      <c r="C119" s="3"/>
      <c r="D119" s="3"/>
      <c r="G119" s="1" t="s">
        <v>42</v>
      </c>
      <c r="H119" s="174" t="str">
        <f>Spielplan!$J44</f>
        <v>Team C7</v>
      </c>
      <c r="I119" s="3" t="str">
        <f>Spielplan!$L44</f>
        <v>Team C9</v>
      </c>
      <c r="J119" s="172">
        <f>IF(Spielplan!$M44="","",Spielplan!$M44)</f>
        <v>1</v>
      </c>
      <c r="K119" s="175">
        <f>IF(Spielplan!$O44="","",Spielplan!$O44)</f>
        <v>2</v>
      </c>
      <c r="L119" s="12"/>
      <c r="U119" s="57" t="s">
        <v>59</v>
      </c>
      <c r="V119" s="39" t="str">
        <f t="shared" si="75"/>
        <v>Team D6</v>
      </c>
      <c r="W119" s="172" t="str">
        <f t="shared" si="76"/>
        <v>Team D8</v>
      </c>
      <c r="X119" s="172">
        <f t="shared" si="82"/>
        <v>3</v>
      </c>
      <c r="Y119" s="34">
        <f t="shared" si="83"/>
        <v>1</v>
      </c>
      <c r="Z119" s="33" t="str">
        <f t="shared" si="84"/>
        <v>Team D6Team D8</v>
      </c>
      <c r="AA119" s="172">
        <f t="shared" si="85"/>
        <v>1</v>
      </c>
      <c r="AB119" s="172" t="str">
        <f t="shared" si="86"/>
        <v>3 : 1</v>
      </c>
      <c r="AC119" s="3" t="str">
        <f t="shared" si="87"/>
        <v/>
      </c>
      <c r="AD119" s="64" t="str">
        <f t="shared" si="88"/>
        <v/>
      </c>
      <c r="AE119" s="66">
        <f t="shared" si="77"/>
        <v>3</v>
      </c>
      <c r="AF119" s="64">
        <f t="shared" si="78"/>
        <v>0</v>
      </c>
      <c r="AG119" s="172">
        <f>IF($AH119="",0,COUNTIF($AH$64:$AH119,INDEX($AH$352:$AH$639,ROW($A56))))</f>
        <v>0</v>
      </c>
      <c r="AH119" s="167" t="str">
        <f t="shared" si="89"/>
        <v>Team D6Team D8</v>
      </c>
      <c r="AI119" s="3" t="s">
        <v>138</v>
      </c>
    </row>
    <row r="120" spans="2:35" s="2" customFormat="1" x14ac:dyDescent="0.2">
      <c r="B120" s="3"/>
      <c r="C120" s="3"/>
      <c r="D120" s="3"/>
      <c r="G120" s="1" t="s">
        <v>43</v>
      </c>
      <c r="H120" s="174" t="str">
        <f>Spielplan!$J45</f>
        <v>Team D7</v>
      </c>
      <c r="I120" s="3" t="str">
        <f>Spielplan!$L45</f>
        <v>Team D9</v>
      </c>
      <c r="J120" s="172">
        <f>IF(Spielplan!$M45="","",Spielplan!$M45)</f>
        <v>2</v>
      </c>
      <c r="K120" s="175">
        <f>IF(Spielplan!$O45="","",Spielplan!$O45)</f>
        <v>2</v>
      </c>
      <c r="L120" s="12"/>
      <c r="U120" s="57" t="s">
        <v>60</v>
      </c>
      <c r="V120" s="39" t="str">
        <f t="shared" si="75"/>
        <v>Team A9</v>
      </c>
      <c r="W120" s="172" t="str">
        <f t="shared" si="76"/>
        <v>Beinbruch SC</v>
      </c>
      <c r="X120" s="172">
        <f t="shared" si="82"/>
        <v>3</v>
      </c>
      <c r="Y120" s="34">
        <f t="shared" si="83"/>
        <v>3</v>
      </c>
      <c r="Z120" s="33" t="str">
        <f t="shared" si="84"/>
        <v>Team A9Beinbruch SC</v>
      </c>
      <c r="AA120" s="172">
        <f t="shared" si="85"/>
        <v>1</v>
      </c>
      <c r="AB120" s="172" t="str">
        <f t="shared" si="86"/>
        <v>3 : 3</v>
      </c>
      <c r="AC120" s="3" t="str">
        <f t="shared" si="87"/>
        <v/>
      </c>
      <c r="AD120" s="64" t="str">
        <f t="shared" si="88"/>
        <v/>
      </c>
      <c r="AE120" s="66">
        <f t="shared" si="77"/>
        <v>1</v>
      </c>
      <c r="AF120" s="64">
        <f t="shared" si="78"/>
        <v>1</v>
      </c>
      <c r="AG120" s="172">
        <f>IF($AH120="",0,COUNTIF($AH$64:$AH120,INDEX($AH$352:$AH$639,ROW($A57))))</f>
        <v>0</v>
      </c>
      <c r="AH120" s="167" t="str">
        <f t="shared" si="89"/>
        <v>Team A9Beinbruch SC</v>
      </c>
      <c r="AI120" s="3" t="s">
        <v>138</v>
      </c>
    </row>
    <row r="121" spans="2:35" s="2" customFormat="1" x14ac:dyDescent="0.2">
      <c r="B121" s="3"/>
      <c r="C121" s="3"/>
      <c r="D121" s="3"/>
      <c r="G121" s="1" t="s">
        <v>44</v>
      </c>
      <c r="H121" s="174" t="str">
        <f>Spielplan!$J46</f>
        <v>Beinbruch SC</v>
      </c>
      <c r="I121" s="3" t="str">
        <f>Spielplan!$L46</f>
        <v>Eintracht Frankfurt</v>
      </c>
      <c r="J121" s="172">
        <f>IF(Spielplan!$M46="","",Spielplan!$M46)</f>
        <v>4</v>
      </c>
      <c r="K121" s="175">
        <f>IF(Spielplan!$O46="","",Spielplan!$O46)</f>
        <v>3</v>
      </c>
      <c r="L121" s="12"/>
      <c r="U121" s="57" t="s">
        <v>61</v>
      </c>
      <c r="V121" s="39" t="str">
        <f t="shared" si="75"/>
        <v>Team B9</v>
      </c>
      <c r="W121" s="172" t="str">
        <f t="shared" si="76"/>
        <v>Team B5</v>
      </c>
      <c r="X121" s="172">
        <f t="shared" si="82"/>
        <v>5</v>
      </c>
      <c r="Y121" s="34">
        <f t="shared" si="83"/>
        <v>1</v>
      </c>
      <c r="Z121" s="33" t="str">
        <f t="shared" si="84"/>
        <v>Team B9Team B5</v>
      </c>
      <c r="AA121" s="172">
        <f t="shared" si="85"/>
        <v>1</v>
      </c>
      <c r="AB121" s="172" t="str">
        <f t="shared" si="86"/>
        <v>5 : 1</v>
      </c>
      <c r="AC121" s="3" t="str">
        <f t="shared" si="87"/>
        <v/>
      </c>
      <c r="AD121" s="64" t="str">
        <f t="shared" si="88"/>
        <v/>
      </c>
      <c r="AE121" s="66">
        <f t="shared" si="77"/>
        <v>3</v>
      </c>
      <c r="AF121" s="64">
        <f t="shared" si="78"/>
        <v>0</v>
      </c>
      <c r="AG121" s="172">
        <f>IF($AH121="",0,COUNTIF($AH$64:$AH121,INDEX($AH$352:$AH$639,ROW($A58))))</f>
        <v>0</v>
      </c>
      <c r="AH121" s="167" t="str">
        <f t="shared" si="89"/>
        <v>Team B9Team B5</v>
      </c>
      <c r="AI121" s="3" t="s">
        <v>138</v>
      </c>
    </row>
    <row r="122" spans="2:35" s="2" customFormat="1" x14ac:dyDescent="0.2">
      <c r="B122" s="3"/>
      <c r="C122" s="3"/>
      <c r="D122" s="3"/>
      <c r="G122" s="1" t="s">
        <v>45</v>
      </c>
      <c r="H122" s="174" t="str">
        <f>Spielplan!$J47</f>
        <v>Team B5</v>
      </c>
      <c r="I122" s="3" t="str">
        <f>Spielplan!$L47</f>
        <v>Team B2</v>
      </c>
      <c r="J122" s="172">
        <f>IF(Spielplan!$M47="","",Spielplan!$M47)</f>
        <v>3</v>
      </c>
      <c r="K122" s="175">
        <f>IF(Spielplan!$O47="","",Spielplan!$O47)</f>
        <v>3</v>
      </c>
      <c r="L122" s="12"/>
      <c r="U122" s="57" t="s">
        <v>62</v>
      </c>
      <c r="V122" s="39" t="str">
        <f t="shared" si="75"/>
        <v>Team C9</v>
      </c>
      <c r="W122" s="172" t="str">
        <f t="shared" si="76"/>
        <v>Team C5</v>
      </c>
      <c r="X122" s="172">
        <f t="shared" si="82"/>
        <v>6</v>
      </c>
      <c r="Y122" s="34">
        <f t="shared" si="83"/>
        <v>1</v>
      </c>
      <c r="Z122" s="33" t="str">
        <f t="shared" si="84"/>
        <v>Team C9Team C5</v>
      </c>
      <c r="AA122" s="172">
        <f t="shared" si="85"/>
        <v>1</v>
      </c>
      <c r="AB122" s="172" t="str">
        <f t="shared" si="86"/>
        <v>6 : 1</v>
      </c>
      <c r="AC122" s="3" t="str">
        <f t="shared" si="87"/>
        <v/>
      </c>
      <c r="AD122" s="64" t="str">
        <f t="shared" si="88"/>
        <v/>
      </c>
      <c r="AE122" s="66">
        <f t="shared" si="77"/>
        <v>3</v>
      </c>
      <c r="AF122" s="64">
        <f t="shared" si="78"/>
        <v>0</v>
      </c>
      <c r="AG122" s="172">
        <f>IF($AH122="",0,COUNTIF($AH$64:$AH122,INDEX($AH$352:$AH$639,ROW($A59))))</f>
        <v>0</v>
      </c>
      <c r="AH122" s="167" t="str">
        <f t="shared" si="89"/>
        <v>Team C9Team C5</v>
      </c>
      <c r="AI122" s="3" t="s">
        <v>138</v>
      </c>
    </row>
    <row r="123" spans="2:35" s="2" customFormat="1" x14ac:dyDescent="0.2">
      <c r="B123" s="3"/>
      <c r="C123" s="3"/>
      <c r="D123" s="3"/>
      <c r="G123" s="1" t="s">
        <v>46</v>
      </c>
      <c r="H123" s="174" t="str">
        <f>Spielplan!$J48</f>
        <v>Team C5</v>
      </c>
      <c r="I123" s="3" t="str">
        <f>Spielplan!$L48</f>
        <v>Team C2</v>
      </c>
      <c r="J123" s="172">
        <f>IF(Spielplan!$M48="","",Spielplan!$M48)</f>
        <v>1</v>
      </c>
      <c r="K123" s="175">
        <f>IF(Spielplan!$O48="","",Spielplan!$O48)</f>
        <v>3</v>
      </c>
      <c r="L123" s="12"/>
      <c r="U123" s="57" t="s">
        <v>63</v>
      </c>
      <c r="V123" s="39" t="str">
        <f t="shared" si="75"/>
        <v>Team D9</v>
      </c>
      <c r="W123" s="172" t="str">
        <f t="shared" si="76"/>
        <v>Team D5</v>
      </c>
      <c r="X123" s="172">
        <f t="shared" si="82"/>
        <v>5</v>
      </c>
      <c r="Y123" s="34">
        <f t="shared" si="83"/>
        <v>2</v>
      </c>
      <c r="Z123" s="33" t="str">
        <f t="shared" si="84"/>
        <v>Team D9Team D5</v>
      </c>
      <c r="AA123" s="172">
        <f t="shared" si="85"/>
        <v>1</v>
      </c>
      <c r="AB123" s="172" t="str">
        <f t="shared" si="86"/>
        <v>5 : 2</v>
      </c>
      <c r="AC123" s="3" t="str">
        <f t="shared" si="87"/>
        <v/>
      </c>
      <c r="AD123" s="64" t="str">
        <f t="shared" si="88"/>
        <v/>
      </c>
      <c r="AE123" s="66">
        <f t="shared" si="77"/>
        <v>3</v>
      </c>
      <c r="AF123" s="64">
        <f t="shared" si="78"/>
        <v>0</v>
      </c>
      <c r="AG123" s="172">
        <f>IF($AH123="",0,COUNTIF($AH$64:$AH123,INDEX($AH$352:$AH$639,ROW($A60))))</f>
        <v>0</v>
      </c>
      <c r="AH123" s="167" t="str">
        <f t="shared" si="89"/>
        <v>Team D9Team D5</v>
      </c>
      <c r="AI123" s="3" t="s">
        <v>138</v>
      </c>
    </row>
    <row r="124" spans="2:35" s="2" customFormat="1" x14ac:dyDescent="0.2">
      <c r="B124" s="3"/>
      <c r="C124" s="3"/>
      <c r="D124" s="3"/>
      <c r="G124" s="1" t="s">
        <v>47</v>
      </c>
      <c r="H124" s="174" t="str">
        <f>Spielplan!$J49</f>
        <v>Team D5</v>
      </c>
      <c r="I124" s="3" t="str">
        <f>Spielplan!$L49</f>
        <v>Team D2</v>
      </c>
      <c r="J124" s="172">
        <f>IF(Spielplan!$M49="","",Spielplan!$M49)</f>
        <v>3</v>
      </c>
      <c r="K124" s="175">
        <f>IF(Spielplan!$O49="","",Spielplan!$O49)</f>
        <v>3</v>
      </c>
      <c r="L124" s="12"/>
      <c r="U124" s="57" t="s">
        <v>64</v>
      </c>
      <c r="V124" s="39" t="str">
        <f t="shared" si="75"/>
        <v>Eintracht Frankfurt</v>
      </c>
      <c r="W124" s="172" t="str">
        <f t="shared" si="76"/>
        <v>FC Barcelona</v>
      </c>
      <c r="X124" s="172">
        <f t="shared" si="82"/>
        <v>4</v>
      </c>
      <c r="Y124" s="34">
        <f t="shared" si="83"/>
        <v>2</v>
      </c>
      <c r="Z124" s="33" t="str">
        <f t="shared" si="84"/>
        <v>Eintracht FrankfurtFC Barcelona</v>
      </c>
      <c r="AA124" s="172">
        <f t="shared" si="85"/>
        <v>1</v>
      </c>
      <c r="AB124" s="172" t="str">
        <f t="shared" si="86"/>
        <v>4 : 2</v>
      </c>
      <c r="AC124" s="3" t="str">
        <f t="shared" si="87"/>
        <v/>
      </c>
      <c r="AD124" s="64" t="str">
        <f t="shared" si="88"/>
        <v/>
      </c>
      <c r="AE124" s="66">
        <f t="shared" si="77"/>
        <v>3</v>
      </c>
      <c r="AF124" s="64">
        <f t="shared" si="78"/>
        <v>0</v>
      </c>
      <c r="AG124" s="172">
        <f>IF($AH124="",0,COUNTIF($AH$64:$AH124,INDEX($AH$352:$AH$639,ROW($A61))))</f>
        <v>0</v>
      </c>
      <c r="AH124" s="167" t="str">
        <f t="shared" si="89"/>
        <v>Eintracht FrankfurtFC Barcelona</v>
      </c>
      <c r="AI124" s="3" t="s">
        <v>138</v>
      </c>
    </row>
    <row r="125" spans="2:35" s="2" customFormat="1" x14ac:dyDescent="0.2">
      <c r="B125" s="3"/>
      <c r="C125" s="3"/>
      <c r="D125" s="3"/>
      <c r="G125" s="1" t="s">
        <v>48</v>
      </c>
      <c r="H125" s="174" t="str">
        <f>Spielplan!$J50</f>
        <v>FC Barcelona</v>
      </c>
      <c r="I125" s="3" t="str">
        <f>Spielplan!$L50</f>
        <v>Maibach 1822 eV</v>
      </c>
      <c r="J125" s="172">
        <f>IF(Spielplan!$M50="","",Spielplan!$M50)</f>
        <v>1</v>
      </c>
      <c r="K125" s="175">
        <f>IF(Spielplan!$O50="","",Spielplan!$O50)</f>
        <v>5</v>
      </c>
      <c r="L125" s="12"/>
      <c r="U125" s="57" t="s">
        <v>65</v>
      </c>
      <c r="V125" s="39" t="str">
        <f t="shared" si="75"/>
        <v>Team B2</v>
      </c>
      <c r="W125" s="172" t="str">
        <f t="shared" si="76"/>
        <v>Team B3</v>
      </c>
      <c r="X125" s="172">
        <f t="shared" si="82"/>
        <v>3</v>
      </c>
      <c r="Y125" s="34">
        <f t="shared" si="83"/>
        <v>0</v>
      </c>
      <c r="Z125" s="33" t="str">
        <f t="shared" si="84"/>
        <v>Team B2Team B3</v>
      </c>
      <c r="AA125" s="172">
        <f t="shared" si="85"/>
        <v>1</v>
      </c>
      <c r="AB125" s="172" t="str">
        <f t="shared" si="86"/>
        <v>3 : 0</v>
      </c>
      <c r="AC125" s="3" t="str">
        <f t="shared" si="87"/>
        <v/>
      </c>
      <c r="AD125" s="64" t="str">
        <f t="shared" si="88"/>
        <v/>
      </c>
      <c r="AE125" s="66">
        <f t="shared" si="77"/>
        <v>3</v>
      </c>
      <c r="AF125" s="64">
        <f t="shared" si="78"/>
        <v>0</v>
      </c>
      <c r="AG125" s="172">
        <f>IF($AH125="",0,COUNTIF($AH$64:$AH125,INDEX($AH$352:$AH$639,ROW($A62))))</f>
        <v>0</v>
      </c>
      <c r="AH125" s="167" t="str">
        <f t="shared" si="89"/>
        <v>Team B2Team B3</v>
      </c>
      <c r="AI125" s="3" t="s">
        <v>138</v>
      </c>
    </row>
    <row r="126" spans="2:35" s="2" customFormat="1" x14ac:dyDescent="0.2">
      <c r="B126" s="3"/>
      <c r="C126" s="3"/>
      <c r="D126" s="3"/>
      <c r="G126" s="1" t="s">
        <v>49</v>
      </c>
      <c r="H126" s="174" t="str">
        <f>Spielplan!$J51</f>
        <v>Team B3</v>
      </c>
      <c r="I126" s="3" t="str">
        <f>Spielplan!$L51</f>
        <v>Team B4</v>
      </c>
      <c r="J126" s="172">
        <f>IF(Spielplan!$M51="","",Spielplan!$M51)</f>
        <v>1</v>
      </c>
      <c r="K126" s="175">
        <f>IF(Spielplan!$O51="","",Spielplan!$O51)</f>
        <v>6</v>
      </c>
      <c r="L126" s="12"/>
      <c r="U126" s="57" t="s">
        <v>66</v>
      </c>
      <c r="V126" s="39" t="str">
        <f t="shared" si="75"/>
        <v>Team C2</v>
      </c>
      <c r="W126" s="172" t="str">
        <f t="shared" si="76"/>
        <v>Team C3</v>
      </c>
      <c r="X126" s="172">
        <f t="shared" si="82"/>
        <v>5</v>
      </c>
      <c r="Y126" s="34">
        <f t="shared" si="83"/>
        <v>1</v>
      </c>
      <c r="Z126" s="33" t="str">
        <f t="shared" si="84"/>
        <v>Team C2Team C3</v>
      </c>
      <c r="AA126" s="172">
        <f t="shared" si="85"/>
        <v>1</v>
      </c>
      <c r="AB126" s="172" t="str">
        <f t="shared" si="86"/>
        <v>5 : 1</v>
      </c>
      <c r="AC126" s="3" t="str">
        <f t="shared" si="87"/>
        <v/>
      </c>
      <c r="AD126" s="64" t="str">
        <f t="shared" si="88"/>
        <v/>
      </c>
      <c r="AE126" s="66">
        <f t="shared" si="77"/>
        <v>3</v>
      </c>
      <c r="AF126" s="64">
        <f t="shared" si="78"/>
        <v>0</v>
      </c>
      <c r="AG126" s="172">
        <f>IF($AH126="",0,COUNTIF($AH$64:$AH126,INDEX($AH$352:$AH$639,ROW($A63))))</f>
        <v>0</v>
      </c>
      <c r="AH126" s="167" t="str">
        <f t="shared" si="89"/>
        <v>Team C2Team C3</v>
      </c>
      <c r="AI126" s="3" t="s">
        <v>138</v>
      </c>
    </row>
    <row r="127" spans="2:35" s="2" customFormat="1" x14ac:dyDescent="0.2">
      <c r="B127" s="3"/>
      <c r="C127" s="3"/>
      <c r="D127" s="3"/>
      <c r="G127" s="1" t="s">
        <v>50</v>
      </c>
      <c r="H127" s="174" t="str">
        <f>Spielplan!$J52</f>
        <v>Team C3</v>
      </c>
      <c r="I127" s="3" t="str">
        <f>Spielplan!$L52</f>
        <v>Team C4</v>
      </c>
      <c r="J127" s="172">
        <f>IF(Spielplan!$M52="","",Spielplan!$M52)</f>
        <v>2</v>
      </c>
      <c r="K127" s="175">
        <f>IF(Spielplan!$O52="","",Spielplan!$O52)</f>
        <v>5</v>
      </c>
      <c r="L127" s="12"/>
      <c r="U127" s="57" t="s">
        <v>67</v>
      </c>
      <c r="V127" s="39" t="str">
        <f t="shared" si="75"/>
        <v>Team D2</v>
      </c>
      <c r="W127" s="172" t="str">
        <f t="shared" si="76"/>
        <v>Team D3</v>
      </c>
      <c r="X127" s="172">
        <f t="shared" si="82"/>
        <v>0</v>
      </c>
      <c r="Y127" s="34">
        <f t="shared" si="83"/>
        <v>3</v>
      </c>
      <c r="Z127" s="33" t="str">
        <f t="shared" si="84"/>
        <v>Team D2Team D3</v>
      </c>
      <c r="AA127" s="172">
        <f t="shared" si="85"/>
        <v>1</v>
      </c>
      <c r="AB127" s="172" t="str">
        <f t="shared" si="86"/>
        <v>0 : 3</v>
      </c>
      <c r="AC127" s="3" t="str">
        <f t="shared" si="87"/>
        <v/>
      </c>
      <c r="AD127" s="64" t="str">
        <f t="shared" si="88"/>
        <v/>
      </c>
      <c r="AE127" s="66">
        <f t="shared" si="77"/>
        <v>0</v>
      </c>
      <c r="AF127" s="64">
        <f t="shared" si="78"/>
        <v>3</v>
      </c>
      <c r="AG127" s="172">
        <f>IF($AH127="",0,COUNTIF($AH$64:$AH127,INDEX($AH$352:$AH$639,ROW($A64))))</f>
        <v>0</v>
      </c>
      <c r="AH127" s="167" t="str">
        <f t="shared" si="89"/>
        <v>Team D2Team D3</v>
      </c>
      <c r="AI127" s="3" t="s">
        <v>138</v>
      </c>
    </row>
    <row r="128" spans="2:35" s="2" customFormat="1" x14ac:dyDescent="0.2">
      <c r="B128" s="3"/>
      <c r="C128" s="3"/>
      <c r="D128" s="3"/>
      <c r="G128" s="1" t="s">
        <v>51</v>
      </c>
      <c r="H128" s="174" t="str">
        <f>Spielplan!$J53</f>
        <v>Team D3</v>
      </c>
      <c r="I128" s="3" t="str">
        <f>Spielplan!$L53</f>
        <v>Team D4</v>
      </c>
      <c r="J128" s="172">
        <f>IF(Spielplan!$M53="","",Spielplan!$M53)</f>
        <v>2</v>
      </c>
      <c r="K128" s="175">
        <f>IF(Spielplan!$O53="","",Spielplan!$O53)</f>
        <v>4</v>
      </c>
      <c r="L128" s="12"/>
      <c r="U128" s="57" t="s">
        <v>68</v>
      </c>
      <c r="V128" s="39" t="str">
        <f t="shared" ref="V128:V191" si="90">IF($H145=0,"",$H145)</f>
        <v>1. FC Riedwald</v>
      </c>
      <c r="W128" s="172" t="str">
        <f t="shared" ref="W128:W191" si="91">IF($I145=0,"",$I145)</f>
        <v>FV Schlappe Lunge</v>
      </c>
      <c r="X128" s="172">
        <f t="shared" si="82"/>
        <v>1</v>
      </c>
      <c r="Y128" s="34">
        <f t="shared" si="83"/>
        <v>2</v>
      </c>
      <c r="Z128" s="33" t="str">
        <f t="shared" si="84"/>
        <v>1. FC RiedwaldFV Schlappe Lunge</v>
      </c>
      <c r="AA128" s="172">
        <f t="shared" si="85"/>
        <v>1</v>
      </c>
      <c r="AB128" s="172" t="str">
        <f t="shared" si="86"/>
        <v>1 : 2</v>
      </c>
      <c r="AC128" s="3" t="str">
        <f t="shared" si="87"/>
        <v/>
      </c>
      <c r="AD128" s="64" t="str">
        <f t="shared" si="88"/>
        <v/>
      </c>
      <c r="AE128" s="66">
        <f t="shared" ref="AE128:AE191" si="92">IF($AA128=0,"",IF($X128&gt;$Y128,$E$72,IF($X128=$Y128,1,0)))</f>
        <v>0</v>
      </c>
      <c r="AF128" s="64">
        <f t="shared" ref="AF128:AF191" si="93">IF($AA128=0,"",IF($X128&lt;$Y128,$E$72,IF($X128=$Y128,1,0)))</f>
        <v>3</v>
      </c>
      <c r="AG128" s="172">
        <f>IF($AH128="",0,COUNTIF($AH$64:$AH128,INDEX($AH$352:$AH$639,ROW($A65))))</f>
        <v>0</v>
      </c>
      <c r="AH128" s="167" t="str">
        <f t="shared" si="89"/>
        <v>1. FC RiedwaldFV Schlappe Lunge</v>
      </c>
      <c r="AI128" s="3" t="s">
        <v>138</v>
      </c>
    </row>
    <row r="129" spans="2:35" s="2" customFormat="1" x14ac:dyDescent="0.2">
      <c r="B129" s="3"/>
      <c r="C129" s="3"/>
      <c r="D129" s="3"/>
      <c r="G129" s="1" t="s">
        <v>52</v>
      </c>
      <c r="H129" s="174" t="str">
        <f>Spielplan!$J54</f>
        <v>Team A7</v>
      </c>
      <c r="I129" s="3" t="str">
        <f>Spielplan!$L54</f>
        <v>1. FC Riedwald</v>
      </c>
      <c r="J129" s="172">
        <f>IF(Spielplan!$M54="","",Spielplan!$M54)</f>
        <v>0</v>
      </c>
      <c r="K129" s="175">
        <f>IF(Spielplan!$O54="","",Spielplan!$O54)</f>
        <v>3</v>
      </c>
      <c r="L129" s="12"/>
      <c r="U129" s="57" t="s">
        <v>69</v>
      </c>
      <c r="V129" s="39" t="str">
        <f t="shared" si="90"/>
        <v>Team B1</v>
      </c>
      <c r="W129" s="172" t="str">
        <f t="shared" si="91"/>
        <v>Team B6</v>
      </c>
      <c r="X129" s="172">
        <f t="shared" si="82"/>
        <v>2</v>
      </c>
      <c r="Y129" s="34">
        <f t="shared" si="83"/>
        <v>2</v>
      </c>
      <c r="Z129" s="33" t="str">
        <f t="shared" si="84"/>
        <v>Team B1Team B6</v>
      </c>
      <c r="AA129" s="172">
        <f t="shared" si="85"/>
        <v>1</v>
      </c>
      <c r="AB129" s="172" t="str">
        <f t="shared" si="86"/>
        <v>2 : 2</v>
      </c>
      <c r="AC129" s="3" t="str">
        <f t="shared" si="87"/>
        <v/>
      </c>
      <c r="AD129" s="64" t="str">
        <f t="shared" si="88"/>
        <v/>
      </c>
      <c r="AE129" s="66">
        <f t="shared" si="92"/>
        <v>1</v>
      </c>
      <c r="AF129" s="64">
        <f t="shared" si="93"/>
        <v>1</v>
      </c>
      <c r="AG129" s="172">
        <f>IF($AH129="",0,COUNTIF($AH$64:$AH129,INDEX($AH$352:$AH$639,ROW($A66))))</f>
        <v>0</v>
      </c>
      <c r="AH129" s="167" t="str">
        <f t="shared" si="89"/>
        <v>Team B1Team B6</v>
      </c>
      <c r="AI129" s="3" t="s">
        <v>138</v>
      </c>
    </row>
    <row r="130" spans="2:35" s="2" customFormat="1" x14ac:dyDescent="0.2">
      <c r="B130" s="3"/>
      <c r="C130" s="3"/>
      <c r="D130" s="3"/>
      <c r="G130" s="1" t="s">
        <v>53</v>
      </c>
      <c r="H130" s="174" t="str">
        <f>Spielplan!$J55</f>
        <v>Team B7</v>
      </c>
      <c r="I130" s="3" t="str">
        <f>Spielplan!$L55</f>
        <v>Team B1</v>
      </c>
      <c r="J130" s="172">
        <f>IF(Spielplan!$M55="","",Spielplan!$M55)</f>
        <v>1</v>
      </c>
      <c r="K130" s="175">
        <f>IF(Spielplan!$O55="","",Spielplan!$O55)</f>
        <v>5</v>
      </c>
      <c r="L130" s="12"/>
      <c r="U130" s="57" t="s">
        <v>70</v>
      </c>
      <c r="V130" s="39" t="str">
        <f t="shared" si="90"/>
        <v>Team C1</v>
      </c>
      <c r="W130" s="172" t="str">
        <f t="shared" si="91"/>
        <v>Team C6</v>
      </c>
      <c r="X130" s="172">
        <f t="shared" ref="X130:X193" si="94">IF(OR($J147="",$K147="",$V130="",$W130=""),"",$J147)</f>
        <v>4</v>
      </c>
      <c r="Y130" s="34">
        <f t="shared" ref="Y130:Y193" si="95">IF(OR($J147="",$K147="",$V130="",$W130=""),"",$K147)</f>
        <v>3</v>
      </c>
      <c r="Z130" s="33" t="str">
        <f t="shared" ref="Z130:Z193" si="96">IF($AG130=0,V130&amp;W130,"")</f>
        <v>Team C1Team C6</v>
      </c>
      <c r="AA130" s="172">
        <f t="shared" ref="AA130:AA193" si="97">IF(AND(V130&lt;&gt;"",W130&lt;&gt;"",V130&lt;&gt;W130,X130&lt;&gt;"",Y130&lt;&gt;""),1,0)</f>
        <v>1</v>
      </c>
      <c r="AB130" s="172" t="str">
        <f t="shared" ref="AB130:AB193" si="98">IF(AND(AA130&gt;0,$AG130=0),X130&amp;$M$67&amp;Y130,"")</f>
        <v>4 : 3</v>
      </c>
      <c r="AC130" s="3" t="str">
        <f t="shared" ref="AC130:AC193" si="99">IF($AG130=1,V130&amp;W130,"")</f>
        <v/>
      </c>
      <c r="AD130" s="64" t="str">
        <f t="shared" ref="AD130:AD193" si="100">IF(AND(AA130&gt;0,$AG130=1),$X130&amp;$M$67&amp;$Y130,"")</f>
        <v/>
      </c>
      <c r="AE130" s="66">
        <f t="shared" si="92"/>
        <v>3</v>
      </c>
      <c r="AF130" s="64">
        <f t="shared" si="93"/>
        <v>0</v>
      </c>
      <c r="AG130" s="172">
        <f>IF($AH130="",0,COUNTIF($AH$64:$AH130,INDEX($AH$352:$AH$639,ROW($A67))))</f>
        <v>0</v>
      </c>
      <c r="AH130" s="167" t="str">
        <f t="shared" ref="AH130:AH193" si="101">V130&amp;W130</f>
        <v>Team C1Team C6</v>
      </c>
      <c r="AI130" s="3" t="s">
        <v>138</v>
      </c>
    </row>
    <row r="131" spans="2:35" s="2" customFormat="1" x14ac:dyDescent="0.2">
      <c r="B131" s="3"/>
      <c r="C131" s="3"/>
      <c r="D131" s="3"/>
      <c r="G131" s="1" t="s">
        <v>54</v>
      </c>
      <c r="H131" s="174" t="str">
        <f>Spielplan!$J56</f>
        <v>Team C7</v>
      </c>
      <c r="I131" s="3" t="str">
        <f>Spielplan!$L56</f>
        <v>Team C1</v>
      </c>
      <c r="J131" s="172">
        <f>IF(Spielplan!$M56="","",Spielplan!$M56)</f>
        <v>3</v>
      </c>
      <c r="K131" s="175">
        <f>IF(Spielplan!$O56="","",Spielplan!$O56)</f>
        <v>0</v>
      </c>
      <c r="L131" s="12"/>
      <c r="U131" s="57" t="s">
        <v>71</v>
      </c>
      <c r="V131" s="39" t="str">
        <f t="shared" si="90"/>
        <v>Team D1</v>
      </c>
      <c r="W131" s="172" t="str">
        <f t="shared" si="91"/>
        <v>Team D6</v>
      </c>
      <c r="X131" s="172">
        <f t="shared" si="94"/>
        <v>3</v>
      </c>
      <c r="Y131" s="34">
        <f t="shared" si="95"/>
        <v>3</v>
      </c>
      <c r="Z131" s="33" t="str">
        <f t="shared" si="96"/>
        <v>Team D1Team D6</v>
      </c>
      <c r="AA131" s="172">
        <f t="shared" si="97"/>
        <v>1</v>
      </c>
      <c r="AB131" s="172" t="str">
        <f t="shared" si="98"/>
        <v>3 : 3</v>
      </c>
      <c r="AC131" s="3" t="str">
        <f t="shared" si="99"/>
        <v/>
      </c>
      <c r="AD131" s="64" t="str">
        <f t="shared" si="100"/>
        <v/>
      </c>
      <c r="AE131" s="66">
        <f t="shared" si="92"/>
        <v>1</v>
      </c>
      <c r="AF131" s="64">
        <f t="shared" si="93"/>
        <v>1</v>
      </c>
      <c r="AG131" s="172">
        <f>IF($AH131="",0,COUNTIF($AH$64:$AH131,INDEX($AH$352:$AH$639,ROW($A68))))</f>
        <v>0</v>
      </c>
      <c r="AH131" s="167" t="str">
        <f t="shared" si="101"/>
        <v>Team D1Team D6</v>
      </c>
      <c r="AI131" s="3" t="s">
        <v>138</v>
      </c>
    </row>
    <row r="132" spans="2:35" s="2" customFormat="1" x14ac:dyDescent="0.2">
      <c r="B132" s="3"/>
      <c r="C132" s="3"/>
      <c r="D132" s="3"/>
      <c r="G132" s="1" t="s">
        <v>55</v>
      </c>
      <c r="H132" s="174" t="str">
        <f>Spielplan!$J57</f>
        <v>Team D7</v>
      </c>
      <c r="I132" s="3" t="str">
        <f>Spielplan!$L57</f>
        <v>Team D1</v>
      </c>
      <c r="J132" s="172">
        <f>IF(Spielplan!$M57="","",Spielplan!$M57)</f>
        <v>2</v>
      </c>
      <c r="K132" s="175">
        <f>IF(Spielplan!$O57="","",Spielplan!$O57)</f>
        <v>1</v>
      </c>
      <c r="L132" s="12"/>
      <c r="U132" s="57" t="s">
        <v>72</v>
      </c>
      <c r="V132" s="39" t="str">
        <f t="shared" si="90"/>
        <v>Beinbruch SC</v>
      </c>
      <c r="W132" s="172" t="str">
        <f t="shared" si="91"/>
        <v>Team A7</v>
      </c>
      <c r="X132" s="172">
        <f t="shared" si="94"/>
        <v>1</v>
      </c>
      <c r="Y132" s="34">
        <f t="shared" si="95"/>
        <v>3</v>
      </c>
      <c r="Z132" s="33" t="str">
        <f t="shared" si="96"/>
        <v>Beinbruch SCTeam A7</v>
      </c>
      <c r="AA132" s="172">
        <f t="shared" si="97"/>
        <v>1</v>
      </c>
      <c r="AB132" s="172" t="str">
        <f t="shared" si="98"/>
        <v>1 : 3</v>
      </c>
      <c r="AC132" s="3" t="str">
        <f t="shared" si="99"/>
        <v/>
      </c>
      <c r="AD132" s="64" t="str">
        <f t="shared" si="100"/>
        <v/>
      </c>
      <c r="AE132" s="66">
        <f t="shared" si="92"/>
        <v>0</v>
      </c>
      <c r="AF132" s="64">
        <f t="shared" si="93"/>
        <v>3</v>
      </c>
      <c r="AG132" s="172">
        <f>IF($AH132="",0,COUNTIF($AH$64:$AH132,INDEX($AH$352:$AH$639,ROW($A69))))</f>
        <v>0</v>
      </c>
      <c r="AH132" s="167" t="str">
        <f t="shared" si="101"/>
        <v>Beinbruch SCTeam A7</v>
      </c>
      <c r="AI132" s="3" t="s">
        <v>138</v>
      </c>
    </row>
    <row r="133" spans="2:35" s="2" customFormat="1" x14ac:dyDescent="0.2">
      <c r="B133" s="3"/>
      <c r="C133" s="3"/>
      <c r="D133" s="3"/>
      <c r="G133" s="1" t="s">
        <v>56</v>
      </c>
      <c r="H133" s="174" t="str">
        <f>Spielplan!$J58</f>
        <v>FV Schlappe Lunge</v>
      </c>
      <c r="I133" s="3" t="str">
        <f>Spielplan!$L58</f>
        <v>Team A8</v>
      </c>
      <c r="J133" s="172">
        <f>IF(Spielplan!$M58="","",Spielplan!$M58)</f>
        <v>2</v>
      </c>
      <c r="K133" s="175">
        <f>IF(Spielplan!$O58="","",Spielplan!$O58)</f>
        <v>2</v>
      </c>
      <c r="L133" s="12"/>
      <c r="U133" s="57" t="s">
        <v>73</v>
      </c>
      <c r="V133" s="39" t="str">
        <f t="shared" si="90"/>
        <v>Team B5</v>
      </c>
      <c r="W133" s="172" t="str">
        <f t="shared" si="91"/>
        <v>Team B7</v>
      </c>
      <c r="X133" s="172">
        <f t="shared" si="94"/>
        <v>3</v>
      </c>
      <c r="Y133" s="34">
        <f t="shared" si="95"/>
        <v>3</v>
      </c>
      <c r="Z133" s="33" t="str">
        <f t="shared" si="96"/>
        <v>Team B5Team B7</v>
      </c>
      <c r="AA133" s="172">
        <f t="shared" si="97"/>
        <v>1</v>
      </c>
      <c r="AB133" s="172" t="str">
        <f t="shared" si="98"/>
        <v>3 : 3</v>
      </c>
      <c r="AC133" s="3" t="str">
        <f t="shared" si="99"/>
        <v/>
      </c>
      <c r="AD133" s="64" t="str">
        <f t="shared" si="100"/>
        <v/>
      </c>
      <c r="AE133" s="66">
        <f t="shared" si="92"/>
        <v>1</v>
      </c>
      <c r="AF133" s="64">
        <f t="shared" si="93"/>
        <v>1</v>
      </c>
      <c r="AG133" s="172">
        <f>IF($AH133="",0,COUNTIF($AH$64:$AH133,INDEX($AH$352:$AH$639,ROW($A70))))</f>
        <v>0</v>
      </c>
      <c r="AH133" s="167" t="str">
        <f t="shared" si="101"/>
        <v>Team B5Team B7</v>
      </c>
      <c r="AI133" s="3" t="s">
        <v>138</v>
      </c>
    </row>
    <row r="134" spans="2:35" s="2" customFormat="1" x14ac:dyDescent="0.2">
      <c r="B134" s="3"/>
      <c r="C134" s="3"/>
      <c r="D134" s="3"/>
      <c r="G134" s="1" t="s">
        <v>57</v>
      </c>
      <c r="H134" s="174" t="str">
        <f>Spielplan!$J59</f>
        <v>Team B6</v>
      </c>
      <c r="I134" s="3" t="str">
        <f>Spielplan!$L59</f>
        <v>Team B8</v>
      </c>
      <c r="J134" s="172">
        <f>IF(Spielplan!$M59="","",Spielplan!$M59)</f>
        <v>3</v>
      </c>
      <c r="K134" s="175">
        <f>IF(Spielplan!$O59="","",Spielplan!$O59)</f>
        <v>4</v>
      </c>
      <c r="L134" s="12"/>
      <c r="U134" s="57" t="s">
        <v>74</v>
      </c>
      <c r="V134" s="39" t="str">
        <f t="shared" si="90"/>
        <v>Team C5</v>
      </c>
      <c r="W134" s="172" t="str">
        <f t="shared" si="91"/>
        <v>Team C7</v>
      </c>
      <c r="X134" s="172">
        <f t="shared" si="94"/>
        <v>1</v>
      </c>
      <c r="Y134" s="34">
        <f t="shared" si="95"/>
        <v>5</v>
      </c>
      <c r="Z134" s="33" t="str">
        <f t="shared" si="96"/>
        <v>Team C5Team C7</v>
      </c>
      <c r="AA134" s="172">
        <f t="shared" si="97"/>
        <v>1</v>
      </c>
      <c r="AB134" s="172" t="str">
        <f t="shared" si="98"/>
        <v>1 : 5</v>
      </c>
      <c r="AC134" s="3" t="str">
        <f t="shared" si="99"/>
        <v/>
      </c>
      <c r="AD134" s="64" t="str">
        <f t="shared" si="100"/>
        <v/>
      </c>
      <c r="AE134" s="66">
        <f t="shared" si="92"/>
        <v>0</v>
      </c>
      <c r="AF134" s="64">
        <f t="shared" si="93"/>
        <v>3</v>
      </c>
      <c r="AG134" s="172">
        <f>IF($AH134="",0,COUNTIF($AH$64:$AH134,INDEX($AH$352:$AH$639,ROW($A71))))</f>
        <v>0</v>
      </c>
      <c r="AH134" s="167" t="str">
        <f t="shared" si="101"/>
        <v>Team C5Team C7</v>
      </c>
      <c r="AI134" s="3" t="s">
        <v>138</v>
      </c>
    </row>
    <row r="135" spans="2:35" s="2" customFormat="1" x14ac:dyDescent="0.2">
      <c r="B135" s="3"/>
      <c r="C135" s="3"/>
      <c r="D135" s="3"/>
      <c r="G135" s="1" t="s">
        <v>58</v>
      </c>
      <c r="H135" s="174" t="str">
        <f>Spielplan!$J60</f>
        <v>Team C6</v>
      </c>
      <c r="I135" s="3" t="str">
        <f>Spielplan!$L60</f>
        <v>Team C8</v>
      </c>
      <c r="J135" s="172">
        <f>IF(Spielplan!$M60="","",Spielplan!$M60)</f>
        <v>3</v>
      </c>
      <c r="K135" s="175">
        <f>IF(Spielplan!$O60="","",Spielplan!$O60)</f>
        <v>3</v>
      </c>
      <c r="L135" s="12"/>
      <c r="U135" s="57" t="s">
        <v>75</v>
      </c>
      <c r="V135" s="39" t="str">
        <f t="shared" si="90"/>
        <v>Team D5</v>
      </c>
      <c r="W135" s="172" t="str">
        <f t="shared" si="91"/>
        <v>Team D7</v>
      </c>
      <c r="X135" s="172">
        <f t="shared" si="94"/>
        <v>1</v>
      </c>
      <c r="Y135" s="34">
        <f t="shared" si="95"/>
        <v>6</v>
      </c>
      <c r="Z135" s="33" t="str">
        <f t="shared" si="96"/>
        <v>Team D5Team D7</v>
      </c>
      <c r="AA135" s="172">
        <f t="shared" si="97"/>
        <v>1</v>
      </c>
      <c r="AB135" s="172" t="str">
        <f t="shared" si="98"/>
        <v>1 : 6</v>
      </c>
      <c r="AC135" s="3" t="str">
        <f t="shared" si="99"/>
        <v/>
      </c>
      <c r="AD135" s="64" t="str">
        <f t="shared" si="100"/>
        <v/>
      </c>
      <c r="AE135" s="66">
        <f t="shared" si="92"/>
        <v>0</v>
      </c>
      <c r="AF135" s="64">
        <f t="shared" si="93"/>
        <v>3</v>
      </c>
      <c r="AG135" s="172">
        <f>IF($AH135="",0,COUNTIF($AH$64:$AH135,INDEX($AH$352:$AH$639,ROW($A72))))</f>
        <v>0</v>
      </c>
      <c r="AH135" s="167" t="str">
        <f t="shared" si="101"/>
        <v>Team D5Team D7</v>
      </c>
      <c r="AI135" s="3" t="s">
        <v>138</v>
      </c>
    </row>
    <row r="136" spans="2:35" s="2" customFormat="1" x14ac:dyDescent="0.2">
      <c r="B136" s="3"/>
      <c r="C136" s="3"/>
      <c r="D136" s="3"/>
      <c r="G136" s="1" t="s">
        <v>59</v>
      </c>
      <c r="H136" s="174" t="str">
        <f>Spielplan!$J61</f>
        <v>Team D6</v>
      </c>
      <c r="I136" s="3" t="str">
        <f>Spielplan!$L61</f>
        <v>Team D8</v>
      </c>
      <c r="J136" s="172">
        <f>IF(Spielplan!$M61="","",Spielplan!$M61)</f>
        <v>3</v>
      </c>
      <c r="K136" s="175">
        <f>IF(Spielplan!$O61="","",Spielplan!$O61)</f>
        <v>1</v>
      </c>
      <c r="L136" s="12"/>
      <c r="U136" s="57" t="s">
        <v>187</v>
      </c>
      <c r="V136" s="39" t="str">
        <f t="shared" si="90"/>
        <v>Team A8</v>
      </c>
      <c r="W136" s="172" t="str">
        <f t="shared" si="91"/>
        <v>Maibach 1822 eV</v>
      </c>
      <c r="X136" s="172">
        <f t="shared" si="94"/>
        <v>2</v>
      </c>
      <c r="Y136" s="34">
        <f t="shared" si="95"/>
        <v>5</v>
      </c>
      <c r="Z136" s="33" t="str">
        <f t="shared" si="96"/>
        <v>Team A8Maibach 1822 eV</v>
      </c>
      <c r="AA136" s="172">
        <f t="shared" si="97"/>
        <v>1</v>
      </c>
      <c r="AB136" s="172" t="str">
        <f t="shared" si="98"/>
        <v>2 : 5</v>
      </c>
      <c r="AC136" s="3" t="str">
        <f t="shared" si="99"/>
        <v/>
      </c>
      <c r="AD136" s="64" t="str">
        <f t="shared" si="100"/>
        <v/>
      </c>
      <c r="AE136" s="66">
        <f t="shared" si="92"/>
        <v>0</v>
      </c>
      <c r="AF136" s="64">
        <f t="shared" si="93"/>
        <v>3</v>
      </c>
      <c r="AG136" s="172">
        <f>IF($AH136="",0,COUNTIF($AH$64:$AH136,INDEX($AH$352:$AH$639,ROW($A73))))</f>
        <v>0</v>
      </c>
      <c r="AH136" s="167" t="str">
        <f t="shared" si="101"/>
        <v>Team A8Maibach 1822 eV</v>
      </c>
      <c r="AI136" s="3" t="s">
        <v>138</v>
      </c>
    </row>
    <row r="137" spans="2:35" x14ac:dyDescent="0.2">
      <c r="G137" s="1" t="s">
        <v>60</v>
      </c>
      <c r="H137" s="174" t="str">
        <f>Spielplan!$J62</f>
        <v>Team A9</v>
      </c>
      <c r="I137" s="3" t="str">
        <f>Spielplan!$L62</f>
        <v>Beinbruch SC</v>
      </c>
      <c r="J137" s="172">
        <f>IF(Spielplan!$M62="","",Spielplan!$M62)</f>
        <v>3</v>
      </c>
      <c r="K137" s="175">
        <f>IF(Spielplan!$O62="","",Spielplan!$O62)</f>
        <v>3</v>
      </c>
      <c r="U137" s="57" t="s">
        <v>188</v>
      </c>
      <c r="V137" s="39" t="str">
        <f t="shared" si="90"/>
        <v>Team B8</v>
      </c>
      <c r="W137" s="172" t="str">
        <f t="shared" si="91"/>
        <v>Team B4</v>
      </c>
      <c r="X137" s="172">
        <f t="shared" si="94"/>
        <v>2</v>
      </c>
      <c r="Y137" s="34">
        <f t="shared" si="95"/>
        <v>4</v>
      </c>
      <c r="Z137" s="33" t="str">
        <f t="shared" si="96"/>
        <v>Team B8Team B4</v>
      </c>
      <c r="AA137" s="172">
        <f t="shared" si="97"/>
        <v>1</v>
      </c>
      <c r="AB137" s="172" t="str">
        <f t="shared" si="98"/>
        <v>2 : 4</v>
      </c>
      <c r="AC137" s="3" t="str">
        <f t="shared" si="99"/>
        <v/>
      </c>
      <c r="AD137" s="64" t="str">
        <f t="shared" si="100"/>
        <v/>
      </c>
      <c r="AE137" s="66">
        <f t="shared" si="92"/>
        <v>0</v>
      </c>
      <c r="AF137" s="64">
        <f t="shared" si="93"/>
        <v>3</v>
      </c>
      <c r="AG137" s="172">
        <f>IF($AH137="",0,COUNTIF($AH$64:$AH137,INDEX($AH$352:$AH$639,ROW($A74))))</f>
        <v>0</v>
      </c>
      <c r="AH137" s="167" t="str">
        <f t="shared" si="101"/>
        <v>Team B8Team B4</v>
      </c>
      <c r="AI137" s="3" t="s">
        <v>138</v>
      </c>
    </row>
    <row r="138" spans="2:35" x14ac:dyDescent="0.2">
      <c r="G138" s="1" t="s">
        <v>61</v>
      </c>
      <c r="H138" s="174" t="str">
        <f>Spielplan!$J63</f>
        <v>Team B9</v>
      </c>
      <c r="I138" s="3" t="str">
        <f>Spielplan!$L63</f>
        <v>Team B5</v>
      </c>
      <c r="J138" s="172">
        <f>IF(Spielplan!$M63="","",Spielplan!$M63)</f>
        <v>5</v>
      </c>
      <c r="K138" s="175">
        <f>IF(Spielplan!$O63="","",Spielplan!$O63)</f>
        <v>1</v>
      </c>
      <c r="U138" s="57" t="s">
        <v>189</v>
      </c>
      <c r="V138" s="39" t="str">
        <f t="shared" si="90"/>
        <v>Team C8</v>
      </c>
      <c r="W138" s="172" t="str">
        <f t="shared" si="91"/>
        <v>Team C4</v>
      </c>
      <c r="X138" s="172">
        <f t="shared" si="94"/>
        <v>0</v>
      </c>
      <c r="Y138" s="34">
        <f t="shared" si="95"/>
        <v>3</v>
      </c>
      <c r="Z138" s="33" t="str">
        <f t="shared" si="96"/>
        <v>Team C8Team C4</v>
      </c>
      <c r="AA138" s="172">
        <f t="shared" si="97"/>
        <v>1</v>
      </c>
      <c r="AB138" s="172" t="str">
        <f t="shared" si="98"/>
        <v>0 : 3</v>
      </c>
      <c r="AC138" s="3" t="str">
        <f t="shared" si="99"/>
        <v/>
      </c>
      <c r="AD138" s="64" t="str">
        <f t="shared" si="100"/>
        <v/>
      </c>
      <c r="AE138" s="66">
        <f t="shared" si="92"/>
        <v>0</v>
      </c>
      <c r="AF138" s="64">
        <f t="shared" si="93"/>
        <v>3</v>
      </c>
      <c r="AG138" s="172">
        <f>IF($AH138="",0,COUNTIF($AH$64:$AH138,INDEX($AH$352:$AH$639,ROW($A75))))</f>
        <v>0</v>
      </c>
      <c r="AH138" s="167" t="str">
        <f t="shared" si="101"/>
        <v>Team C8Team C4</v>
      </c>
      <c r="AI138" s="3" t="s">
        <v>138</v>
      </c>
    </row>
    <row r="139" spans="2:35" x14ac:dyDescent="0.2">
      <c r="G139" s="1" t="s">
        <v>62</v>
      </c>
      <c r="H139" s="174" t="str">
        <f>Spielplan!$J64</f>
        <v>Team C9</v>
      </c>
      <c r="I139" s="3" t="str">
        <f>Spielplan!$L64</f>
        <v>Team C5</v>
      </c>
      <c r="J139" s="172">
        <f>IF(Spielplan!$M64="","",Spielplan!$M64)</f>
        <v>6</v>
      </c>
      <c r="K139" s="175">
        <f>IF(Spielplan!$O64="","",Spielplan!$O64)</f>
        <v>1</v>
      </c>
      <c r="U139" s="57" t="s">
        <v>190</v>
      </c>
      <c r="V139" s="39" t="str">
        <f t="shared" si="90"/>
        <v>Team D8</v>
      </c>
      <c r="W139" s="172" t="str">
        <f t="shared" si="91"/>
        <v>Team D4</v>
      </c>
      <c r="X139" s="172">
        <f t="shared" si="94"/>
        <v>1</v>
      </c>
      <c r="Y139" s="34">
        <f t="shared" si="95"/>
        <v>5</v>
      </c>
      <c r="Z139" s="33" t="str">
        <f t="shared" si="96"/>
        <v>Team D8Team D4</v>
      </c>
      <c r="AA139" s="172">
        <f t="shared" si="97"/>
        <v>1</v>
      </c>
      <c r="AB139" s="172" t="str">
        <f t="shared" si="98"/>
        <v>1 : 5</v>
      </c>
      <c r="AC139" s="3" t="str">
        <f t="shared" si="99"/>
        <v/>
      </c>
      <c r="AD139" s="64" t="str">
        <f t="shared" si="100"/>
        <v/>
      </c>
      <c r="AE139" s="66">
        <f t="shared" si="92"/>
        <v>0</v>
      </c>
      <c r="AF139" s="64">
        <f t="shared" si="93"/>
        <v>3</v>
      </c>
      <c r="AG139" s="172">
        <f>IF($AH139="",0,COUNTIF($AH$64:$AH139,INDEX($AH$352:$AH$639,ROW($A76))))</f>
        <v>0</v>
      </c>
      <c r="AH139" s="167" t="str">
        <f t="shared" si="101"/>
        <v>Team D8Team D4</v>
      </c>
      <c r="AI139" s="3" t="s">
        <v>138</v>
      </c>
    </row>
    <row r="140" spans="2:35" x14ac:dyDescent="0.2">
      <c r="G140" s="1" t="s">
        <v>63</v>
      </c>
      <c r="H140" s="174" t="str">
        <f>Spielplan!$J65</f>
        <v>Team D9</v>
      </c>
      <c r="I140" s="3" t="str">
        <f>Spielplan!$L65</f>
        <v>Team D5</v>
      </c>
      <c r="J140" s="172">
        <f>IF(Spielplan!$M65="","",Spielplan!$M65)</f>
        <v>5</v>
      </c>
      <c r="K140" s="175">
        <f>IF(Spielplan!$O65="","",Spielplan!$O65)</f>
        <v>2</v>
      </c>
      <c r="U140" s="57" t="s">
        <v>191</v>
      </c>
      <c r="V140" s="39" t="str">
        <f t="shared" si="90"/>
        <v>FC Barcelona</v>
      </c>
      <c r="W140" s="172" t="str">
        <f t="shared" si="91"/>
        <v>Team A9</v>
      </c>
      <c r="X140" s="172">
        <f t="shared" si="94"/>
        <v>3</v>
      </c>
      <c r="Y140" s="34">
        <f t="shared" si="95"/>
        <v>0</v>
      </c>
      <c r="Z140" s="33" t="str">
        <f t="shared" si="96"/>
        <v>FC BarcelonaTeam A9</v>
      </c>
      <c r="AA140" s="172">
        <f t="shared" si="97"/>
        <v>1</v>
      </c>
      <c r="AB140" s="172" t="str">
        <f t="shared" si="98"/>
        <v>3 : 0</v>
      </c>
      <c r="AC140" s="3" t="str">
        <f t="shared" si="99"/>
        <v/>
      </c>
      <c r="AD140" s="64" t="str">
        <f t="shared" si="100"/>
        <v/>
      </c>
      <c r="AE140" s="66">
        <f t="shared" si="92"/>
        <v>3</v>
      </c>
      <c r="AF140" s="64">
        <f t="shared" si="93"/>
        <v>0</v>
      </c>
      <c r="AG140" s="172">
        <f>IF($AH140="",0,COUNTIF($AH$64:$AH140,INDEX($AH$352:$AH$639,ROW($A77))))</f>
        <v>0</v>
      </c>
      <c r="AH140" s="167" t="str">
        <f t="shared" si="101"/>
        <v>FC BarcelonaTeam A9</v>
      </c>
      <c r="AI140" s="3" t="s">
        <v>138</v>
      </c>
    </row>
    <row r="141" spans="2:35" x14ac:dyDescent="0.2">
      <c r="G141" s="1" t="s">
        <v>64</v>
      </c>
      <c r="H141" s="174" t="str">
        <f>Spielplan!$J66</f>
        <v>Eintracht Frankfurt</v>
      </c>
      <c r="I141" s="3" t="str">
        <f>Spielplan!$L66</f>
        <v>FC Barcelona</v>
      </c>
      <c r="J141" s="172">
        <f>IF(Spielplan!$M66="","",Spielplan!$M66)</f>
        <v>4</v>
      </c>
      <c r="K141" s="175">
        <f>IF(Spielplan!$O66="","",Spielplan!$O66)</f>
        <v>2</v>
      </c>
      <c r="U141" s="57" t="s">
        <v>192</v>
      </c>
      <c r="V141" s="39" t="str">
        <f t="shared" si="90"/>
        <v>Team B3</v>
      </c>
      <c r="W141" s="172" t="str">
        <f t="shared" si="91"/>
        <v>Team B9</v>
      </c>
      <c r="X141" s="172">
        <f t="shared" si="94"/>
        <v>2</v>
      </c>
      <c r="Y141" s="34">
        <f t="shared" si="95"/>
        <v>1</v>
      </c>
      <c r="Z141" s="33" t="str">
        <f t="shared" si="96"/>
        <v>Team B3Team B9</v>
      </c>
      <c r="AA141" s="172">
        <f t="shared" si="97"/>
        <v>1</v>
      </c>
      <c r="AB141" s="172" t="str">
        <f t="shared" si="98"/>
        <v>2 : 1</v>
      </c>
      <c r="AC141" s="3" t="str">
        <f t="shared" si="99"/>
        <v/>
      </c>
      <c r="AD141" s="64" t="str">
        <f t="shared" si="100"/>
        <v/>
      </c>
      <c r="AE141" s="66">
        <f t="shared" si="92"/>
        <v>3</v>
      </c>
      <c r="AF141" s="64">
        <f t="shared" si="93"/>
        <v>0</v>
      </c>
      <c r="AG141" s="172">
        <f>IF($AH141="",0,COUNTIF($AH$64:$AH141,INDEX($AH$352:$AH$639,ROW($A78))))</f>
        <v>0</v>
      </c>
      <c r="AH141" s="167" t="str">
        <f t="shared" si="101"/>
        <v>Team B3Team B9</v>
      </c>
      <c r="AI141" s="3" t="s">
        <v>138</v>
      </c>
    </row>
    <row r="142" spans="2:35" x14ac:dyDescent="0.2">
      <c r="G142" s="1" t="s">
        <v>65</v>
      </c>
      <c r="H142" s="174" t="str">
        <f>Spielplan!$J67</f>
        <v>Team B2</v>
      </c>
      <c r="I142" s="3" t="str">
        <f>Spielplan!$L67</f>
        <v>Team B3</v>
      </c>
      <c r="J142" s="172">
        <f>IF(Spielplan!$M67="","",Spielplan!$M67)</f>
        <v>3</v>
      </c>
      <c r="K142" s="175">
        <f>IF(Spielplan!$O67="","",Spielplan!$O67)</f>
        <v>0</v>
      </c>
      <c r="U142" s="57" t="s">
        <v>193</v>
      </c>
      <c r="V142" s="39" t="str">
        <f t="shared" si="90"/>
        <v>Team C3</v>
      </c>
      <c r="W142" s="172" t="str">
        <f t="shared" si="91"/>
        <v>Team C9</v>
      </c>
      <c r="X142" s="172">
        <f t="shared" si="94"/>
        <v>2</v>
      </c>
      <c r="Y142" s="34">
        <f t="shared" si="95"/>
        <v>2</v>
      </c>
      <c r="Z142" s="33" t="str">
        <f t="shared" si="96"/>
        <v>Team C3Team C9</v>
      </c>
      <c r="AA142" s="172">
        <f t="shared" si="97"/>
        <v>1</v>
      </c>
      <c r="AB142" s="172" t="str">
        <f t="shared" si="98"/>
        <v>2 : 2</v>
      </c>
      <c r="AC142" s="3" t="str">
        <f t="shared" si="99"/>
        <v/>
      </c>
      <c r="AD142" s="64" t="str">
        <f t="shared" si="100"/>
        <v/>
      </c>
      <c r="AE142" s="66">
        <f t="shared" si="92"/>
        <v>1</v>
      </c>
      <c r="AF142" s="64">
        <f t="shared" si="93"/>
        <v>1</v>
      </c>
      <c r="AG142" s="172">
        <f>IF($AH142="",0,COUNTIF($AH$64:$AH142,INDEX($AH$352:$AH$639,ROW($A79))))</f>
        <v>0</v>
      </c>
      <c r="AH142" s="167" t="str">
        <f t="shared" si="101"/>
        <v>Team C3Team C9</v>
      </c>
      <c r="AI142" s="3" t="s">
        <v>138</v>
      </c>
    </row>
    <row r="143" spans="2:35" x14ac:dyDescent="0.2">
      <c r="G143" s="1" t="s">
        <v>66</v>
      </c>
      <c r="H143" s="174" t="str">
        <f>Spielplan!$J68</f>
        <v>Team C2</v>
      </c>
      <c r="I143" s="3" t="str">
        <f>Spielplan!$L68</f>
        <v>Team C3</v>
      </c>
      <c r="J143" s="172">
        <f>IF(Spielplan!$M68="","",Spielplan!$M68)</f>
        <v>5</v>
      </c>
      <c r="K143" s="175">
        <f>IF(Spielplan!$O68="","",Spielplan!$O68)</f>
        <v>1</v>
      </c>
      <c r="U143" s="57" t="s">
        <v>194</v>
      </c>
      <c r="V143" s="39" t="str">
        <f t="shared" si="90"/>
        <v>Team D3</v>
      </c>
      <c r="W143" s="172" t="str">
        <f t="shared" si="91"/>
        <v>Team D9</v>
      </c>
      <c r="X143" s="172">
        <f t="shared" si="94"/>
        <v>3</v>
      </c>
      <c r="Y143" s="34">
        <f t="shared" si="95"/>
        <v>4</v>
      </c>
      <c r="Z143" s="33" t="str">
        <f t="shared" si="96"/>
        <v>Team D3Team D9</v>
      </c>
      <c r="AA143" s="172">
        <f t="shared" si="97"/>
        <v>1</v>
      </c>
      <c r="AB143" s="172" t="str">
        <f t="shared" si="98"/>
        <v>3 : 4</v>
      </c>
      <c r="AC143" s="3" t="str">
        <f t="shared" si="99"/>
        <v/>
      </c>
      <c r="AD143" s="64" t="str">
        <f t="shared" si="100"/>
        <v/>
      </c>
      <c r="AE143" s="66">
        <f t="shared" si="92"/>
        <v>0</v>
      </c>
      <c r="AF143" s="64">
        <f t="shared" si="93"/>
        <v>3</v>
      </c>
      <c r="AG143" s="172">
        <f>IF($AH143="",0,COUNTIF($AH$64:$AH143,INDEX($AH$352:$AH$639,ROW($A80))))</f>
        <v>0</v>
      </c>
      <c r="AH143" s="167" t="str">
        <f t="shared" si="101"/>
        <v>Team D3Team D9</v>
      </c>
      <c r="AI143" s="3" t="s">
        <v>138</v>
      </c>
    </row>
    <row r="144" spans="2:35" x14ac:dyDescent="0.2">
      <c r="G144" s="1" t="s">
        <v>67</v>
      </c>
      <c r="H144" s="174" t="str">
        <f>Spielplan!$J69</f>
        <v>Team D2</v>
      </c>
      <c r="I144" s="3" t="str">
        <f>Spielplan!$L69</f>
        <v>Team D3</v>
      </c>
      <c r="J144" s="172">
        <f>IF(Spielplan!$M69="","",Spielplan!$M69)</f>
        <v>0</v>
      </c>
      <c r="K144" s="175">
        <f>IF(Spielplan!$O69="","",Spielplan!$O69)</f>
        <v>3</v>
      </c>
      <c r="U144" s="57" t="s">
        <v>195</v>
      </c>
      <c r="V144" s="39" t="str">
        <f t="shared" si="90"/>
        <v>Beinbruch SC</v>
      </c>
      <c r="W144" s="172" t="str">
        <f t="shared" si="91"/>
        <v>1. FC Riedwald</v>
      </c>
      <c r="X144" s="172">
        <f t="shared" si="94"/>
        <v>3</v>
      </c>
      <c r="Y144" s="34">
        <f t="shared" si="95"/>
        <v>3</v>
      </c>
      <c r="Z144" s="33" t="str">
        <f t="shared" si="96"/>
        <v>Beinbruch SC1. FC Riedwald</v>
      </c>
      <c r="AA144" s="172">
        <f t="shared" si="97"/>
        <v>1</v>
      </c>
      <c r="AB144" s="172" t="str">
        <f t="shared" si="98"/>
        <v>3 : 3</v>
      </c>
      <c r="AC144" s="3" t="str">
        <f t="shared" si="99"/>
        <v/>
      </c>
      <c r="AD144" s="64" t="str">
        <f t="shared" si="100"/>
        <v/>
      </c>
      <c r="AE144" s="66">
        <f t="shared" si="92"/>
        <v>1</v>
      </c>
      <c r="AF144" s="64">
        <f t="shared" si="93"/>
        <v>1</v>
      </c>
      <c r="AG144" s="172">
        <f>IF($AH144="",0,COUNTIF($AH$64:$AH144,INDEX($AH$352:$AH$639,ROW($A81))))</f>
        <v>0</v>
      </c>
      <c r="AH144" s="167" t="str">
        <f t="shared" si="101"/>
        <v>Beinbruch SC1. FC Riedwald</v>
      </c>
      <c r="AI144" s="3" t="s">
        <v>138</v>
      </c>
    </row>
    <row r="145" spans="7:35" x14ac:dyDescent="0.2">
      <c r="G145" s="1" t="s">
        <v>68</v>
      </c>
      <c r="H145" s="174" t="str">
        <f>Spielplan!$J70</f>
        <v>1. FC Riedwald</v>
      </c>
      <c r="I145" s="3" t="str">
        <f>Spielplan!$L70</f>
        <v>FV Schlappe Lunge</v>
      </c>
      <c r="J145" s="172">
        <f>IF(Spielplan!$M70="","",Spielplan!$M70)</f>
        <v>1</v>
      </c>
      <c r="K145" s="175">
        <f>IF(Spielplan!$O70="","",Spielplan!$O70)</f>
        <v>2</v>
      </c>
      <c r="U145" s="57" t="s">
        <v>196</v>
      </c>
      <c r="V145" s="39" t="str">
        <f t="shared" si="90"/>
        <v>Team B5</v>
      </c>
      <c r="W145" s="172" t="str">
        <f t="shared" si="91"/>
        <v>Team B1</v>
      </c>
      <c r="X145" s="172">
        <f t="shared" si="94"/>
        <v>3</v>
      </c>
      <c r="Y145" s="34">
        <f t="shared" si="95"/>
        <v>1</v>
      </c>
      <c r="Z145" s="33" t="str">
        <f t="shared" si="96"/>
        <v>Team B5Team B1</v>
      </c>
      <c r="AA145" s="172">
        <f t="shared" si="97"/>
        <v>1</v>
      </c>
      <c r="AB145" s="172" t="str">
        <f t="shared" si="98"/>
        <v>3 : 1</v>
      </c>
      <c r="AC145" s="3" t="str">
        <f t="shared" si="99"/>
        <v/>
      </c>
      <c r="AD145" s="64" t="str">
        <f t="shared" si="100"/>
        <v/>
      </c>
      <c r="AE145" s="66">
        <f t="shared" si="92"/>
        <v>3</v>
      </c>
      <c r="AF145" s="64">
        <f t="shared" si="93"/>
        <v>0</v>
      </c>
      <c r="AG145" s="172">
        <f>IF($AH145="",0,COUNTIF($AH$64:$AH145,INDEX($AH$352:$AH$639,ROW($A82))))</f>
        <v>0</v>
      </c>
      <c r="AH145" s="167" t="str">
        <f t="shared" si="101"/>
        <v>Team B5Team B1</v>
      </c>
      <c r="AI145" s="3" t="s">
        <v>138</v>
      </c>
    </row>
    <row r="146" spans="7:35" x14ac:dyDescent="0.2">
      <c r="G146" s="1" t="s">
        <v>69</v>
      </c>
      <c r="H146" s="174" t="str">
        <f>Spielplan!$J71</f>
        <v>Team B1</v>
      </c>
      <c r="I146" s="3" t="str">
        <f>Spielplan!$L71</f>
        <v>Team B6</v>
      </c>
      <c r="J146" s="172">
        <f>IF(Spielplan!$M71="","",Spielplan!$M71)</f>
        <v>2</v>
      </c>
      <c r="K146" s="175">
        <f>IF(Spielplan!$O71="","",Spielplan!$O71)</f>
        <v>2</v>
      </c>
      <c r="U146" s="57" t="s">
        <v>197</v>
      </c>
      <c r="V146" s="39" t="str">
        <f t="shared" si="90"/>
        <v>Team C5</v>
      </c>
      <c r="W146" s="172" t="str">
        <f t="shared" si="91"/>
        <v>Team C1</v>
      </c>
      <c r="X146" s="172">
        <f t="shared" si="94"/>
        <v>3</v>
      </c>
      <c r="Y146" s="34">
        <f t="shared" si="95"/>
        <v>3</v>
      </c>
      <c r="Z146" s="33" t="str">
        <f t="shared" si="96"/>
        <v>Team C5Team C1</v>
      </c>
      <c r="AA146" s="172">
        <f t="shared" si="97"/>
        <v>1</v>
      </c>
      <c r="AB146" s="172" t="str">
        <f t="shared" si="98"/>
        <v>3 : 3</v>
      </c>
      <c r="AC146" s="3" t="str">
        <f t="shared" si="99"/>
        <v/>
      </c>
      <c r="AD146" s="64" t="str">
        <f t="shared" si="100"/>
        <v/>
      </c>
      <c r="AE146" s="66">
        <f t="shared" si="92"/>
        <v>1</v>
      </c>
      <c r="AF146" s="64">
        <f t="shared" si="93"/>
        <v>1</v>
      </c>
      <c r="AG146" s="172">
        <f>IF($AH146="",0,COUNTIF($AH$64:$AH146,INDEX($AH$352:$AH$639,ROW($A83))))</f>
        <v>0</v>
      </c>
      <c r="AH146" s="167" t="str">
        <f t="shared" si="101"/>
        <v>Team C5Team C1</v>
      </c>
      <c r="AI146" s="3" t="s">
        <v>138</v>
      </c>
    </row>
    <row r="147" spans="7:35" x14ac:dyDescent="0.2">
      <c r="G147" s="1" t="s">
        <v>70</v>
      </c>
      <c r="H147" s="174" t="str">
        <f>Spielplan!$J72</f>
        <v>Team C1</v>
      </c>
      <c r="I147" s="3" t="str">
        <f>Spielplan!$L72</f>
        <v>Team C6</v>
      </c>
      <c r="J147" s="172">
        <f>IF(Spielplan!$M72="","",Spielplan!$M72)</f>
        <v>4</v>
      </c>
      <c r="K147" s="175">
        <f>IF(Spielplan!$O72="","",Spielplan!$O72)</f>
        <v>3</v>
      </c>
      <c r="U147" s="57" t="s">
        <v>198</v>
      </c>
      <c r="V147" s="39" t="str">
        <f t="shared" si="90"/>
        <v>Team D5</v>
      </c>
      <c r="W147" s="172" t="str">
        <f t="shared" si="91"/>
        <v>Team D1</v>
      </c>
      <c r="X147" s="172">
        <f t="shared" si="94"/>
        <v>5</v>
      </c>
      <c r="Y147" s="34">
        <f t="shared" si="95"/>
        <v>1</v>
      </c>
      <c r="Z147" s="33" t="str">
        <f t="shared" si="96"/>
        <v>Team D5Team D1</v>
      </c>
      <c r="AA147" s="172">
        <f t="shared" si="97"/>
        <v>1</v>
      </c>
      <c r="AB147" s="172" t="str">
        <f t="shared" si="98"/>
        <v>5 : 1</v>
      </c>
      <c r="AC147" s="3" t="str">
        <f t="shared" si="99"/>
        <v/>
      </c>
      <c r="AD147" s="64" t="str">
        <f t="shared" si="100"/>
        <v/>
      </c>
      <c r="AE147" s="66">
        <f t="shared" si="92"/>
        <v>3</v>
      </c>
      <c r="AF147" s="64">
        <f t="shared" si="93"/>
        <v>0</v>
      </c>
      <c r="AG147" s="172">
        <f>IF($AH147="",0,COUNTIF($AH$64:$AH147,INDEX($AH$352:$AH$639,ROW($A84))))</f>
        <v>0</v>
      </c>
      <c r="AH147" s="167" t="str">
        <f t="shared" si="101"/>
        <v>Team D5Team D1</v>
      </c>
      <c r="AI147" s="3" t="s">
        <v>138</v>
      </c>
    </row>
    <row r="148" spans="7:35" x14ac:dyDescent="0.2">
      <c r="G148" s="1" t="s">
        <v>71</v>
      </c>
      <c r="H148" s="174" t="str">
        <f>Spielplan!$J73</f>
        <v>Team D1</v>
      </c>
      <c r="I148" s="3" t="str">
        <f>Spielplan!$L73</f>
        <v>Team D6</v>
      </c>
      <c r="J148" s="172">
        <f>IF(Spielplan!$M73="","",Spielplan!$M73)</f>
        <v>3</v>
      </c>
      <c r="K148" s="175">
        <f>IF(Spielplan!$O73="","",Spielplan!$O73)</f>
        <v>3</v>
      </c>
      <c r="U148" s="57" t="s">
        <v>199</v>
      </c>
      <c r="V148" s="39" t="str">
        <f t="shared" si="90"/>
        <v>Maibach 1822 eV</v>
      </c>
      <c r="W148" s="172" t="str">
        <f t="shared" si="91"/>
        <v>FV Schlappe Lunge</v>
      </c>
      <c r="X148" s="172">
        <f t="shared" si="94"/>
        <v>6</v>
      </c>
      <c r="Y148" s="34">
        <f t="shared" si="95"/>
        <v>1</v>
      </c>
      <c r="Z148" s="33" t="str">
        <f t="shared" si="96"/>
        <v>Maibach 1822 eVFV Schlappe Lunge</v>
      </c>
      <c r="AA148" s="172">
        <f t="shared" si="97"/>
        <v>1</v>
      </c>
      <c r="AB148" s="172" t="str">
        <f t="shared" si="98"/>
        <v>6 : 1</v>
      </c>
      <c r="AC148" s="3" t="str">
        <f t="shared" si="99"/>
        <v/>
      </c>
      <c r="AD148" s="64" t="str">
        <f t="shared" si="100"/>
        <v/>
      </c>
      <c r="AE148" s="66">
        <f t="shared" si="92"/>
        <v>3</v>
      </c>
      <c r="AF148" s="64">
        <f t="shared" si="93"/>
        <v>0</v>
      </c>
      <c r="AG148" s="172">
        <f>IF($AH148="",0,COUNTIF($AH$64:$AH148,INDEX($AH$352:$AH$639,ROW($A85))))</f>
        <v>0</v>
      </c>
      <c r="AH148" s="167" t="str">
        <f t="shared" si="101"/>
        <v>Maibach 1822 eVFV Schlappe Lunge</v>
      </c>
      <c r="AI148" s="3" t="s">
        <v>138</v>
      </c>
    </row>
    <row r="149" spans="7:35" x14ac:dyDescent="0.2">
      <c r="G149" s="1" t="s">
        <v>72</v>
      </c>
      <c r="H149" s="174" t="str">
        <f>Spielplan!$J74</f>
        <v>Beinbruch SC</v>
      </c>
      <c r="I149" s="3" t="str">
        <f>Spielplan!$L74</f>
        <v>Team A7</v>
      </c>
      <c r="J149" s="172">
        <f>IF(Spielplan!$M74="","",Spielplan!$M74)</f>
        <v>1</v>
      </c>
      <c r="K149" s="175">
        <f>IF(Spielplan!$O74="","",Spielplan!$O74)</f>
        <v>3</v>
      </c>
      <c r="U149" s="57" t="s">
        <v>200</v>
      </c>
      <c r="V149" s="39" t="str">
        <f t="shared" si="90"/>
        <v>Team B4</v>
      </c>
      <c r="W149" s="172" t="str">
        <f t="shared" si="91"/>
        <v>Team B6</v>
      </c>
      <c r="X149" s="172">
        <f t="shared" si="94"/>
        <v>5</v>
      </c>
      <c r="Y149" s="34">
        <f t="shared" si="95"/>
        <v>2</v>
      </c>
      <c r="Z149" s="33" t="str">
        <f t="shared" si="96"/>
        <v>Team B4Team B6</v>
      </c>
      <c r="AA149" s="172">
        <f t="shared" si="97"/>
        <v>1</v>
      </c>
      <c r="AB149" s="172" t="str">
        <f t="shared" si="98"/>
        <v>5 : 2</v>
      </c>
      <c r="AC149" s="3" t="str">
        <f t="shared" si="99"/>
        <v/>
      </c>
      <c r="AD149" s="64" t="str">
        <f t="shared" si="100"/>
        <v/>
      </c>
      <c r="AE149" s="66">
        <f t="shared" si="92"/>
        <v>3</v>
      </c>
      <c r="AF149" s="64">
        <f t="shared" si="93"/>
        <v>0</v>
      </c>
      <c r="AG149" s="172">
        <f>IF($AH149="",0,COUNTIF($AH$64:$AH149,INDEX($AH$352:$AH$639,ROW($A86))))</f>
        <v>0</v>
      </c>
      <c r="AH149" s="167" t="str">
        <f t="shared" si="101"/>
        <v>Team B4Team B6</v>
      </c>
      <c r="AI149" s="3" t="s">
        <v>138</v>
      </c>
    </row>
    <row r="150" spans="7:35" x14ac:dyDescent="0.2">
      <c r="G150" s="1" t="s">
        <v>73</v>
      </c>
      <c r="H150" s="174" t="str">
        <f>Spielplan!$J75</f>
        <v>Team B5</v>
      </c>
      <c r="I150" s="3" t="str">
        <f>Spielplan!$L75</f>
        <v>Team B7</v>
      </c>
      <c r="J150" s="172">
        <f>IF(Spielplan!$M75="","",Spielplan!$M75)</f>
        <v>3</v>
      </c>
      <c r="K150" s="175">
        <f>IF(Spielplan!$O75="","",Spielplan!$O75)</f>
        <v>3</v>
      </c>
      <c r="U150" s="57" t="s">
        <v>201</v>
      </c>
      <c r="V150" s="39" t="str">
        <f t="shared" si="90"/>
        <v>Team C4</v>
      </c>
      <c r="W150" s="172" t="str">
        <f t="shared" si="91"/>
        <v>Team C6</v>
      </c>
      <c r="X150" s="172">
        <f t="shared" si="94"/>
        <v>4</v>
      </c>
      <c r="Y150" s="34">
        <f t="shared" si="95"/>
        <v>2</v>
      </c>
      <c r="Z150" s="33" t="str">
        <f t="shared" si="96"/>
        <v>Team C4Team C6</v>
      </c>
      <c r="AA150" s="172">
        <f t="shared" si="97"/>
        <v>1</v>
      </c>
      <c r="AB150" s="172" t="str">
        <f t="shared" si="98"/>
        <v>4 : 2</v>
      </c>
      <c r="AC150" s="3" t="str">
        <f t="shared" si="99"/>
        <v/>
      </c>
      <c r="AD150" s="64" t="str">
        <f t="shared" si="100"/>
        <v/>
      </c>
      <c r="AE150" s="66">
        <f t="shared" si="92"/>
        <v>3</v>
      </c>
      <c r="AF150" s="64">
        <f t="shared" si="93"/>
        <v>0</v>
      </c>
      <c r="AG150" s="172">
        <f>IF($AH150="",0,COUNTIF($AH$64:$AH150,INDEX($AH$352:$AH$639,ROW($A87))))</f>
        <v>0</v>
      </c>
      <c r="AH150" s="167" t="str">
        <f t="shared" si="101"/>
        <v>Team C4Team C6</v>
      </c>
      <c r="AI150" s="3" t="s">
        <v>138</v>
      </c>
    </row>
    <row r="151" spans="7:35" x14ac:dyDescent="0.2">
      <c r="G151" s="1" t="s">
        <v>74</v>
      </c>
      <c r="H151" s="174" t="str">
        <f>Spielplan!$J76</f>
        <v>Team C5</v>
      </c>
      <c r="I151" s="3" t="str">
        <f>Spielplan!$L76</f>
        <v>Team C7</v>
      </c>
      <c r="J151" s="172">
        <f>IF(Spielplan!$M76="","",Spielplan!$M76)</f>
        <v>1</v>
      </c>
      <c r="K151" s="175">
        <f>IF(Spielplan!$O76="","",Spielplan!$O76)</f>
        <v>5</v>
      </c>
      <c r="U151" s="57" t="s">
        <v>202</v>
      </c>
      <c r="V151" s="39" t="str">
        <f t="shared" si="90"/>
        <v>Team D4</v>
      </c>
      <c r="W151" s="172" t="str">
        <f t="shared" si="91"/>
        <v>Team D6</v>
      </c>
      <c r="X151" s="172">
        <f t="shared" si="94"/>
        <v>3</v>
      </c>
      <c r="Y151" s="34">
        <f t="shared" si="95"/>
        <v>0</v>
      </c>
      <c r="Z151" s="33" t="str">
        <f t="shared" si="96"/>
        <v>Team D4Team D6</v>
      </c>
      <c r="AA151" s="172">
        <f t="shared" si="97"/>
        <v>1</v>
      </c>
      <c r="AB151" s="172" t="str">
        <f t="shared" si="98"/>
        <v>3 : 0</v>
      </c>
      <c r="AC151" s="3" t="str">
        <f t="shared" si="99"/>
        <v/>
      </c>
      <c r="AD151" s="64" t="str">
        <f t="shared" si="100"/>
        <v/>
      </c>
      <c r="AE151" s="66">
        <f t="shared" si="92"/>
        <v>3</v>
      </c>
      <c r="AF151" s="64">
        <f t="shared" si="93"/>
        <v>0</v>
      </c>
      <c r="AG151" s="172">
        <f>IF($AH151="",0,COUNTIF($AH$64:$AH151,INDEX($AH$352:$AH$639,ROW($A88))))</f>
        <v>0</v>
      </c>
      <c r="AH151" s="167" t="str">
        <f t="shared" si="101"/>
        <v>Team D4Team D6</v>
      </c>
      <c r="AI151" s="3" t="s">
        <v>138</v>
      </c>
    </row>
    <row r="152" spans="7:35" x14ac:dyDescent="0.2">
      <c r="G152" s="1" t="s">
        <v>75</v>
      </c>
      <c r="H152" s="174" t="str">
        <f>Spielplan!$J77</f>
        <v>Team D5</v>
      </c>
      <c r="I152" s="3" t="str">
        <f>Spielplan!$L77</f>
        <v>Team D7</v>
      </c>
      <c r="J152" s="172">
        <f>IF(Spielplan!$M77="","",Spielplan!$M77)</f>
        <v>1</v>
      </c>
      <c r="K152" s="175">
        <f>IF(Spielplan!$O77="","",Spielplan!$O77)</f>
        <v>6</v>
      </c>
      <c r="U152" s="57" t="s">
        <v>203</v>
      </c>
      <c r="V152" s="39" t="str">
        <f t="shared" si="90"/>
        <v>Team A7</v>
      </c>
      <c r="W152" s="172" t="str">
        <f t="shared" si="91"/>
        <v>FC Barcelona</v>
      </c>
      <c r="X152" s="172">
        <f t="shared" si="94"/>
        <v>5</v>
      </c>
      <c r="Y152" s="34">
        <f t="shared" si="95"/>
        <v>1</v>
      </c>
      <c r="Z152" s="33" t="str">
        <f t="shared" si="96"/>
        <v>Team A7FC Barcelona</v>
      </c>
      <c r="AA152" s="172">
        <f t="shared" si="97"/>
        <v>1</v>
      </c>
      <c r="AB152" s="172" t="str">
        <f t="shared" si="98"/>
        <v>5 : 1</v>
      </c>
      <c r="AC152" s="3" t="str">
        <f t="shared" si="99"/>
        <v/>
      </c>
      <c r="AD152" s="64" t="str">
        <f t="shared" si="100"/>
        <v/>
      </c>
      <c r="AE152" s="66">
        <f t="shared" si="92"/>
        <v>3</v>
      </c>
      <c r="AF152" s="64">
        <f t="shared" si="93"/>
        <v>0</v>
      </c>
      <c r="AG152" s="172">
        <f>IF($AH152="",0,COUNTIF($AH$64:$AH152,INDEX($AH$352:$AH$639,ROW($A89))))</f>
        <v>0</v>
      </c>
      <c r="AH152" s="167" t="str">
        <f t="shared" si="101"/>
        <v>Team A7FC Barcelona</v>
      </c>
      <c r="AI152" s="3" t="s">
        <v>138</v>
      </c>
    </row>
    <row r="153" spans="7:35" x14ac:dyDescent="0.2">
      <c r="G153" s="1" t="s">
        <v>187</v>
      </c>
      <c r="H153" s="174" t="str">
        <f>Spielplan!$J78</f>
        <v>Team A8</v>
      </c>
      <c r="I153" s="3" t="str">
        <f>Spielplan!$L78</f>
        <v>Maibach 1822 eV</v>
      </c>
      <c r="J153" s="172">
        <f>IF(Spielplan!$M78="","",Spielplan!$M78)</f>
        <v>2</v>
      </c>
      <c r="K153" s="175">
        <f>IF(Spielplan!$O78="","",Spielplan!$O78)</f>
        <v>5</v>
      </c>
      <c r="U153" s="57" t="s">
        <v>204</v>
      </c>
      <c r="V153" s="39" t="str">
        <f t="shared" si="90"/>
        <v>Team B7</v>
      </c>
      <c r="W153" s="172" t="str">
        <f t="shared" si="91"/>
        <v>Team B3</v>
      </c>
      <c r="X153" s="172">
        <f t="shared" si="94"/>
        <v>0</v>
      </c>
      <c r="Y153" s="34">
        <f t="shared" si="95"/>
        <v>3</v>
      </c>
      <c r="Z153" s="33" t="str">
        <f t="shared" si="96"/>
        <v>Team B7Team B3</v>
      </c>
      <c r="AA153" s="172">
        <f t="shared" si="97"/>
        <v>1</v>
      </c>
      <c r="AB153" s="172" t="str">
        <f t="shared" si="98"/>
        <v>0 : 3</v>
      </c>
      <c r="AC153" s="3" t="str">
        <f t="shared" si="99"/>
        <v/>
      </c>
      <c r="AD153" s="64" t="str">
        <f t="shared" si="100"/>
        <v/>
      </c>
      <c r="AE153" s="66">
        <f t="shared" si="92"/>
        <v>0</v>
      </c>
      <c r="AF153" s="64">
        <f t="shared" si="93"/>
        <v>3</v>
      </c>
      <c r="AG153" s="172">
        <f>IF($AH153="",0,COUNTIF($AH$64:$AH153,INDEX($AH$352:$AH$639,ROW($A90))))</f>
        <v>0</v>
      </c>
      <c r="AH153" s="167" t="str">
        <f t="shared" si="101"/>
        <v>Team B7Team B3</v>
      </c>
      <c r="AI153" s="3" t="s">
        <v>138</v>
      </c>
    </row>
    <row r="154" spans="7:35" x14ac:dyDescent="0.2">
      <c r="G154" s="1" t="s">
        <v>188</v>
      </c>
      <c r="H154" s="174" t="str">
        <f>Spielplan!$J79</f>
        <v>Team B8</v>
      </c>
      <c r="I154" s="3" t="str">
        <f>Spielplan!$L79</f>
        <v>Team B4</v>
      </c>
      <c r="J154" s="172">
        <f>IF(Spielplan!$M79="","",Spielplan!$M79)</f>
        <v>2</v>
      </c>
      <c r="K154" s="175">
        <f>IF(Spielplan!$O79="","",Spielplan!$O79)</f>
        <v>4</v>
      </c>
      <c r="U154" s="57" t="s">
        <v>205</v>
      </c>
      <c r="V154" s="39" t="str">
        <f t="shared" si="90"/>
        <v>Team C7</v>
      </c>
      <c r="W154" s="172" t="str">
        <f t="shared" si="91"/>
        <v>Team C3</v>
      </c>
      <c r="X154" s="172">
        <f t="shared" si="94"/>
        <v>1</v>
      </c>
      <c r="Y154" s="34">
        <f t="shared" si="95"/>
        <v>2</v>
      </c>
      <c r="Z154" s="33" t="str">
        <f t="shared" si="96"/>
        <v>Team C7Team C3</v>
      </c>
      <c r="AA154" s="172">
        <f t="shared" si="97"/>
        <v>1</v>
      </c>
      <c r="AB154" s="172" t="str">
        <f t="shared" si="98"/>
        <v>1 : 2</v>
      </c>
      <c r="AC154" s="3" t="str">
        <f t="shared" si="99"/>
        <v/>
      </c>
      <c r="AD154" s="64" t="str">
        <f t="shared" si="100"/>
        <v/>
      </c>
      <c r="AE154" s="66">
        <f t="shared" si="92"/>
        <v>0</v>
      </c>
      <c r="AF154" s="64">
        <f t="shared" si="93"/>
        <v>3</v>
      </c>
      <c r="AG154" s="172">
        <f>IF($AH154="",0,COUNTIF($AH$64:$AH154,INDEX($AH$352:$AH$639,ROW($A91))))</f>
        <v>0</v>
      </c>
      <c r="AH154" s="167" t="str">
        <f t="shared" si="101"/>
        <v>Team C7Team C3</v>
      </c>
      <c r="AI154" s="3" t="s">
        <v>138</v>
      </c>
    </row>
    <row r="155" spans="7:35" x14ac:dyDescent="0.2">
      <c r="G155" s="1" t="s">
        <v>189</v>
      </c>
      <c r="H155" s="174" t="str">
        <f>Spielplan!$J80</f>
        <v>Team C8</v>
      </c>
      <c r="I155" s="3" t="str">
        <f>Spielplan!$L80</f>
        <v>Team C4</v>
      </c>
      <c r="J155" s="172">
        <f>IF(Spielplan!$M80="","",Spielplan!$M80)</f>
        <v>0</v>
      </c>
      <c r="K155" s="175">
        <f>IF(Spielplan!$O80="","",Spielplan!$O80)</f>
        <v>3</v>
      </c>
      <c r="U155" s="57" t="s">
        <v>206</v>
      </c>
      <c r="V155" s="39" t="str">
        <f t="shared" si="90"/>
        <v>Team D7</v>
      </c>
      <c r="W155" s="172" t="str">
        <f t="shared" si="91"/>
        <v>Team D3</v>
      </c>
      <c r="X155" s="172">
        <f t="shared" si="94"/>
        <v>2</v>
      </c>
      <c r="Y155" s="34">
        <f t="shared" si="95"/>
        <v>2</v>
      </c>
      <c r="Z155" s="33" t="str">
        <f t="shared" si="96"/>
        <v>Team D7Team D3</v>
      </c>
      <c r="AA155" s="172">
        <f t="shared" si="97"/>
        <v>1</v>
      </c>
      <c r="AB155" s="172" t="str">
        <f t="shared" si="98"/>
        <v>2 : 2</v>
      </c>
      <c r="AC155" s="3" t="str">
        <f t="shared" si="99"/>
        <v/>
      </c>
      <c r="AD155" s="64" t="str">
        <f t="shared" si="100"/>
        <v/>
      </c>
      <c r="AE155" s="66">
        <f t="shared" si="92"/>
        <v>1</v>
      </c>
      <c r="AF155" s="64">
        <f t="shared" si="93"/>
        <v>1</v>
      </c>
      <c r="AG155" s="172">
        <f>IF($AH155="",0,COUNTIF($AH$64:$AH155,INDEX($AH$352:$AH$639,ROW($A92))))</f>
        <v>0</v>
      </c>
      <c r="AH155" s="167" t="str">
        <f t="shared" si="101"/>
        <v>Team D7Team D3</v>
      </c>
      <c r="AI155" s="3" t="s">
        <v>138</v>
      </c>
    </row>
    <row r="156" spans="7:35" x14ac:dyDescent="0.2">
      <c r="G156" s="1" t="s">
        <v>190</v>
      </c>
      <c r="H156" s="174" t="str">
        <f>Spielplan!$J81</f>
        <v>Team D8</v>
      </c>
      <c r="I156" s="3" t="str">
        <f>Spielplan!$L81</f>
        <v>Team D4</v>
      </c>
      <c r="J156" s="172">
        <f>IF(Spielplan!$M81="","",Spielplan!$M81)</f>
        <v>1</v>
      </c>
      <c r="K156" s="175">
        <f>IF(Spielplan!$O81="","",Spielplan!$O81)</f>
        <v>5</v>
      </c>
      <c r="U156" s="57" t="s">
        <v>207</v>
      </c>
      <c r="V156" s="39" t="str">
        <f t="shared" si="90"/>
        <v>Eintracht Frankfurt</v>
      </c>
      <c r="W156" s="172" t="str">
        <f t="shared" si="91"/>
        <v>Team A8</v>
      </c>
      <c r="X156" s="172">
        <f t="shared" si="94"/>
        <v>4</v>
      </c>
      <c r="Y156" s="34">
        <f t="shared" si="95"/>
        <v>3</v>
      </c>
      <c r="Z156" s="33" t="str">
        <f t="shared" si="96"/>
        <v>Eintracht FrankfurtTeam A8</v>
      </c>
      <c r="AA156" s="172">
        <f t="shared" si="97"/>
        <v>1</v>
      </c>
      <c r="AB156" s="172" t="str">
        <f t="shared" si="98"/>
        <v>4 : 3</v>
      </c>
      <c r="AC156" s="3" t="str">
        <f t="shared" si="99"/>
        <v/>
      </c>
      <c r="AD156" s="64" t="str">
        <f t="shared" si="100"/>
        <v/>
      </c>
      <c r="AE156" s="66">
        <f t="shared" si="92"/>
        <v>3</v>
      </c>
      <c r="AF156" s="64">
        <f t="shared" si="93"/>
        <v>0</v>
      </c>
      <c r="AG156" s="172">
        <f>IF($AH156="",0,COUNTIF($AH$64:$AH156,INDEX($AH$352:$AH$639,ROW($A93))))</f>
        <v>0</v>
      </c>
      <c r="AH156" s="167" t="str">
        <f t="shared" si="101"/>
        <v>Eintracht FrankfurtTeam A8</v>
      </c>
      <c r="AI156" s="3" t="s">
        <v>138</v>
      </c>
    </row>
    <row r="157" spans="7:35" x14ac:dyDescent="0.2">
      <c r="G157" s="1" t="s">
        <v>191</v>
      </c>
      <c r="H157" s="174" t="str">
        <f>Spielplan!$J82</f>
        <v>FC Barcelona</v>
      </c>
      <c r="I157" s="3" t="str">
        <f>Spielplan!$L82</f>
        <v>Team A9</v>
      </c>
      <c r="J157" s="172">
        <f>IF(Spielplan!$M82="","",Spielplan!$M82)</f>
        <v>3</v>
      </c>
      <c r="K157" s="175">
        <f>IF(Spielplan!$O82="","",Spielplan!$O82)</f>
        <v>0</v>
      </c>
      <c r="U157" s="57" t="s">
        <v>208</v>
      </c>
      <c r="V157" s="39" t="str">
        <f t="shared" si="90"/>
        <v>Team B2</v>
      </c>
      <c r="W157" s="172" t="str">
        <f t="shared" si="91"/>
        <v>Team B8</v>
      </c>
      <c r="X157" s="172">
        <f t="shared" si="94"/>
        <v>3</v>
      </c>
      <c r="Y157" s="34">
        <f t="shared" si="95"/>
        <v>3</v>
      </c>
      <c r="Z157" s="33" t="str">
        <f t="shared" si="96"/>
        <v>Team B2Team B8</v>
      </c>
      <c r="AA157" s="172">
        <f t="shared" si="97"/>
        <v>1</v>
      </c>
      <c r="AB157" s="172" t="str">
        <f t="shared" si="98"/>
        <v>3 : 3</v>
      </c>
      <c r="AC157" s="3" t="str">
        <f t="shared" si="99"/>
        <v/>
      </c>
      <c r="AD157" s="64" t="str">
        <f t="shared" si="100"/>
        <v/>
      </c>
      <c r="AE157" s="66">
        <f t="shared" si="92"/>
        <v>1</v>
      </c>
      <c r="AF157" s="64">
        <f t="shared" si="93"/>
        <v>1</v>
      </c>
      <c r="AG157" s="172">
        <f>IF($AH157="",0,COUNTIF($AH$64:$AH157,INDEX($AH$352:$AH$639,ROW($A94))))</f>
        <v>0</v>
      </c>
      <c r="AH157" s="167" t="str">
        <f t="shared" si="101"/>
        <v>Team B2Team B8</v>
      </c>
      <c r="AI157" s="3" t="s">
        <v>138</v>
      </c>
    </row>
    <row r="158" spans="7:35" x14ac:dyDescent="0.2">
      <c r="G158" s="1" t="s">
        <v>192</v>
      </c>
      <c r="H158" s="174" t="str">
        <f>Spielplan!$J83</f>
        <v>Team B3</v>
      </c>
      <c r="I158" s="3" t="str">
        <f>Spielplan!$L83</f>
        <v>Team B9</v>
      </c>
      <c r="J158" s="172">
        <f>IF(Spielplan!$M83="","",Spielplan!$M83)</f>
        <v>2</v>
      </c>
      <c r="K158" s="175">
        <f>IF(Spielplan!$O83="","",Spielplan!$O83)</f>
        <v>1</v>
      </c>
      <c r="U158" s="57" t="s">
        <v>209</v>
      </c>
      <c r="V158" s="39" t="str">
        <f t="shared" si="90"/>
        <v>Team C2</v>
      </c>
      <c r="W158" s="172" t="str">
        <f t="shared" si="91"/>
        <v>Team C8</v>
      </c>
      <c r="X158" s="172">
        <f t="shared" si="94"/>
        <v>1</v>
      </c>
      <c r="Y158" s="34">
        <f t="shared" si="95"/>
        <v>3</v>
      </c>
      <c r="Z158" s="33" t="str">
        <f t="shared" si="96"/>
        <v>Team C2Team C8</v>
      </c>
      <c r="AA158" s="172">
        <f t="shared" si="97"/>
        <v>1</v>
      </c>
      <c r="AB158" s="172" t="str">
        <f t="shared" si="98"/>
        <v>1 : 3</v>
      </c>
      <c r="AC158" s="3" t="str">
        <f t="shared" si="99"/>
        <v/>
      </c>
      <c r="AD158" s="64" t="str">
        <f t="shared" si="100"/>
        <v/>
      </c>
      <c r="AE158" s="66">
        <f t="shared" si="92"/>
        <v>0</v>
      </c>
      <c r="AF158" s="64">
        <f t="shared" si="93"/>
        <v>3</v>
      </c>
      <c r="AG158" s="172">
        <f>IF($AH158="",0,COUNTIF($AH$64:$AH158,INDEX($AH$352:$AH$639,ROW($A95))))</f>
        <v>0</v>
      </c>
      <c r="AH158" s="167" t="str">
        <f t="shared" si="101"/>
        <v>Team C2Team C8</v>
      </c>
      <c r="AI158" s="3" t="s">
        <v>138</v>
      </c>
    </row>
    <row r="159" spans="7:35" x14ac:dyDescent="0.2">
      <c r="G159" s="1" t="s">
        <v>193</v>
      </c>
      <c r="H159" s="174" t="str">
        <f>Spielplan!$J84</f>
        <v>Team C3</v>
      </c>
      <c r="I159" s="3" t="str">
        <f>Spielplan!$L84</f>
        <v>Team C9</v>
      </c>
      <c r="J159" s="172">
        <f>IF(Spielplan!$M84="","",Spielplan!$M84)</f>
        <v>2</v>
      </c>
      <c r="K159" s="175">
        <f>IF(Spielplan!$O84="","",Spielplan!$O84)</f>
        <v>2</v>
      </c>
      <c r="U159" s="57" t="s">
        <v>210</v>
      </c>
      <c r="V159" s="39" t="str">
        <f t="shared" si="90"/>
        <v>Team D2</v>
      </c>
      <c r="W159" s="172" t="str">
        <f t="shared" si="91"/>
        <v>Team D8</v>
      </c>
      <c r="X159" s="172">
        <f t="shared" si="94"/>
        <v>3</v>
      </c>
      <c r="Y159" s="34">
        <f t="shared" si="95"/>
        <v>3</v>
      </c>
      <c r="Z159" s="33" t="str">
        <f t="shared" si="96"/>
        <v>Team D2Team D8</v>
      </c>
      <c r="AA159" s="172">
        <f t="shared" si="97"/>
        <v>1</v>
      </c>
      <c r="AB159" s="172" t="str">
        <f t="shared" si="98"/>
        <v>3 : 3</v>
      </c>
      <c r="AC159" s="3" t="str">
        <f t="shared" si="99"/>
        <v/>
      </c>
      <c r="AD159" s="64" t="str">
        <f t="shared" si="100"/>
        <v/>
      </c>
      <c r="AE159" s="66">
        <f t="shared" si="92"/>
        <v>1</v>
      </c>
      <c r="AF159" s="64">
        <f t="shared" si="93"/>
        <v>1</v>
      </c>
      <c r="AG159" s="172">
        <f>IF($AH159="",0,COUNTIF($AH$64:$AH159,INDEX($AH$352:$AH$639,ROW($A96))))</f>
        <v>0</v>
      </c>
      <c r="AH159" s="167" t="str">
        <f t="shared" si="101"/>
        <v>Team D2Team D8</v>
      </c>
      <c r="AI159" s="3" t="s">
        <v>138</v>
      </c>
    </row>
    <row r="160" spans="7:35" x14ac:dyDescent="0.2">
      <c r="G160" s="1" t="s">
        <v>194</v>
      </c>
      <c r="H160" s="174" t="str">
        <f>Spielplan!$J85</f>
        <v>Team D3</v>
      </c>
      <c r="I160" s="3" t="str">
        <f>Spielplan!$L85</f>
        <v>Team D9</v>
      </c>
      <c r="J160" s="172">
        <f>IF(Spielplan!$M85="","",Spielplan!$M85)</f>
        <v>3</v>
      </c>
      <c r="K160" s="175">
        <f>IF(Spielplan!$O85="","",Spielplan!$O85)</f>
        <v>4</v>
      </c>
      <c r="U160" s="57" t="s">
        <v>211</v>
      </c>
      <c r="V160" s="39" t="str">
        <f t="shared" si="90"/>
        <v>1. FC Riedwald</v>
      </c>
      <c r="W160" s="172" t="str">
        <f t="shared" si="91"/>
        <v>Maibach 1822 eV</v>
      </c>
      <c r="X160" s="172">
        <f t="shared" si="94"/>
        <v>1</v>
      </c>
      <c r="Y160" s="34">
        <f t="shared" si="95"/>
        <v>5</v>
      </c>
      <c r="Z160" s="33" t="str">
        <f t="shared" si="96"/>
        <v>1. FC RiedwaldMaibach 1822 eV</v>
      </c>
      <c r="AA160" s="172">
        <f t="shared" si="97"/>
        <v>1</v>
      </c>
      <c r="AB160" s="172" t="str">
        <f t="shared" si="98"/>
        <v>1 : 5</v>
      </c>
      <c r="AC160" s="3" t="str">
        <f t="shared" si="99"/>
        <v/>
      </c>
      <c r="AD160" s="64" t="str">
        <f t="shared" si="100"/>
        <v/>
      </c>
      <c r="AE160" s="66">
        <f t="shared" si="92"/>
        <v>0</v>
      </c>
      <c r="AF160" s="64">
        <f t="shared" si="93"/>
        <v>3</v>
      </c>
      <c r="AG160" s="172">
        <f>IF($AH160="",0,COUNTIF($AH$64:$AH160,INDEX($AH$352:$AH$639,ROW($A97))))</f>
        <v>0</v>
      </c>
      <c r="AH160" s="167" t="str">
        <f t="shared" si="101"/>
        <v>1. FC RiedwaldMaibach 1822 eV</v>
      </c>
      <c r="AI160" s="3" t="s">
        <v>138</v>
      </c>
    </row>
    <row r="161" spans="7:35" x14ac:dyDescent="0.2">
      <c r="G161" s="1" t="s">
        <v>195</v>
      </c>
      <c r="H161" s="174" t="str">
        <f>Spielplan!$J86</f>
        <v>Beinbruch SC</v>
      </c>
      <c r="I161" s="3" t="str">
        <f>Spielplan!$L86</f>
        <v>1. FC Riedwald</v>
      </c>
      <c r="J161" s="172">
        <f>IF(Spielplan!$M86="","",Spielplan!$M86)</f>
        <v>3</v>
      </c>
      <c r="K161" s="175">
        <f>IF(Spielplan!$O86="","",Spielplan!$O86)</f>
        <v>3</v>
      </c>
      <c r="U161" s="57" t="s">
        <v>212</v>
      </c>
      <c r="V161" s="39" t="str">
        <f t="shared" si="90"/>
        <v>Team B1</v>
      </c>
      <c r="W161" s="172" t="str">
        <f t="shared" si="91"/>
        <v>Team B4</v>
      </c>
      <c r="X161" s="172">
        <f t="shared" si="94"/>
        <v>1</v>
      </c>
      <c r="Y161" s="34">
        <f t="shared" si="95"/>
        <v>6</v>
      </c>
      <c r="Z161" s="33" t="str">
        <f t="shared" si="96"/>
        <v>Team B1Team B4</v>
      </c>
      <c r="AA161" s="172">
        <f t="shared" si="97"/>
        <v>1</v>
      </c>
      <c r="AB161" s="172" t="str">
        <f t="shared" si="98"/>
        <v>1 : 6</v>
      </c>
      <c r="AC161" s="3" t="str">
        <f t="shared" si="99"/>
        <v/>
      </c>
      <c r="AD161" s="64" t="str">
        <f t="shared" si="100"/>
        <v/>
      </c>
      <c r="AE161" s="66">
        <f t="shared" si="92"/>
        <v>0</v>
      </c>
      <c r="AF161" s="64">
        <f t="shared" si="93"/>
        <v>3</v>
      </c>
      <c r="AG161" s="172">
        <f>IF($AH161="",0,COUNTIF($AH$64:$AH161,INDEX($AH$352:$AH$639,ROW($A98))))</f>
        <v>0</v>
      </c>
      <c r="AH161" s="167" t="str">
        <f t="shared" si="101"/>
        <v>Team B1Team B4</v>
      </c>
      <c r="AI161" s="3" t="s">
        <v>138</v>
      </c>
    </row>
    <row r="162" spans="7:35" x14ac:dyDescent="0.2">
      <c r="G162" s="1" t="s">
        <v>196</v>
      </c>
      <c r="H162" s="174" t="str">
        <f>Spielplan!$J87</f>
        <v>Team B5</v>
      </c>
      <c r="I162" s="3" t="str">
        <f>Spielplan!$L87</f>
        <v>Team B1</v>
      </c>
      <c r="J162" s="172">
        <f>IF(Spielplan!$M87="","",Spielplan!$M87)</f>
        <v>3</v>
      </c>
      <c r="K162" s="175">
        <f>IF(Spielplan!$O87="","",Spielplan!$O87)</f>
        <v>1</v>
      </c>
      <c r="U162" s="57" t="s">
        <v>213</v>
      </c>
      <c r="V162" s="39" t="str">
        <f t="shared" si="90"/>
        <v>Team C1</v>
      </c>
      <c r="W162" s="172" t="str">
        <f t="shared" si="91"/>
        <v>Team C4</v>
      </c>
      <c r="X162" s="172">
        <f t="shared" si="94"/>
        <v>2</v>
      </c>
      <c r="Y162" s="34">
        <f t="shared" si="95"/>
        <v>5</v>
      </c>
      <c r="Z162" s="33" t="str">
        <f t="shared" si="96"/>
        <v>Team C1Team C4</v>
      </c>
      <c r="AA162" s="172">
        <f t="shared" si="97"/>
        <v>1</v>
      </c>
      <c r="AB162" s="172" t="str">
        <f t="shared" si="98"/>
        <v>2 : 5</v>
      </c>
      <c r="AC162" s="3" t="str">
        <f t="shared" si="99"/>
        <v/>
      </c>
      <c r="AD162" s="64" t="str">
        <f t="shared" si="100"/>
        <v/>
      </c>
      <c r="AE162" s="66">
        <f t="shared" si="92"/>
        <v>0</v>
      </c>
      <c r="AF162" s="64">
        <f t="shared" si="93"/>
        <v>3</v>
      </c>
      <c r="AG162" s="172">
        <f>IF($AH162="",0,COUNTIF($AH$64:$AH162,INDEX($AH$352:$AH$639,ROW($A99))))</f>
        <v>0</v>
      </c>
      <c r="AH162" s="167" t="str">
        <f t="shared" si="101"/>
        <v>Team C1Team C4</v>
      </c>
      <c r="AI162" s="3" t="s">
        <v>138</v>
      </c>
    </row>
    <row r="163" spans="7:35" x14ac:dyDescent="0.2">
      <c r="G163" s="1" t="s">
        <v>197</v>
      </c>
      <c r="H163" s="174" t="str">
        <f>Spielplan!$J88</f>
        <v>Team C5</v>
      </c>
      <c r="I163" s="3" t="str">
        <f>Spielplan!$L88</f>
        <v>Team C1</v>
      </c>
      <c r="J163" s="172">
        <f>IF(Spielplan!$M88="","",Spielplan!$M88)</f>
        <v>3</v>
      </c>
      <c r="K163" s="175">
        <f>IF(Spielplan!$O88="","",Spielplan!$O88)</f>
        <v>3</v>
      </c>
      <c r="U163" s="57" t="s">
        <v>214</v>
      </c>
      <c r="V163" s="39" t="str">
        <f t="shared" si="90"/>
        <v>Team D1</v>
      </c>
      <c r="W163" s="172" t="str">
        <f t="shared" si="91"/>
        <v>Team D4</v>
      </c>
      <c r="X163" s="172">
        <f t="shared" si="94"/>
        <v>2</v>
      </c>
      <c r="Y163" s="34">
        <f t="shared" si="95"/>
        <v>4</v>
      </c>
      <c r="Z163" s="33" t="str">
        <f t="shared" si="96"/>
        <v>Team D1Team D4</v>
      </c>
      <c r="AA163" s="172">
        <f t="shared" si="97"/>
        <v>1</v>
      </c>
      <c r="AB163" s="172" t="str">
        <f t="shared" si="98"/>
        <v>2 : 4</v>
      </c>
      <c r="AC163" s="3" t="str">
        <f t="shared" si="99"/>
        <v/>
      </c>
      <c r="AD163" s="64" t="str">
        <f t="shared" si="100"/>
        <v/>
      </c>
      <c r="AE163" s="66">
        <f t="shared" si="92"/>
        <v>0</v>
      </c>
      <c r="AF163" s="64">
        <f t="shared" si="93"/>
        <v>3</v>
      </c>
      <c r="AG163" s="172">
        <f>IF($AH163="",0,COUNTIF($AH$64:$AH163,INDEX($AH$352:$AH$639,ROW($A100))))</f>
        <v>0</v>
      </c>
      <c r="AH163" s="167" t="str">
        <f t="shared" si="101"/>
        <v>Team D1Team D4</v>
      </c>
      <c r="AI163" s="3" t="s">
        <v>138</v>
      </c>
    </row>
    <row r="164" spans="7:35" x14ac:dyDescent="0.2">
      <c r="G164" s="1" t="s">
        <v>198</v>
      </c>
      <c r="H164" s="174" t="str">
        <f>Spielplan!$J89</f>
        <v>Team D5</v>
      </c>
      <c r="I164" s="3" t="str">
        <f>Spielplan!$L89</f>
        <v>Team D1</v>
      </c>
      <c r="J164" s="172">
        <f>IF(Spielplan!$M89="","",Spielplan!$M89)</f>
        <v>5</v>
      </c>
      <c r="K164" s="175">
        <f>IF(Spielplan!$O89="","",Spielplan!$O89)</f>
        <v>1</v>
      </c>
      <c r="U164" s="57" t="s">
        <v>215</v>
      </c>
      <c r="V164" s="39" t="str">
        <f t="shared" si="90"/>
        <v>FC Barcelona</v>
      </c>
      <c r="W164" s="172" t="str">
        <f t="shared" si="91"/>
        <v>Beinbruch SC</v>
      </c>
      <c r="X164" s="172">
        <f t="shared" si="94"/>
        <v>0</v>
      </c>
      <c r="Y164" s="34">
        <f t="shared" si="95"/>
        <v>3</v>
      </c>
      <c r="Z164" s="33" t="str">
        <f t="shared" si="96"/>
        <v>FC BarcelonaBeinbruch SC</v>
      </c>
      <c r="AA164" s="172">
        <f t="shared" si="97"/>
        <v>1</v>
      </c>
      <c r="AB164" s="172" t="str">
        <f t="shared" si="98"/>
        <v>0 : 3</v>
      </c>
      <c r="AC164" s="3" t="str">
        <f t="shared" si="99"/>
        <v/>
      </c>
      <c r="AD164" s="64" t="str">
        <f t="shared" si="100"/>
        <v/>
      </c>
      <c r="AE164" s="66">
        <f t="shared" si="92"/>
        <v>0</v>
      </c>
      <c r="AF164" s="64">
        <f t="shared" si="93"/>
        <v>3</v>
      </c>
      <c r="AG164" s="172">
        <f>IF($AH164="",0,COUNTIF($AH$64:$AH164,INDEX($AH$352:$AH$639,ROW($A101))))</f>
        <v>0</v>
      </c>
      <c r="AH164" s="167" t="str">
        <f t="shared" si="101"/>
        <v>FC BarcelonaBeinbruch SC</v>
      </c>
      <c r="AI164" s="3" t="s">
        <v>138</v>
      </c>
    </row>
    <row r="165" spans="7:35" x14ac:dyDescent="0.2">
      <c r="G165" s="1" t="s">
        <v>199</v>
      </c>
      <c r="H165" s="174" t="str">
        <f>Spielplan!$J90</f>
        <v>Maibach 1822 eV</v>
      </c>
      <c r="I165" s="3" t="str">
        <f>Spielplan!$L90</f>
        <v>FV Schlappe Lunge</v>
      </c>
      <c r="J165" s="172">
        <f>IF(Spielplan!$M90="","",Spielplan!$M90)</f>
        <v>6</v>
      </c>
      <c r="K165" s="175">
        <f>IF(Spielplan!$O90="","",Spielplan!$O90)</f>
        <v>1</v>
      </c>
      <c r="U165" s="57" t="s">
        <v>216</v>
      </c>
      <c r="V165" s="39" t="str">
        <f t="shared" si="90"/>
        <v>Team B3</v>
      </c>
      <c r="W165" s="172" t="str">
        <f t="shared" si="91"/>
        <v>Team B5</v>
      </c>
      <c r="X165" s="172">
        <f t="shared" si="94"/>
        <v>1</v>
      </c>
      <c r="Y165" s="34">
        <f t="shared" si="95"/>
        <v>5</v>
      </c>
      <c r="Z165" s="33" t="str">
        <f t="shared" si="96"/>
        <v>Team B3Team B5</v>
      </c>
      <c r="AA165" s="172">
        <f t="shared" si="97"/>
        <v>1</v>
      </c>
      <c r="AB165" s="172" t="str">
        <f t="shared" si="98"/>
        <v>1 : 5</v>
      </c>
      <c r="AC165" s="3" t="str">
        <f t="shared" si="99"/>
        <v/>
      </c>
      <c r="AD165" s="64" t="str">
        <f t="shared" si="100"/>
        <v/>
      </c>
      <c r="AE165" s="66">
        <f t="shared" si="92"/>
        <v>0</v>
      </c>
      <c r="AF165" s="64">
        <f t="shared" si="93"/>
        <v>3</v>
      </c>
      <c r="AG165" s="172">
        <f>IF($AH165="",0,COUNTIF($AH$64:$AH165,INDEX($AH$352:$AH$639,ROW($A102))))</f>
        <v>0</v>
      </c>
      <c r="AH165" s="167" t="str">
        <f t="shared" si="101"/>
        <v>Team B3Team B5</v>
      </c>
      <c r="AI165" s="3" t="s">
        <v>138</v>
      </c>
    </row>
    <row r="166" spans="7:35" x14ac:dyDescent="0.2">
      <c r="G166" s="1" t="s">
        <v>200</v>
      </c>
      <c r="H166" s="174" t="str">
        <f>Spielplan!$J91</f>
        <v>Team B4</v>
      </c>
      <c r="I166" s="3" t="str">
        <f>Spielplan!$L91</f>
        <v>Team B6</v>
      </c>
      <c r="J166" s="172">
        <f>IF(Spielplan!$M91="","",Spielplan!$M91)</f>
        <v>5</v>
      </c>
      <c r="K166" s="175">
        <f>IF(Spielplan!$O91="","",Spielplan!$O91)</f>
        <v>2</v>
      </c>
      <c r="U166" s="57" t="s">
        <v>217</v>
      </c>
      <c r="V166" s="39" t="str">
        <f t="shared" si="90"/>
        <v>Team C3</v>
      </c>
      <c r="W166" s="172" t="str">
        <f t="shared" si="91"/>
        <v>Team C5</v>
      </c>
      <c r="X166" s="172">
        <f t="shared" si="94"/>
        <v>3</v>
      </c>
      <c r="Y166" s="34">
        <f t="shared" si="95"/>
        <v>0</v>
      </c>
      <c r="Z166" s="33" t="str">
        <f t="shared" si="96"/>
        <v>Team C3Team C5</v>
      </c>
      <c r="AA166" s="172">
        <f t="shared" si="97"/>
        <v>1</v>
      </c>
      <c r="AB166" s="172" t="str">
        <f t="shared" si="98"/>
        <v>3 : 0</v>
      </c>
      <c r="AC166" s="3" t="str">
        <f t="shared" si="99"/>
        <v/>
      </c>
      <c r="AD166" s="64" t="str">
        <f t="shared" si="100"/>
        <v/>
      </c>
      <c r="AE166" s="66">
        <f t="shared" si="92"/>
        <v>3</v>
      </c>
      <c r="AF166" s="64">
        <f t="shared" si="93"/>
        <v>0</v>
      </c>
      <c r="AG166" s="172">
        <f>IF($AH166="",0,COUNTIF($AH$64:$AH166,INDEX($AH$352:$AH$639,ROW($A103))))</f>
        <v>0</v>
      </c>
      <c r="AH166" s="167" t="str">
        <f t="shared" si="101"/>
        <v>Team C3Team C5</v>
      </c>
      <c r="AI166" s="3" t="s">
        <v>138</v>
      </c>
    </row>
    <row r="167" spans="7:35" x14ac:dyDescent="0.2">
      <c r="G167" s="1" t="s">
        <v>201</v>
      </c>
      <c r="H167" s="174" t="str">
        <f>Spielplan!$J92</f>
        <v>Team C4</v>
      </c>
      <c r="I167" s="3" t="str">
        <f>Spielplan!$L92</f>
        <v>Team C6</v>
      </c>
      <c r="J167" s="172">
        <f>IF(Spielplan!$M92="","",Spielplan!$M92)</f>
        <v>4</v>
      </c>
      <c r="K167" s="175">
        <f>IF(Spielplan!$O92="","",Spielplan!$O92)</f>
        <v>2</v>
      </c>
      <c r="U167" s="57" t="s">
        <v>218</v>
      </c>
      <c r="V167" s="39" t="str">
        <f t="shared" si="90"/>
        <v>Team D3</v>
      </c>
      <c r="W167" s="172" t="str">
        <f t="shared" si="91"/>
        <v>Team D5</v>
      </c>
      <c r="X167" s="172">
        <f t="shared" si="94"/>
        <v>2</v>
      </c>
      <c r="Y167" s="34">
        <f t="shared" si="95"/>
        <v>1</v>
      </c>
      <c r="Z167" s="33" t="str">
        <f t="shared" si="96"/>
        <v>Team D3Team D5</v>
      </c>
      <c r="AA167" s="172">
        <f t="shared" si="97"/>
        <v>1</v>
      </c>
      <c r="AB167" s="172" t="str">
        <f t="shared" si="98"/>
        <v>2 : 1</v>
      </c>
      <c r="AC167" s="3" t="str">
        <f t="shared" si="99"/>
        <v/>
      </c>
      <c r="AD167" s="64" t="str">
        <f t="shared" si="100"/>
        <v/>
      </c>
      <c r="AE167" s="66">
        <f t="shared" si="92"/>
        <v>3</v>
      </c>
      <c r="AF167" s="64">
        <f t="shared" si="93"/>
        <v>0</v>
      </c>
      <c r="AG167" s="172">
        <f>IF($AH167="",0,COUNTIF($AH$64:$AH167,INDEX($AH$352:$AH$639,ROW($A104))))</f>
        <v>0</v>
      </c>
      <c r="AH167" s="167" t="str">
        <f t="shared" si="101"/>
        <v>Team D3Team D5</v>
      </c>
      <c r="AI167" s="3" t="s">
        <v>138</v>
      </c>
    </row>
    <row r="168" spans="7:35" x14ac:dyDescent="0.2">
      <c r="G168" s="1" t="s">
        <v>202</v>
      </c>
      <c r="H168" s="174" t="str">
        <f>Spielplan!$J93</f>
        <v>Team D4</v>
      </c>
      <c r="I168" s="3" t="str">
        <f>Spielplan!$L93</f>
        <v>Team D6</v>
      </c>
      <c r="J168" s="172">
        <f>IF(Spielplan!$M93="","",Spielplan!$M93)</f>
        <v>3</v>
      </c>
      <c r="K168" s="175">
        <f>IF(Spielplan!$O93="","",Spielplan!$O93)</f>
        <v>0</v>
      </c>
      <c r="U168" s="57" t="s">
        <v>219</v>
      </c>
      <c r="V168" s="39" t="str">
        <f t="shared" si="90"/>
        <v>FV Schlappe Lunge</v>
      </c>
      <c r="W168" s="172" t="str">
        <f t="shared" si="91"/>
        <v>Eintracht Frankfurt</v>
      </c>
      <c r="X168" s="172">
        <f t="shared" si="94"/>
        <v>3</v>
      </c>
      <c r="Y168" s="34">
        <f t="shared" si="95"/>
        <v>3</v>
      </c>
      <c r="Z168" s="33" t="str">
        <f t="shared" si="96"/>
        <v>FV Schlappe LungeEintracht Frankfurt</v>
      </c>
      <c r="AA168" s="172">
        <f t="shared" si="97"/>
        <v>1</v>
      </c>
      <c r="AB168" s="172" t="str">
        <f t="shared" si="98"/>
        <v>3 : 3</v>
      </c>
      <c r="AC168" s="3" t="str">
        <f t="shared" si="99"/>
        <v/>
      </c>
      <c r="AD168" s="64" t="str">
        <f t="shared" si="100"/>
        <v/>
      </c>
      <c r="AE168" s="66">
        <f t="shared" si="92"/>
        <v>1</v>
      </c>
      <c r="AF168" s="64">
        <f t="shared" si="93"/>
        <v>1</v>
      </c>
      <c r="AG168" s="172">
        <f>IF($AH168="",0,COUNTIF($AH$64:$AH168,INDEX($AH$352:$AH$639,ROW($A105))))</f>
        <v>0</v>
      </c>
      <c r="AH168" s="167" t="str">
        <f t="shared" si="101"/>
        <v>FV Schlappe LungeEintracht Frankfurt</v>
      </c>
      <c r="AI168" s="3" t="s">
        <v>138</v>
      </c>
    </row>
    <row r="169" spans="7:35" x14ac:dyDescent="0.2">
      <c r="G169" s="1" t="s">
        <v>203</v>
      </c>
      <c r="H169" s="174" t="str">
        <f>Spielplan!$J94</f>
        <v>Team A7</v>
      </c>
      <c r="I169" s="3" t="str">
        <f>Spielplan!$L94</f>
        <v>FC Barcelona</v>
      </c>
      <c r="J169" s="172">
        <f>IF(Spielplan!$M94="","",Spielplan!$M94)</f>
        <v>5</v>
      </c>
      <c r="K169" s="175">
        <f>IF(Spielplan!$O94="","",Spielplan!$O94)</f>
        <v>1</v>
      </c>
      <c r="U169" s="57" t="s">
        <v>220</v>
      </c>
      <c r="V169" s="39" t="str">
        <f t="shared" si="90"/>
        <v>Team B6</v>
      </c>
      <c r="W169" s="172" t="str">
        <f t="shared" si="91"/>
        <v>Team B2</v>
      </c>
      <c r="X169" s="172">
        <f t="shared" si="94"/>
        <v>3</v>
      </c>
      <c r="Y169" s="34">
        <f t="shared" si="95"/>
        <v>3</v>
      </c>
      <c r="Z169" s="33" t="str">
        <f t="shared" si="96"/>
        <v>Team B6Team B2</v>
      </c>
      <c r="AA169" s="172">
        <f t="shared" si="97"/>
        <v>1</v>
      </c>
      <c r="AB169" s="172" t="str">
        <f t="shared" si="98"/>
        <v>3 : 3</v>
      </c>
      <c r="AC169" s="3" t="str">
        <f t="shared" si="99"/>
        <v/>
      </c>
      <c r="AD169" s="64" t="str">
        <f t="shared" si="100"/>
        <v/>
      </c>
      <c r="AE169" s="66">
        <f t="shared" si="92"/>
        <v>1</v>
      </c>
      <c r="AF169" s="64">
        <f t="shared" si="93"/>
        <v>1</v>
      </c>
      <c r="AG169" s="172">
        <f>IF($AH169="",0,COUNTIF($AH$64:$AH169,INDEX($AH$352:$AH$639,ROW($A106))))</f>
        <v>0</v>
      </c>
      <c r="AH169" s="167" t="str">
        <f t="shared" si="101"/>
        <v>Team B6Team B2</v>
      </c>
      <c r="AI169" s="3" t="s">
        <v>138</v>
      </c>
    </row>
    <row r="170" spans="7:35" x14ac:dyDescent="0.2">
      <c r="G170" s="1" t="s">
        <v>204</v>
      </c>
      <c r="H170" s="174" t="str">
        <f>Spielplan!$J95</f>
        <v>Team B7</v>
      </c>
      <c r="I170" s="3" t="str">
        <f>Spielplan!$L95</f>
        <v>Team B3</v>
      </c>
      <c r="J170" s="172">
        <f>IF(Spielplan!$M95="","",Spielplan!$M95)</f>
        <v>0</v>
      </c>
      <c r="K170" s="175">
        <f>IF(Spielplan!$O95="","",Spielplan!$O95)</f>
        <v>3</v>
      </c>
      <c r="U170" s="57" t="s">
        <v>221</v>
      </c>
      <c r="V170" s="39" t="str">
        <f t="shared" si="90"/>
        <v>Team C6</v>
      </c>
      <c r="W170" s="172" t="str">
        <f t="shared" si="91"/>
        <v>Team C2</v>
      </c>
      <c r="X170" s="172">
        <f t="shared" si="94"/>
        <v>3</v>
      </c>
      <c r="Y170" s="34">
        <f t="shared" si="95"/>
        <v>3</v>
      </c>
      <c r="Z170" s="33" t="str">
        <f t="shared" si="96"/>
        <v>Team C6Team C2</v>
      </c>
      <c r="AA170" s="172">
        <f t="shared" si="97"/>
        <v>1</v>
      </c>
      <c r="AB170" s="172" t="str">
        <f t="shared" si="98"/>
        <v>3 : 3</v>
      </c>
      <c r="AC170" s="3" t="str">
        <f t="shared" si="99"/>
        <v/>
      </c>
      <c r="AD170" s="64" t="str">
        <f t="shared" si="100"/>
        <v/>
      </c>
      <c r="AE170" s="66">
        <f t="shared" si="92"/>
        <v>1</v>
      </c>
      <c r="AF170" s="64">
        <f t="shared" si="93"/>
        <v>1</v>
      </c>
      <c r="AG170" s="172">
        <f>IF($AH170="",0,COUNTIF($AH$64:$AH170,INDEX($AH$352:$AH$639,ROW($A107))))</f>
        <v>0</v>
      </c>
      <c r="AH170" s="167" t="str">
        <f t="shared" si="101"/>
        <v>Team C6Team C2</v>
      </c>
      <c r="AI170" s="3" t="s">
        <v>138</v>
      </c>
    </row>
    <row r="171" spans="7:35" ht="12" customHeight="1" x14ac:dyDescent="0.2">
      <c r="G171" s="1" t="s">
        <v>205</v>
      </c>
      <c r="H171" s="174" t="str">
        <f>Spielplan!$J96</f>
        <v>Team C7</v>
      </c>
      <c r="I171" s="3" t="str">
        <f>Spielplan!$L96</f>
        <v>Team C3</v>
      </c>
      <c r="J171" s="172">
        <f>IF(Spielplan!$M96="","",Spielplan!$M96)</f>
        <v>1</v>
      </c>
      <c r="K171" s="175">
        <f>IF(Spielplan!$O96="","",Spielplan!$O96)</f>
        <v>2</v>
      </c>
      <c r="U171" s="57" t="s">
        <v>222</v>
      </c>
      <c r="V171" s="39" t="str">
        <f t="shared" si="90"/>
        <v>Team D6</v>
      </c>
      <c r="W171" s="172" t="str">
        <f t="shared" si="91"/>
        <v>Team D2</v>
      </c>
      <c r="X171" s="172">
        <f t="shared" si="94"/>
        <v>5</v>
      </c>
      <c r="Y171" s="34">
        <f t="shared" si="95"/>
        <v>5</v>
      </c>
      <c r="Z171" s="33" t="str">
        <f t="shared" si="96"/>
        <v>Team D6Team D2</v>
      </c>
      <c r="AA171" s="172">
        <f t="shared" si="97"/>
        <v>1</v>
      </c>
      <c r="AB171" s="172" t="str">
        <f t="shared" si="98"/>
        <v>5 : 5</v>
      </c>
      <c r="AC171" s="3" t="str">
        <f t="shared" si="99"/>
        <v/>
      </c>
      <c r="AD171" s="64" t="str">
        <f t="shared" si="100"/>
        <v/>
      </c>
      <c r="AE171" s="66">
        <f t="shared" si="92"/>
        <v>1</v>
      </c>
      <c r="AF171" s="64">
        <f t="shared" si="93"/>
        <v>1</v>
      </c>
      <c r="AG171" s="172">
        <f>IF($AH171="",0,COUNTIF($AH$64:$AH171,INDEX($AH$352:$AH$639,ROW($A108))))</f>
        <v>0</v>
      </c>
      <c r="AH171" s="167" t="str">
        <f t="shared" si="101"/>
        <v>Team D6Team D2</v>
      </c>
      <c r="AI171" s="3" t="s">
        <v>138</v>
      </c>
    </row>
    <row r="172" spans="7:35" ht="12" customHeight="1" x14ac:dyDescent="0.2">
      <c r="G172" s="1" t="s">
        <v>206</v>
      </c>
      <c r="H172" s="269" t="str">
        <f>Spielplan!$J97</f>
        <v>Team D7</v>
      </c>
      <c r="I172" s="170" t="str">
        <f>Spielplan!$L97</f>
        <v>Team D3</v>
      </c>
      <c r="J172" s="270">
        <f>IF(Spielplan!$M97="","",Spielplan!$M97)</f>
        <v>2</v>
      </c>
      <c r="K172" s="271">
        <f>IF(Spielplan!$O97="","",Spielplan!$O97)</f>
        <v>2</v>
      </c>
      <c r="U172" s="57" t="s">
        <v>223</v>
      </c>
      <c r="V172" s="39" t="str">
        <f t="shared" si="90"/>
        <v>Team A8</v>
      </c>
      <c r="W172" s="172" t="str">
        <f t="shared" si="91"/>
        <v>Team A9</v>
      </c>
      <c r="X172" s="172">
        <f t="shared" si="94"/>
        <v>6</v>
      </c>
      <c r="Y172" s="34">
        <f t="shared" si="95"/>
        <v>6</v>
      </c>
      <c r="Z172" s="33" t="str">
        <f t="shared" si="96"/>
        <v>Team A8Team A9</v>
      </c>
      <c r="AA172" s="172">
        <f t="shared" si="97"/>
        <v>1</v>
      </c>
      <c r="AB172" s="172" t="str">
        <f t="shared" si="98"/>
        <v>6 : 6</v>
      </c>
      <c r="AC172" s="3" t="str">
        <f t="shared" si="99"/>
        <v/>
      </c>
      <c r="AD172" s="64" t="str">
        <f t="shared" si="100"/>
        <v/>
      </c>
      <c r="AE172" s="66">
        <f t="shared" si="92"/>
        <v>1</v>
      </c>
      <c r="AF172" s="64">
        <f t="shared" si="93"/>
        <v>1</v>
      </c>
      <c r="AG172" s="172">
        <f>IF($AH172="",0,COUNTIF($AH$64:$AH172,INDEX($AH$352:$AH$639,ROW($A109))))</f>
        <v>0</v>
      </c>
      <c r="AH172" s="167" t="str">
        <f t="shared" si="101"/>
        <v>Team A8Team A9</v>
      </c>
      <c r="AI172" s="3" t="s">
        <v>138</v>
      </c>
    </row>
    <row r="173" spans="7:35" ht="12" customHeight="1" x14ac:dyDescent="0.2">
      <c r="G173" s="1" t="s">
        <v>207</v>
      </c>
      <c r="H173" s="269" t="str">
        <f>Spielplan!$J98</f>
        <v>Eintracht Frankfurt</v>
      </c>
      <c r="I173" s="170" t="str">
        <f>Spielplan!$L98</f>
        <v>Team A8</v>
      </c>
      <c r="J173" s="270">
        <f>IF(Spielplan!$M98="","",Spielplan!$M98)</f>
        <v>4</v>
      </c>
      <c r="K173" s="271">
        <f>IF(Spielplan!$O98="","",Spielplan!$O98)</f>
        <v>3</v>
      </c>
      <c r="U173" s="57" t="s">
        <v>224</v>
      </c>
      <c r="V173" s="39" t="str">
        <f t="shared" si="90"/>
        <v>Team B8</v>
      </c>
      <c r="W173" s="172" t="str">
        <f t="shared" si="91"/>
        <v>Team B9</v>
      </c>
      <c r="X173" s="172">
        <f t="shared" si="94"/>
        <v>5</v>
      </c>
      <c r="Y173" s="34">
        <f t="shared" si="95"/>
        <v>5</v>
      </c>
      <c r="Z173" s="33" t="str">
        <f t="shared" si="96"/>
        <v>Team B8Team B9</v>
      </c>
      <c r="AA173" s="172">
        <f t="shared" si="97"/>
        <v>1</v>
      </c>
      <c r="AB173" s="172" t="str">
        <f t="shared" si="98"/>
        <v>5 : 5</v>
      </c>
      <c r="AC173" s="3" t="str">
        <f t="shared" si="99"/>
        <v/>
      </c>
      <c r="AD173" s="64" t="str">
        <f t="shared" si="100"/>
        <v/>
      </c>
      <c r="AE173" s="66">
        <f t="shared" si="92"/>
        <v>1</v>
      </c>
      <c r="AF173" s="64">
        <f t="shared" si="93"/>
        <v>1</v>
      </c>
      <c r="AG173" s="172">
        <f>IF($AH173="",0,COUNTIF($AH$64:$AH173,INDEX($AH$352:$AH$639,ROW($A110))))</f>
        <v>0</v>
      </c>
      <c r="AH173" s="167" t="str">
        <f t="shared" si="101"/>
        <v>Team B8Team B9</v>
      </c>
      <c r="AI173" s="3" t="s">
        <v>138</v>
      </c>
    </row>
    <row r="174" spans="7:35" ht="12" customHeight="1" x14ac:dyDescent="0.2">
      <c r="G174" s="1" t="s">
        <v>208</v>
      </c>
      <c r="H174" s="269" t="str">
        <f>Spielplan!$J99</f>
        <v>Team B2</v>
      </c>
      <c r="I174" s="170" t="str">
        <f>Spielplan!$L99</f>
        <v>Team B8</v>
      </c>
      <c r="J174" s="270">
        <f>IF(Spielplan!$M99="","",Spielplan!$M99)</f>
        <v>3</v>
      </c>
      <c r="K174" s="271">
        <f>IF(Spielplan!$O99="","",Spielplan!$O99)</f>
        <v>3</v>
      </c>
      <c r="U174" s="57" t="s">
        <v>225</v>
      </c>
      <c r="V174" s="39" t="str">
        <f t="shared" si="90"/>
        <v>Team C8</v>
      </c>
      <c r="W174" s="172" t="str">
        <f t="shared" si="91"/>
        <v>Team C9</v>
      </c>
      <c r="X174" s="172">
        <f t="shared" si="94"/>
        <v>4</v>
      </c>
      <c r="Y174" s="34">
        <f t="shared" si="95"/>
        <v>4</v>
      </c>
      <c r="Z174" s="33" t="str">
        <f t="shared" si="96"/>
        <v>Team C8Team C9</v>
      </c>
      <c r="AA174" s="172">
        <f t="shared" si="97"/>
        <v>1</v>
      </c>
      <c r="AB174" s="172" t="str">
        <f t="shared" si="98"/>
        <v>4 : 4</v>
      </c>
      <c r="AC174" s="3" t="str">
        <f t="shared" si="99"/>
        <v/>
      </c>
      <c r="AD174" s="64" t="str">
        <f t="shared" si="100"/>
        <v/>
      </c>
      <c r="AE174" s="66">
        <f t="shared" si="92"/>
        <v>1</v>
      </c>
      <c r="AF174" s="64">
        <f t="shared" si="93"/>
        <v>1</v>
      </c>
      <c r="AG174" s="172">
        <f>IF($AH174="",0,COUNTIF($AH$64:$AH174,INDEX($AH$352:$AH$639,ROW($A111))))</f>
        <v>0</v>
      </c>
      <c r="AH174" s="167" t="str">
        <f t="shared" si="101"/>
        <v>Team C8Team C9</v>
      </c>
      <c r="AI174" s="3" t="s">
        <v>138</v>
      </c>
    </row>
    <row r="175" spans="7:35" ht="12" customHeight="1" x14ac:dyDescent="0.2">
      <c r="G175" s="1" t="s">
        <v>209</v>
      </c>
      <c r="H175" s="269" t="str">
        <f>Spielplan!$J100</f>
        <v>Team C2</v>
      </c>
      <c r="I175" s="170" t="str">
        <f>Spielplan!$L100</f>
        <v>Team C8</v>
      </c>
      <c r="J175" s="270">
        <f>IF(Spielplan!$M100="","",Spielplan!$M100)</f>
        <v>1</v>
      </c>
      <c r="K175" s="271">
        <f>IF(Spielplan!$O100="","",Spielplan!$O100)</f>
        <v>3</v>
      </c>
      <c r="U175" s="57" t="s">
        <v>226</v>
      </c>
      <c r="V175" s="39" t="str">
        <f t="shared" si="90"/>
        <v>Team D8</v>
      </c>
      <c r="W175" s="172" t="str">
        <f t="shared" si="91"/>
        <v>Team D9</v>
      </c>
      <c r="X175" s="172">
        <f t="shared" si="94"/>
        <v>3</v>
      </c>
      <c r="Y175" s="34">
        <f t="shared" si="95"/>
        <v>3</v>
      </c>
      <c r="Z175" s="33" t="str">
        <f t="shared" si="96"/>
        <v>Team D8Team D9</v>
      </c>
      <c r="AA175" s="172">
        <f t="shared" si="97"/>
        <v>1</v>
      </c>
      <c r="AB175" s="172" t="str">
        <f t="shared" si="98"/>
        <v>3 : 3</v>
      </c>
      <c r="AC175" s="3" t="str">
        <f t="shared" si="99"/>
        <v/>
      </c>
      <c r="AD175" s="64" t="str">
        <f t="shared" si="100"/>
        <v/>
      </c>
      <c r="AE175" s="66">
        <f t="shared" si="92"/>
        <v>1</v>
      </c>
      <c r="AF175" s="64">
        <f t="shared" si="93"/>
        <v>1</v>
      </c>
      <c r="AG175" s="172">
        <f>IF($AH175="",0,COUNTIF($AH$64:$AH175,INDEX($AH$352:$AH$639,ROW($A112))))</f>
        <v>0</v>
      </c>
      <c r="AH175" s="167" t="str">
        <f t="shared" si="101"/>
        <v>Team D8Team D9</v>
      </c>
      <c r="AI175" s="3" t="s">
        <v>138</v>
      </c>
    </row>
    <row r="176" spans="7:35" ht="12" customHeight="1" x14ac:dyDescent="0.2">
      <c r="G176" s="1" t="s">
        <v>210</v>
      </c>
      <c r="H176" s="269" t="str">
        <f>Spielplan!$J101</f>
        <v>Team D2</v>
      </c>
      <c r="I176" s="170" t="str">
        <f>Spielplan!$L101</f>
        <v>Team D8</v>
      </c>
      <c r="J176" s="270">
        <f>IF(Spielplan!$M101="","",Spielplan!$M101)</f>
        <v>3</v>
      </c>
      <c r="K176" s="271">
        <f>IF(Spielplan!$O101="","",Spielplan!$O101)</f>
        <v>3</v>
      </c>
      <c r="U176" s="57" t="s">
        <v>227</v>
      </c>
      <c r="V176" s="39" t="str">
        <f t="shared" si="90"/>
        <v>FC Barcelona</v>
      </c>
      <c r="W176" s="172" t="str">
        <f t="shared" si="91"/>
        <v>1. FC Riedwald</v>
      </c>
      <c r="X176" s="172">
        <f t="shared" si="94"/>
        <v>5</v>
      </c>
      <c r="Y176" s="34">
        <f t="shared" si="95"/>
        <v>5</v>
      </c>
      <c r="Z176" s="33" t="str">
        <f t="shared" si="96"/>
        <v>FC Barcelona1. FC Riedwald</v>
      </c>
      <c r="AA176" s="172">
        <f t="shared" si="97"/>
        <v>1</v>
      </c>
      <c r="AB176" s="172" t="str">
        <f t="shared" si="98"/>
        <v>5 : 5</v>
      </c>
      <c r="AC176" s="3" t="str">
        <f t="shared" si="99"/>
        <v/>
      </c>
      <c r="AD176" s="64" t="str">
        <f t="shared" si="100"/>
        <v/>
      </c>
      <c r="AE176" s="66">
        <f t="shared" si="92"/>
        <v>1</v>
      </c>
      <c r="AF176" s="64">
        <f t="shared" si="93"/>
        <v>1</v>
      </c>
      <c r="AG176" s="172">
        <f>IF($AH176="",0,COUNTIF($AH$64:$AH176,INDEX($AH$352:$AH$639,ROW($A113))))</f>
        <v>0</v>
      </c>
      <c r="AH176" s="167" t="str">
        <f t="shared" si="101"/>
        <v>FC Barcelona1. FC Riedwald</v>
      </c>
      <c r="AI176" s="3" t="s">
        <v>138</v>
      </c>
    </row>
    <row r="177" spans="7:35" ht="12" customHeight="1" x14ac:dyDescent="0.2">
      <c r="G177" s="1" t="s">
        <v>211</v>
      </c>
      <c r="H177" s="269" t="str">
        <f>Spielplan!$J102</f>
        <v>1. FC Riedwald</v>
      </c>
      <c r="I177" s="170" t="str">
        <f>Spielplan!$L102</f>
        <v>Maibach 1822 eV</v>
      </c>
      <c r="J177" s="270">
        <f>IF(Spielplan!$M102="","",Spielplan!$M102)</f>
        <v>1</v>
      </c>
      <c r="K177" s="271">
        <f>IF(Spielplan!$O102="","",Spielplan!$O102)</f>
        <v>5</v>
      </c>
      <c r="U177" s="57" t="s">
        <v>228</v>
      </c>
      <c r="V177" s="39" t="str">
        <f t="shared" si="90"/>
        <v>Team B3</v>
      </c>
      <c r="W177" s="172" t="str">
        <f t="shared" si="91"/>
        <v>Team B1</v>
      </c>
      <c r="X177" s="172">
        <f t="shared" si="94"/>
        <v>0</v>
      </c>
      <c r="Y177" s="34">
        <f t="shared" si="95"/>
        <v>0</v>
      </c>
      <c r="Z177" s="33" t="str">
        <f t="shared" si="96"/>
        <v>Team B3Team B1</v>
      </c>
      <c r="AA177" s="172">
        <f t="shared" si="97"/>
        <v>1</v>
      </c>
      <c r="AB177" s="172" t="str">
        <f t="shared" si="98"/>
        <v>0 : 0</v>
      </c>
      <c r="AC177" s="3" t="str">
        <f t="shared" si="99"/>
        <v/>
      </c>
      <c r="AD177" s="64" t="str">
        <f t="shared" si="100"/>
        <v/>
      </c>
      <c r="AE177" s="66">
        <f t="shared" si="92"/>
        <v>1</v>
      </c>
      <c r="AF177" s="64">
        <f t="shared" si="93"/>
        <v>1</v>
      </c>
      <c r="AG177" s="172">
        <f>IF($AH177="",0,COUNTIF($AH$64:$AH177,INDEX($AH$352:$AH$639,ROW($A114))))</f>
        <v>0</v>
      </c>
      <c r="AH177" s="167" t="str">
        <f t="shared" si="101"/>
        <v>Team B3Team B1</v>
      </c>
      <c r="AI177" s="3" t="s">
        <v>138</v>
      </c>
    </row>
    <row r="178" spans="7:35" ht="12" customHeight="1" x14ac:dyDescent="0.2">
      <c r="G178" s="1" t="s">
        <v>212</v>
      </c>
      <c r="H178" s="269" t="str">
        <f>Spielplan!$J103</f>
        <v>Team B1</v>
      </c>
      <c r="I178" s="170" t="str">
        <f>Spielplan!$L103</f>
        <v>Team B4</v>
      </c>
      <c r="J178" s="270">
        <f>IF(Spielplan!$M103="","",Spielplan!$M103)</f>
        <v>1</v>
      </c>
      <c r="K178" s="271">
        <f>IF(Spielplan!$O103="","",Spielplan!$O103)</f>
        <v>6</v>
      </c>
      <c r="U178" s="57" t="s">
        <v>229</v>
      </c>
      <c r="V178" s="39" t="str">
        <f t="shared" si="90"/>
        <v>Team C3</v>
      </c>
      <c r="W178" s="172" t="str">
        <f t="shared" si="91"/>
        <v>Team C1</v>
      </c>
      <c r="X178" s="172">
        <f t="shared" si="94"/>
        <v>1</v>
      </c>
      <c r="Y178" s="34">
        <f t="shared" si="95"/>
        <v>1</v>
      </c>
      <c r="Z178" s="33" t="str">
        <f t="shared" si="96"/>
        <v>Team C3Team C1</v>
      </c>
      <c r="AA178" s="172">
        <f t="shared" si="97"/>
        <v>1</v>
      </c>
      <c r="AB178" s="172" t="str">
        <f t="shared" si="98"/>
        <v>1 : 1</v>
      </c>
      <c r="AC178" s="3" t="str">
        <f t="shared" si="99"/>
        <v/>
      </c>
      <c r="AD178" s="64" t="str">
        <f t="shared" si="100"/>
        <v/>
      </c>
      <c r="AE178" s="66">
        <f t="shared" si="92"/>
        <v>1</v>
      </c>
      <c r="AF178" s="64">
        <f t="shared" si="93"/>
        <v>1</v>
      </c>
      <c r="AG178" s="172">
        <f>IF($AH178="",0,COUNTIF($AH$64:$AH178,INDEX($AH$352:$AH$639,ROW($A115))))</f>
        <v>0</v>
      </c>
      <c r="AH178" s="167" t="str">
        <f t="shared" si="101"/>
        <v>Team C3Team C1</v>
      </c>
      <c r="AI178" s="3" t="s">
        <v>138</v>
      </c>
    </row>
    <row r="179" spans="7:35" ht="12" customHeight="1" x14ac:dyDescent="0.2">
      <c r="G179" s="1" t="s">
        <v>213</v>
      </c>
      <c r="H179" s="269" t="str">
        <f>Spielplan!$J104</f>
        <v>Team C1</v>
      </c>
      <c r="I179" s="170" t="str">
        <f>Spielplan!$L104</f>
        <v>Team C4</v>
      </c>
      <c r="J179" s="270">
        <f>IF(Spielplan!$M104="","",Spielplan!$M104)</f>
        <v>2</v>
      </c>
      <c r="K179" s="271">
        <f>IF(Spielplan!$O104="","",Spielplan!$O104)</f>
        <v>5</v>
      </c>
      <c r="U179" s="57" t="s">
        <v>230</v>
      </c>
      <c r="V179" s="39" t="str">
        <f t="shared" si="90"/>
        <v>Team D3</v>
      </c>
      <c r="W179" s="172" t="str">
        <f t="shared" si="91"/>
        <v>Team D1</v>
      </c>
      <c r="X179" s="172">
        <f t="shared" si="94"/>
        <v>2</v>
      </c>
      <c r="Y179" s="34">
        <f t="shared" si="95"/>
        <v>2</v>
      </c>
      <c r="Z179" s="33" t="str">
        <f t="shared" si="96"/>
        <v>Team D3Team D1</v>
      </c>
      <c r="AA179" s="172">
        <f t="shared" si="97"/>
        <v>1</v>
      </c>
      <c r="AB179" s="172" t="str">
        <f t="shared" si="98"/>
        <v>2 : 2</v>
      </c>
      <c r="AC179" s="3" t="str">
        <f t="shared" si="99"/>
        <v/>
      </c>
      <c r="AD179" s="64" t="str">
        <f t="shared" si="100"/>
        <v/>
      </c>
      <c r="AE179" s="66">
        <f t="shared" si="92"/>
        <v>1</v>
      </c>
      <c r="AF179" s="64">
        <f t="shared" si="93"/>
        <v>1</v>
      </c>
      <c r="AG179" s="172">
        <f>IF($AH179="",0,COUNTIF($AH$64:$AH179,INDEX($AH$352:$AH$639,ROW($A116))))</f>
        <v>0</v>
      </c>
      <c r="AH179" s="167" t="str">
        <f t="shared" si="101"/>
        <v>Team D3Team D1</v>
      </c>
      <c r="AI179" s="3" t="s">
        <v>138</v>
      </c>
    </row>
    <row r="180" spans="7:35" ht="12" customHeight="1" x14ac:dyDescent="0.2">
      <c r="G180" s="1" t="s">
        <v>214</v>
      </c>
      <c r="H180" s="269" t="str">
        <f>Spielplan!$J105</f>
        <v>Team D1</v>
      </c>
      <c r="I180" s="170" t="str">
        <f>Spielplan!$L105</f>
        <v>Team D4</v>
      </c>
      <c r="J180" s="270">
        <f>IF(Spielplan!$M105="","",Spielplan!$M105)</f>
        <v>2</v>
      </c>
      <c r="K180" s="271">
        <f>IF(Spielplan!$O105="","",Spielplan!$O105)</f>
        <v>4</v>
      </c>
      <c r="U180" s="57" t="s">
        <v>231</v>
      </c>
      <c r="V180" s="39" t="str">
        <f t="shared" si="90"/>
        <v>Eintracht Frankfurt</v>
      </c>
      <c r="W180" s="172" t="str">
        <f t="shared" si="91"/>
        <v>Maibach 1822 eV</v>
      </c>
      <c r="X180" s="172">
        <f t="shared" si="94"/>
        <v>3</v>
      </c>
      <c r="Y180" s="34">
        <f t="shared" si="95"/>
        <v>4</v>
      </c>
      <c r="Z180" s="33" t="str">
        <f t="shared" si="96"/>
        <v>Eintracht FrankfurtMaibach 1822 eV</v>
      </c>
      <c r="AA180" s="172">
        <f t="shared" si="97"/>
        <v>1</v>
      </c>
      <c r="AB180" s="172" t="str">
        <f t="shared" si="98"/>
        <v>3 : 4</v>
      </c>
      <c r="AC180" s="3" t="str">
        <f t="shared" si="99"/>
        <v/>
      </c>
      <c r="AD180" s="64" t="str">
        <f t="shared" si="100"/>
        <v/>
      </c>
      <c r="AE180" s="66">
        <f t="shared" si="92"/>
        <v>0</v>
      </c>
      <c r="AF180" s="64">
        <f t="shared" si="93"/>
        <v>3</v>
      </c>
      <c r="AG180" s="172">
        <f>IF($AH180="",0,COUNTIF($AH$64:$AH180,INDEX($AH$352:$AH$639,ROW($A117))))</f>
        <v>0</v>
      </c>
      <c r="AH180" s="167" t="str">
        <f t="shared" si="101"/>
        <v>Eintracht FrankfurtMaibach 1822 eV</v>
      </c>
      <c r="AI180" s="3" t="s">
        <v>138</v>
      </c>
    </row>
    <row r="181" spans="7:35" ht="12" customHeight="1" x14ac:dyDescent="0.2">
      <c r="G181" s="1" t="s">
        <v>215</v>
      </c>
      <c r="H181" s="269" t="str">
        <f>Spielplan!$J106</f>
        <v>FC Barcelona</v>
      </c>
      <c r="I181" s="170" t="str">
        <f>Spielplan!$L106</f>
        <v>Beinbruch SC</v>
      </c>
      <c r="J181" s="270">
        <f>IF(Spielplan!$M106="","",Spielplan!$M106)</f>
        <v>0</v>
      </c>
      <c r="K181" s="271">
        <f>IF(Spielplan!$O106="","",Spielplan!$O106)</f>
        <v>3</v>
      </c>
      <c r="U181" s="57" t="s">
        <v>232</v>
      </c>
      <c r="V181" s="39" t="str">
        <f t="shared" si="90"/>
        <v>Team B2</v>
      </c>
      <c r="W181" s="172" t="str">
        <f t="shared" si="91"/>
        <v>Team B4</v>
      </c>
      <c r="X181" s="172">
        <f t="shared" si="94"/>
        <v>3</v>
      </c>
      <c r="Y181" s="34">
        <f t="shared" si="95"/>
        <v>3</v>
      </c>
      <c r="Z181" s="33" t="str">
        <f t="shared" si="96"/>
        <v>Team B2Team B4</v>
      </c>
      <c r="AA181" s="172">
        <f t="shared" si="97"/>
        <v>1</v>
      </c>
      <c r="AB181" s="172" t="str">
        <f t="shared" si="98"/>
        <v>3 : 3</v>
      </c>
      <c r="AC181" s="3" t="str">
        <f t="shared" si="99"/>
        <v/>
      </c>
      <c r="AD181" s="64" t="str">
        <f t="shared" si="100"/>
        <v/>
      </c>
      <c r="AE181" s="66">
        <f t="shared" si="92"/>
        <v>1</v>
      </c>
      <c r="AF181" s="64">
        <f t="shared" si="93"/>
        <v>1</v>
      </c>
      <c r="AG181" s="172">
        <f>IF($AH181="",0,COUNTIF($AH$64:$AH181,INDEX($AH$352:$AH$639,ROW($A118))))</f>
        <v>0</v>
      </c>
      <c r="AH181" s="167" t="str">
        <f t="shared" si="101"/>
        <v>Team B2Team B4</v>
      </c>
      <c r="AI181" s="3" t="s">
        <v>138</v>
      </c>
    </row>
    <row r="182" spans="7:35" ht="12" customHeight="1" x14ac:dyDescent="0.2">
      <c r="G182" s="1" t="s">
        <v>216</v>
      </c>
      <c r="H182" s="269" t="str">
        <f>Spielplan!$J107</f>
        <v>Team B3</v>
      </c>
      <c r="I182" s="170" t="str">
        <f>Spielplan!$L107</f>
        <v>Team B5</v>
      </c>
      <c r="J182" s="270">
        <f>IF(Spielplan!$M107="","",Spielplan!$M107)</f>
        <v>1</v>
      </c>
      <c r="K182" s="271">
        <f>IF(Spielplan!$O107="","",Spielplan!$O107)</f>
        <v>5</v>
      </c>
      <c r="U182" s="57" t="s">
        <v>233</v>
      </c>
      <c r="V182" s="39" t="str">
        <f t="shared" si="90"/>
        <v>Team C2</v>
      </c>
      <c r="W182" s="172" t="str">
        <f t="shared" si="91"/>
        <v>Team C4</v>
      </c>
      <c r="X182" s="172">
        <f t="shared" si="94"/>
        <v>3</v>
      </c>
      <c r="Y182" s="34">
        <f t="shared" si="95"/>
        <v>1</v>
      </c>
      <c r="Z182" s="33" t="str">
        <f t="shared" si="96"/>
        <v>Team C2Team C4</v>
      </c>
      <c r="AA182" s="172">
        <f t="shared" si="97"/>
        <v>1</v>
      </c>
      <c r="AB182" s="172" t="str">
        <f t="shared" si="98"/>
        <v>3 : 1</v>
      </c>
      <c r="AC182" s="3" t="str">
        <f t="shared" si="99"/>
        <v/>
      </c>
      <c r="AD182" s="64" t="str">
        <f t="shared" si="100"/>
        <v/>
      </c>
      <c r="AE182" s="66">
        <f t="shared" si="92"/>
        <v>3</v>
      </c>
      <c r="AF182" s="64">
        <f t="shared" si="93"/>
        <v>0</v>
      </c>
      <c r="AG182" s="172">
        <f>IF($AH182="",0,COUNTIF($AH$64:$AH182,INDEX($AH$352:$AH$639,ROW($A119))))</f>
        <v>0</v>
      </c>
      <c r="AH182" s="167" t="str">
        <f t="shared" si="101"/>
        <v>Team C2Team C4</v>
      </c>
      <c r="AI182" s="3" t="s">
        <v>138</v>
      </c>
    </row>
    <row r="183" spans="7:35" x14ac:dyDescent="0.2">
      <c r="G183" s="1" t="s">
        <v>217</v>
      </c>
      <c r="H183" s="269" t="str">
        <f>Spielplan!$J108</f>
        <v>Team C3</v>
      </c>
      <c r="I183" s="170" t="str">
        <f>Spielplan!$L108</f>
        <v>Team C5</v>
      </c>
      <c r="J183" s="270">
        <f>IF(Spielplan!$M108="","",Spielplan!$M108)</f>
        <v>3</v>
      </c>
      <c r="K183" s="271">
        <f>IF(Spielplan!$O108="","",Spielplan!$O108)</f>
        <v>0</v>
      </c>
      <c r="U183" s="57" t="s">
        <v>234</v>
      </c>
      <c r="V183" s="39" t="str">
        <f t="shared" si="90"/>
        <v>Team D2</v>
      </c>
      <c r="W183" s="172" t="str">
        <f t="shared" si="91"/>
        <v>Team D4</v>
      </c>
      <c r="X183" s="172">
        <f t="shared" si="94"/>
        <v>3</v>
      </c>
      <c r="Y183" s="34">
        <f t="shared" si="95"/>
        <v>3</v>
      </c>
      <c r="Z183" s="33" t="str">
        <f t="shared" si="96"/>
        <v>Team D2Team D4</v>
      </c>
      <c r="AA183" s="172">
        <f t="shared" si="97"/>
        <v>1</v>
      </c>
      <c r="AB183" s="172" t="str">
        <f t="shared" si="98"/>
        <v>3 : 3</v>
      </c>
      <c r="AC183" s="3" t="str">
        <f t="shared" si="99"/>
        <v/>
      </c>
      <c r="AD183" s="64" t="str">
        <f t="shared" si="100"/>
        <v/>
      </c>
      <c r="AE183" s="66">
        <f t="shared" si="92"/>
        <v>1</v>
      </c>
      <c r="AF183" s="64">
        <f t="shared" si="93"/>
        <v>1</v>
      </c>
      <c r="AG183" s="172">
        <f>IF($AH183="",0,COUNTIF($AH$64:$AH183,INDEX($AH$352:$AH$639,ROW($A120))))</f>
        <v>0</v>
      </c>
      <c r="AH183" s="167" t="str">
        <f t="shared" si="101"/>
        <v>Team D2Team D4</v>
      </c>
      <c r="AI183" s="3" t="s">
        <v>138</v>
      </c>
    </row>
    <row r="184" spans="7:35" x14ac:dyDescent="0.2">
      <c r="G184" s="1" t="s">
        <v>218</v>
      </c>
      <c r="H184" s="269" t="str">
        <f>Spielplan!$J109</f>
        <v>Team D3</v>
      </c>
      <c r="I184" s="170" t="str">
        <f>Spielplan!$L109</f>
        <v>Team D5</v>
      </c>
      <c r="J184" s="270">
        <f>IF(Spielplan!$M109="","",Spielplan!$M109)</f>
        <v>2</v>
      </c>
      <c r="K184" s="271">
        <f>IF(Spielplan!$O109="","",Spielplan!$O109)</f>
        <v>1</v>
      </c>
      <c r="U184" s="57" t="s">
        <v>235</v>
      </c>
      <c r="V184" s="39" t="str">
        <f t="shared" si="90"/>
        <v>Team A9</v>
      </c>
      <c r="W184" s="172" t="str">
        <f t="shared" si="91"/>
        <v>FV Schlappe Lunge</v>
      </c>
      <c r="X184" s="172">
        <f t="shared" si="94"/>
        <v>5</v>
      </c>
      <c r="Y184" s="34">
        <f t="shared" si="95"/>
        <v>1</v>
      </c>
      <c r="Z184" s="33" t="str">
        <f t="shared" si="96"/>
        <v>Team A9FV Schlappe Lunge</v>
      </c>
      <c r="AA184" s="172">
        <f t="shared" si="97"/>
        <v>1</v>
      </c>
      <c r="AB184" s="172" t="str">
        <f t="shared" si="98"/>
        <v>5 : 1</v>
      </c>
      <c r="AC184" s="3" t="str">
        <f t="shared" si="99"/>
        <v/>
      </c>
      <c r="AD184" s="64" t="str">
        <f t="shared" si="100"/>
        <v/>
      </c>
      <c r="AE184" s="66">
        <f t="shared" si="92"/>
        <v>3</v>
      </c>
      <c r="AF184" s="64">
        <f t="shared" si="93"/>
        <v>0</v>
      </c>
      <c r="AG184" s="172">
        <f>IF($AH184="",0,COUNTIF($AH$64:$AH184,INDEX($AH$352:$AH$639,ROW($A121))))</f>
        <v>0</v>
      </c>
      <c r="AH184" s="167" t="str">
        <f t="shared" si="101"/>
        <v>Team A9FV Schlappe Lunge</v>
      </c>
      <c r="AI184" s="3" t="s">
        <v>138</v>
      </c>
    </row>
    <row r="185" spans="7:35" x14ac:dyDescent="0.2">
      <c r="G185" s="1" t="s">
        <v>219</v>
      </c>
      <c r="H185" s="269" t="str">
        <f>Spielplan!$J110</f>
        <v>FV Schlappe Lunge</v>
      </c>
      <c r="I185" s="170" t="str">
        <f>Spielplan!$L110</f>
        <v>Eintracht Frankfurt</v>
      </c>
      <c r="J185" s="270">
        <f>IF(Spielplan!$M110="","",Spielplan!$M110)</f>
        <v>3</v>
      </c>
      <c r="K185" s="271">
        <f>IF(Spielplan!$O110="","",Spielplan!$O110)</f>
        <v>3</v>
      </c>
      <c r="U185" s="57" t="s">
        <v>236</v>
      </c>
      <c r="V185" s="39" t="str">
        <f t="shared" si="90"/>
        <v>Team B9</v>
      </c>
      <c r="W185" s="172" t="str">
        <f t="shared" si="91"/>
        <v>Team B6</v>
      </c>
      <c r="X185" s="172">
        <f t="shared" si="94"/>
        <v>6</v>
      </c>
      <c r="Y185" s="34">
        <f t="shared" si="95"/>
        <v>1</v>
      </c>
      <c r="Z185" s="33" t="str">
        <f t="shared" si="96"/>
        <v>Team B9Team B6</v>
      </c>
      <c r="AA185" s="172">
        <f t="shared" si="97"/>
        <v>1</v>
      </c>
      <c r="AB185" s="172" t="str">
        <f t="shared" si="98"/>
        <v>6 : 1</v>
      </c>
      <c r="AC185" s="3" t="str">
        <f t="shared" si="99"/>
        <v/>
      </c>
      <c r="AD185" s="64" t="str">
        <f t="shared" si="100"/>
        <v/>
      </c>
      <c r="AE185" s="66">
        <f t="shared" si="92"/>
        <v>3</v>
      </c>
      <c r="AF185" s="64">
        <f t="shared" si="93"/>
        <v>0</v>
      </c>
      <c r="AG185" s="172">
        <f>IF($AH185="",0,COUNTIF($AH$64:$AH185,INDEX($AH$352:$AH$639,ROW($A122))))</f>
        <v>0</v>
      </c>
      <c r="AH185" s="167" t="str">
        <f t="shared" si="101"/>
        <v>Team B9Team B6</v>
      </c>
      <c r="AI185" s="3" t="s">
        <v>138</v>
      </c>
    </row>
    <row r="186" spans="7:35" x14ac:dyDescent="0.2">
      <c r="G186" s="1" t="s">
        <v>220</v>
      </c>
      <c r="H186" s="269" t="str">
        <f>Spielplan!$J111</f>
        <v>Team B6</v>
      </c>
      <c r="I186" s="170" t="str">
        <f>Spielplan!$L111</f>
        <v>Team B2</v>
      </c>
      <c r="J186" s="270">
        <f>IF(Spielplan!$M111="","",Spielplan!$M111)</f>
        <v>3</v>
      </c>
      <c r="K186" s="271">
        <f>IF(Spielplan!$O111="","",Spielplan!$O111)</f>
        <v>3</v>
      </c>
      <c r="U186" s="57" t="s">
        <v>237</v>
      </c>
      <c r="V186" s="39" t="str">
        <f t="shared" si="90"/>
        <v>Team C9</v>
      </c>
      <c r="W186" s="172" t="str">
        <f t="shared" si="91"/>
        <v>Team C6</v>
      </c>
      <c r="X186" s="172">
        <f t="shared" si="94"/>
        <v>5</v>
      </c>
      <c r="Y186" s="34">
        <f t="shared" si="95"/>
        <v>2</v>
      </c>
      <c r="Z186" s="33" t="str">
        <f t="shared" si="96"/>
        <v>Team C9Team C6</v>
      </c>
      <c r="AA186" s="172">
        <f t="shared" si="97"/>
        <v>1</v>
      </c>
      <c r="AB186" s="172" t="str">
        <f t="shared" si="98"/>
        <v>5 : 2</v>
      </c>
      <c r="AC186" s="3" t="str">
        <f t="shared" si="99"/>
        <v/>
      </c>
      <c r="AD186" s="64" t="str">
        <f t="shared" si="100"/>
        <v/>
      </c>
      <c r="AE186" s="66">
        <f t="shared" si="92"/>
        <v>3</v>
      </c>
      <c r="AF186" s="64">
        <f t="shared" si="93"/>
        <v>0</v>
      </c>
      <c r="AG186" s="172">
        <f>IF($AH186="",0,COUNTIF($AH$64:$AH186,INDEX($AH$352:$AH$639,ROW($A123))))</f>
        <v>0</v>
      </c>
      <c r="AH186" s="167" t="str">
        <f t="shared" si="101"/>
        <v>Team C9Team C6</v>
      </c>
      <c r="AI186" s="3" t="s">
        <v>138</v>
      </c>
    </row>
    <row r="187" spans="7:35" x14ac:dyDescent="0.2">
      <c r="G187" s="1" t="s">
        <v>221</v>
      </c>
      <c r="H187" s="269" t="str">
        <f>Spielplan!$J112</f>
        <v>Team C6</v>
      </c>
      <c r="I187" s="170" t="str">
        <f>Spielplan!$L112</f>
        <v>Team C2</v>
      </c>
      <c r="J187" s="270">
        <f>IF(Spielplan!$M112="","",Spielplan!$M112)</f>
        <v>3</v>
      </c>
      <c r="K187" s="271">
        <f>IF(Spielplan!$O112="","",Spielplan!$O112)</f>
        <v>3</v>
      </c>
      <c r="U187" s="57" t="s">
        <v>238</v>
      </c>
      <c r="V187" s="39" t="str">
        <f t="shared" si="90"/>
        <v>Team D9</v>
      </c>
      <c r="W187" s="172" t="str">
        <f t="shared" si="91"/>
        <v>Team D6</v>
      </c>
      <c r="X187" s="172">
        <f t="shared" si="94"/>
        <v>4</v>
      </c>
      <c r="Y187" s="34">
        <f t="shared" si="95"/>
        <v>2</v>
      </c>
      <c r="Z187" s="33" t="str">
        <f t="shared" si="96"/>
        <v>Team D9Team D6</v>
      </c>
      <c r="AA187" s="172">
        <f t="shared" si="97"/>
        <v>1</v>
      </c>
      <c r="AB187" s="172" t="str">
        <f t="shared" si="98"/>
        <v>4 : 2</v>
      </c>
      <c r="AC187" s="3" t="str">
        <f t="shared" si="99"/>
        <v/>
      </c>
      <c r="AD187" s="64" t="str">
        <f t="shared" si="100"/>
        <v/>
      </c>
      <c r="AE187" s="66">
        <f t="shared" si="92"/>
        <v>3</v>
      </c>
      <c r="AF187" s="64">
        <f t="shared" si="93"/>
        <v>0</v>
      </c>
      <c r="AG187" s="172">
        <f>IF($AH187="",0,COUNTIF($AH$64:$AH187,INDEX($AH$352:$AH$639,ROW($A124))))</f>
        <v>0</v>
      </c>
      <c r="AH187" s="167" t="str">
        <f t="shared" si="101"/>
        <v>Team D9Team D6</v>
      </c>
      <c r="AI187" s="3" t="s">
        <v>138</v>
      </c>
    </row>
    <row r="188" spans="7:35" x14ac:dyDescent="0.2">
      <c r="G188" s="1" t="s">
        <v>222</v>
      </c>
      <c r="H188" s="269" t="str">
        <f>Spielplan!$J113</f>
        <v>Team D6</v>
      </c>
      <c r="I188" s="170" t="str">
        <f>Spielplan!$L113</f>
        <v>Team D2</v>
      </c>
      <c r="J188" s="270">
        <f>IF(Spielplan!$M113="","",Spielplan!$M113)</f>
        <v>5</v>
      </c>
      <c r="K188" s="271">
        <f>IF(Spielplan!$O113="","",Spielplan!$O113)</f>
        <v>5</v>
      </c>
      <c r="U188" s="57" t="s">
        <v>239</v>
      </c>
      <c r="V188" s="39" t="str">
        <f t="shared" si="90"/>
        <v>Team A7</v>
      </c>
      <c r="W188" s="172" t="str">
        <f t="shared" si="91"/>
        <v>Team A8</v>
      </c>
      <c r="X188" s="172">
        <f t="shared" si="94"/>
        <v>3</v>
      </c>
      <c r="Y188" s="34">
        <f t="shared" si="95"/>
        <v>0</v>
      </c>
      <c r="Z188" s="33" t="str">
        <f t="shared" si="96"/>
        <v>Team A7Team A8</v>
      </c>
      <c r="AA188" s="172">
        <f t="shared" si="97"/>
        <v>1</v>
      </c>
      <c r="AB188" s="172" t="str">
        <f t="shared" si="98"/>
        <v>3 : 0</v>
      </c>
      <c r="AC188" s="3" t="str">
        <f t="shared" si="99"/>
        <v/>
      </c>
      <c r="AD188" s="64" t="str">
        <f t="shared" si="100"/>
        <v/>
      </c>
      <c r="AE188" s="66">
        <f t="shared" si="92"/>
        <v>3</v>
      </c>
      <c r="AF188" s="64">
        <f t="shared" si="93"/>
        <v>0</v>
      </c>
      <c r="AG188" s="172">
        <f>IF($AH188="",0,COUNTIF($AH$64:$AH188,INDEX($AH$352:$AH$639,ROW($A125))))</f>
        <v>0</v>
      </c>
      <c r="AH188" s="167" t="str">
        <f t="shared" si="101"/>
        <v>Team A7Team A8</v>
      </c>
      <c r="AI188" s="3" t="s">
        <v>138</v>
      </c>
    </row>
    <row r="189" spans="7:35" x14ac:dyDescent="0.2">
      <c r="G189" s="1" t="s">
        <v>223</v>
      </c>
      <c r="H189" s="269" t="str">
        <f>Spielplan!$J114</f>
        <v>Team A8</v>
      </c>
      <c r="I189" s="170" t="str">
        <f>Spielplan!$L114</f>
        <v>Team A9</v>
      </c>
      <c r="J189" s="270">
        <f>IF(Spielplan!$M114="","",Spielplan!$M114)</f>
        <v>6</v>
      </c>
      <c r="K189" s="271">
        <f>IF(Spielplan!$O114="","",Spielplan!$O114)</f>
        <v>6</v>
      </c>
      <c r="U189" s="57" t="s">
        <v>240</v>
      </c>
      <c r="V189" s="39" t="str">
        <f t="shared" si="90"/>
        <v>Team B7</v>
      </c>
      <c r="W189" s="172" t="str">
        <f t="shared" si="91"/>
        <v>Team B8</v>
      </c>
      <c r="X189" s="172">
        <f t="shared" si="94"/>
        <v>5</v>
      </c>
      <c r="Y189" s="34">
        <f t="shared" si="95"/>
        <v>1</v>
      </c>
      <c r="Z189" s="33" t="str">
        <f t="shared" si="96"/>
        <v>Team B7Team B8</v>
      </c>
      <c r="AA189" s="172">
        <f t="shared" si="97"/>
        <v>1</v>
      </c>
      <c r="AB189" s="172" t="str">
        <f t="shared" si="98"/>
        <v>5 : 1</v>
      </c>
      <c r="AC189" s="3" t="str">
        <f t="shared" si="99"/>
        <v/>
      </c>
      <c r="AD189" s="64" t="str">
        <f t="shared" si="100"/>
        <v/>
      </c>
      <c r="AE189" s="66">
        <f t="shared" si="92"/>
        <v>3</v>
      </c>
      <c r="AF189" s="64">
        <f t="shared" si="93"/>
        <v>0</v>
      </c>
      <c r="AG189" s="172">
        <f>IF($AH189="",0,COUNTIF($AH$64:$AH189,INDEX($AH$352:$AH$639,ROW($A126))))</f>
        <v>0</v>
      </c>
      <c r="AH189" s="167" t="str">
        <f t="shared" si="101"/>
        <v>Team B7Team B8</v>
      </c>
      <c r="AI189" s="3" t="s">
        <v>138</v>
      </c>
    </row>
    <row r="190" spans="7:35" x14ac:dyDescent="0.2">
      <c r="G190" s="1" t="s">
        <v>224</v>
      </c>
      <c r="H190" s="269" t="str">
        <f>Spielplan!$J115</f>
        <v>Team B8</v>
      </c>
      <c r="I190" s="170" t="str">
        <f>Spielplan!$L115</f>
        <v>Team B9</v>
      </c>
      <c r="J190" s="270">
        <f>IF(Spielplan!$M115="","",Spielplan!$M115)</f>
        <v>5</v>
      </c>
      <c r="K190" s="271">
        <f>IF(Spielplan!$O115="","",Spielplan!$O115)</f>
        <v>5</v>
      </c>
      <c r="U190" s="57" t="s">
        <v>241</v>
      </c>
      <c r="V190" s="39" t="str">
        <f t="shared" si="90"/>
        <v>Team C7</v>
      </c>
      <c r="W190" s="172" t="str">
        <f t="shared" si="91"/>
        <v>Team C8</v>
      </c>
      <c r="X190" s="172">
        <f t="shared" si="94"/>
        <v>0</v>
      </c>
      <c r="Y190" s="34">
        <f t="shared" si="95"/>
        <v>3</v>
      </c>
      <c r="Z190" s="33" t="str">
        <f t="shared" si="96"/>
        <v>Team C7Team C8</v>
      </c>
      <c r="AA190" s="172">
        <f t="shared" si="97"/>
        <v>1</v>
      </c>
      <c r="AB190" s="172" t="str">
        <f t="shared" si="98"/>
        <v>0 : 3</v>
      </c>
      <c r="AC190" s="3" t="str">
        <f t="shared" si="99"/>
        <v/>
      </c>
      <c r="AD190" s="64" t="str">
        <f t="shared" si="100"/>
        <v/>
      </c>
      <c r="AE190" s="66">
        <f t="shared" si="92"/>
        <v>0</v>
      </c>
      <c r="AF190" s="64">
        <f t="shared" si="93"/>
        <v>3</v>
      </c>
      <c r="AG190" s="172">
        <f>IF($AH190="",0,COUNTIF($AH$64:$AH190,INDEX($AH$352:$AH$639,ROW($A127))))</f>
        <v>0</v>
      </c>
      <c r="AH190" s="167" t="str">
        <f t="shared" si="101"/>
        <v>Team C7Team C8</v>
      </c>
      <c r="AI190" s="3" t="s">
        <v>138</v>
      </c>
    </row>
    <row r="191" spans="7:35" x14ac:dyDescent="0.2">
      <c r="G191" s="1" t="s">
        <v>225</v>
      </c>
      <c r="H191" s="269" t="str">
        <f>Spielplan!$J116</f>
        <v>Team C8</v>
      </c>
      <c r="I191" s="170" t="str">
        <f>Spielplan!$L116</f>
        <v>Team C9</v>
      </c>
      <c r="J191" s="270">
        <f>IF(Spielplan!$M116="","",Spielplan!$M116)</f>
        <v>4</v>
      </c>
      <c r="K191" s="271">
        <f>IF(Spielplan!$O116="","",Spielplan!$O116)</f>
        <v>4</v>
      </c>
      <c r="U191" s="57" t="s">
        <v>242</v>
      </c>
      <c r="V191" s="39" t="str">
        <f t="shared" si="90"/>
        <v>Team D7</v>
      </c>
      <c r="W191" s="172" t="str">
        <f t="shared" si="91"/>
        <v>Team D8</v>
      </c>
      <c r="X191" s="172">
        <f t="shared" si="94"/>
        <v>1</v>
      </c>
      <c r="Y191" s="34">
        <f t="shared" si="95"/>
        <v>2</v>
      </c>
      <c r="Z191" s="33" t="str">
        <f t="shared" si="96"/>
        <v>Team D7Team D8</v>
      </c>
      <c r="AA191" s="172">
        <f t="shared" si="97"/>
        <v>1</v>
      </c>
      <c r="AB191" s="172" t="str">
        <f t="shared" si="98"/>
        <v>1 : 2</v>
      </c>
      <c r="AC191" s="3" t="str">
        <f t="shared" si="99"/>
        <v/>
      </c>
      <c r="AD191" s="64" t="str">
        <f t="shared" si="100"/>
        <v/>
      </c>
      <c r="AE191" s="66">
        <f t="shared" si="92"/>
        <v>0</v>
      </c>
      <c r="AF191" s="64">
        <f t="shared" si="93"/>
        <v>3</v>
      </c>
      <c r="AG191" s="172">
        <f>IF($AH191="",0,COUNTIF($AH$64:$AH191,INDEX($AH$352:$AH$639,ROW($A128))))</f>
        <v>0</v>
      </c>
      <c r="AH191" s="167" t="str">
        <f t="shared" si="101"/>
        <v>Team D7Team D8</v>
      </c>
      <c r="AI191" s="3" t="s">
        <v>138</v>
      </c>
    </row>
    <row r="192" spans="7:35" x14ac:dyDescent="0.2">
      <c r="G192" s="1" t="s">
        <v>226</v>
      </c>
      <c r="H192" s="269" t="str">
        <f>Spielplan!$J117</f>
        <v>Team D8</v>
      </c>
      <c r="I192" s="170" t="str">
        <f>Spielplan!$L117</f>
        <v>Team D9</v>
      </c>
      <c r="J192" s="270">
        <f>IF(Spielplan!$M117="","",Spielplan!$M117)</f>
        <v>3</v>
      </c>
      <c r="K192" s="271">
        <f>IF(Spielplan!$O117="","",Spielplan!$O117)</f>
        <v>3</v>
      </c>
      <c r="U192" s="57" t="s">
        <v>243</v>
      </c>
      <c r="V192" s="39" t="str">
        <f t="shared" ref="V192:V255" si="102">IF($H209=0,"",$H209)</f>
        <v>1. FC Riedwald</v>
      </c>
      <c r="W192" s="172" t="str">
        <f t="shared" ref="W192:W255" si="103">IF($I209=0,"",$I209)</f>
        <v>Eintracht Frankfurt</v>
      </c>
      <c r="X192" s="172">
        <f t="shared" si="94"/>
        <v>2</v>
      </c>
      <c r="Y192" s="34">
        <f t="shared" si="95"/>
        <v>2</v>
      </c>
      <c r="Z192" s="33" t="str">
        <f t="shared" si="96"/>
        <v>1. FC RiedwaldEintracht Frankfurt</v>
      </c>
      <c r="AA192" s="172">
        <f t="shared" si="97"/>
        <v>1</v>
      </c>
      <c r="AB192" s="172" t="str">
        <f t="shared" si="98"/>
        <v>2 : 2</v>
      </c>
      <c r="AC192" s="3" t="str">
        <f t="shared" si="99"/>
        <v/>
      </c>
      <c r="AD192" s="64" t="str">
        <f t="shared" si="100"/>
        <v/>
      </c>
      <c r="AE192" s="66">
        <f t="shared" ref="AE192:AE255" si="104">IF($AA192=0,"",IF($X192&gt;$Y192,$E$72,IF($X192=$Y192,1,0)))</f>
        <v>1</v>
      </c>
      <c r="AF192" s="64">
        <f t="shared" ref="AF192:AF255" si="105">IF($AA192=0,"",IF($X192&lt;$Y192,$E$72,IF($X192=$Y192,1,0)))</f>
        <v>1</v>
      </c>
      <c r="AG192" s="172">
        <f>IF($AH192="",0,COUNTIF($AH$64:$AH192,INDEX($AH$352:$AH$639,ROW($A129))))</f>
        <v>0</v>
      </c>
      <c r="AH192" s="167" t="str">
        <f t="shared" si="101"/>
        <v>1. FC RiedwaldEintracht Frankfurt</v>
      </c>
      <c r="AI192" s="3" t="s">
        <v>138</v>
      </c>
    </row>
    <row r="193" spans="7:35" x14ac:dyDescent="0.2">
      <c r="G193" s="1" t="s">
        <v>227</v>
      </c>
      <c r="H193" s="269" t="str">
        <f>Spielplan!$J118</f>
        <v>FC Barcelona</v>
      </c>
      <c r="I193" s="170" t="str">
        <f>Spielplan!$L118</f>
        <v>1. FC Riedwald</v>
      </c>
      <c r="J193" s="270">
        <f>IF(Spielplan!$M118="","",Spielplan!$M118)</f>
        <v>5</v>
      </c>
      <c r="K193" s="271">
        <f>IF(Spielplan!$O118="","",Spielplan!$O118)</f>
        <v>5</v>
      </c>
      <c r="U193" s="57" t="s">
        <v>244</v>
      </c>
      <c r="V193" s="39" t="str">
        <f t="shared" si="102"/>
        <v>Team B1</v>
      </c>
      <c r="W193" s="172" t="str">
        <f t="shared" si="103"/>
        <v>Team B2</v>
      </c>
      <c r="X193" s="172">
        <f t="shared" si="94"/>
        <v>4</v>
      </c>
      <c r="Y193" s="34">
        <f t="shared" si="95"/>
        <v>3</v>
      </c>
      <c r="Z193" s="33" t="str">
        <f t="shared" si="96"/>
        <v>Team B1Team B2</v>
      </c>
      <c r="AA193" s="172">
        <f t="shared" si="97"/>
        <v>1</v>
      </c>
      <c r="AB193" s="172" t="str">
        <f t="shared" si="98"/>
        <v>4 : 3</v>
      </c>
      <c r="AC193" s="3" t="str">
        <f t="shared" si="99"/>
        <v/>
      </c>
      <c r="AD193" s="64" t="str">
        <f t="shared" si="100"/>
        <v/>
      </c>
      <c r="AE193" s="66">
        <f t="shared" si="104"/>
        <v>3</v>
      </c>
      <c r="AF193" s="64">
        <f t="shared" si="105"/>
        <v>0</v>
      </c>
      <c r="AG193" s="172">
        <f>IF($AH193="",0,COUNTIF($AH$64:$AH193,INDEX($AH$352:$AH$639,ROW($A130))))</f>
        <v>0</v>
      </c>
      <c r="AH193" s="167" t="str">
        <f t="shared" si="101"/>
        <v>Team B1Team B2</v>
      </c>
      <c r="AI193" s="3" t="s">
        <v>138</v>
      </c>
    </row>
    <row r="194" spans="7:35" x14ac:dyDescent="0.2">
      <c r="G194" s="1" t="s">
        <v>228</v>
      </c>
      <c r="H194" s="269" t="str">
        <f>Spielplan!$J119</f>
        <v>Team B3</v>
      </c>
      <c r="I194" s="170" t="str">
        <f>Spielplan!$L119</f>
        <v>Team B1</v>
      </c>
      <c r="J194" s="270">
        <f>IF(Spielplan!$M119="","",Spielplan!$M119)</f>
        <v>0</v>
      </c>
      <c r="K194" s="271">
        <f>IF(Spielplan!$O119="","",Spielplan!$O119)</f>
        <v>0</v>
      </c>
      <c r="U194" s="57" t="s">
        <v>245</v>
      </c>
      <c r="V194" s="39" t="str">
        <f t="shared" si="102"/>
        <v>Team C1</v>
      </c>
      <c r="W194" s="172" t="str">
        <f t="shared" si="103"/>
        <v>Team C2</v>
      </c>
      <c r="X194" s="172">
        <f t="shared" ref="X194:X257" si="106">IF(OR($J211="",$K211="",$V194="",$W194=""),"",$J211)</f>
        <v>3</v>
      </c>
      <c r="Y194" s="34">
        <f t="shared" ref="Y194:Y257" si="107">IF(OR($J211="",$K211="",$V194="",$W194=""),"",$K211)</f>
        <v>3</v>
      </c>
      <c r="Z194" s="33" t="str">
        <f t="shared" ref="Z194:Z257" si="108">IF($AG194=0,V194&amp;W194,"")</f>
        <v>Team C1Team C2</v>
      </c>
      <c r="AA194" s="172">
        <f t="shared" ref="AA194:AA257" si="109">IF(AND(V194&lt;&gt;"",W194&lt;&gt;"",V194&lt;&gt;W194,X194&lt;&gt;"",Y194&lt;&gt;""),1,0)</f>
        <v>1</v>
      </c>
      <c r="AB194" s="172" t="str">
        <f t="shared" ref="AB194:AB257" si="110">IF(AND(AA194&gt;0,$AG194=0),X194&amp;$M$67&amp;Y194,"")</f>
        <v>3 : 3</v>
      </c>
      <c r="AC194" s="3" t="str">
        <f t="shared" ref="AC194:AC257" si="111">IF($AG194=1,V194&amp;W194,"")</f>
        <v/>
      </c>
      <c r="AD194" s="64" t="str">
        <f t="shared" ref="AD194:AD257" si="112">IF(AND(AA194&gt;0,$AG194=1),$X194&amp;$M$67&amp;$Y194,"")</f>
        <v/>
      </c>
      <c r="AE194" s="66">
        <f t="shared" si="104"/>
        <v>1</v>
      </c>
      <c r="AF194" s="64">
        <f t="shared" si="105"/>
        <v>1</v>
      </c>
      <c r="AG194" s="172">
        <f>IF($AH194="",0,COUNTIF($AH$64:$AH194,INDEX($AH$352:$AH$639,ROW($A131))))</f>
        <v>0</v>
      </c>
      <c r="AH194" s="167" t="str">
        <f t="shared" ref="AH194:AH257" si="113">V194&amp;W194</f>
        <v>Team C1Team C2</v>
      </c>
      <c r="AI194" s="3" t="s">
        <v>138</v>
      </c>
    </row>
    <row r="195" spans="7:35" x14ac:dyDescent="0.2">
      <c r="G195" s="1" t="s">
        <v>229</v>
      </c>
      <c r="H195" s="269" t="str">
        <f>Spielplan!$J120</f>
        <v>Team C3</v>
      </c>
      <c r="I195" s="170" t="str">
        <f>Spielplan!$L120</f>
        <v>Team C1</v>
      </c>
      <c r="J195" s="270">
        <f>IF(Spielplan!$M120="","",Spielplan!$M120)</f>
        <v>1</v>
      </c>
      <c r="K195" s="271">
        <f>IF(Spielplan!$O120="","",Spielplan!$O120)</f>
        <v>1</v>
      </c>
      <c r="U195" s="57" t="s">
        <v>246</v>
      </c>
      <c r="V195" s="39" t="str">
        <f t="shared" si="102"/>
        <v>Team D1</v>
      </c>
      <c r="W195" s="172" t="str">
        <f t="shared" si="103"/>
        <v>Team D2</v>
      </c>
      <c r="X195" s="172">
        <f t="shared" si="106"/>
        <v>1</v>
      </c>
      <c r="Y195" s="34">
        <f t="shared" si="107"/>
        <v>3</v>
      </c>
      <c r="Z195" s="33" t="str">
        <f t="shared" si="108"/>
        <v>Team D1Team D2</v>
      </c>
      <c r="AA195" s="172">
        <f t="shared" si="109"/>
        <v>1</v>
      </c>
      <c r="AB195" s="172" t="str">
        <f t="shared" si="110"/>
        <v>1 : 3</v>
      </c>
      <c r="AC195" s="3" t="str">
        <f t="shared" si="111"/>
        <v/>
      </c>
      <c r="AD195" s="64" t="str">
        <f t="shared" si="112"/>
        <v/>
      </c>
      <c r="AE195" s="66">
        <f t="shared" si="104"/>
        <v>0</v>
      </c>
      <c r="AF195" s="64">
        <f t="shared" si="105"/>
        <v>3</v>
      </c>
      <c r="AG195" s="172">
        <f>IF($AH195="",0,COUNTIF($AH$64:$AH195,INDEX($AH$352:$AH$639,ROW($A132))))</f>
        <v>0</v>
      </c>
      <c r="AH195" s="167" t="str">
        <f t="shared" si="113"/>
        <v>Team D1Team D2</v>
      </c>
      <c r="AI195" s="3" t="s">
        <v>138</v>
      </c>
    </row>
    <row r="196" spans="7:35" x14ac:dyDescent="0.2">
      <c r="G196" s="1" t="s">
        <v>230</v>
      </c>
      <c r="H196" s="269" t="str">
        <f>Spielplan!$J121</f>
        <v>Team D3</v>
      </c>
      <c r="I196" s="170" t="str">
        <f>Spielplan!$L121</f>
        <v>Team D1</v>
      </c>
      <c r="J196" s="270">
        <f>IF(Spielplan!$M121="","",Spielplan!$M121)</f>
        <v>2</v>
      </c>
      <c r="K196" s="271">
        <f>IF(Spielplan!$O121="","",Spielplan!$O121)</f>
        <v>2</v>
      </c>
      <c r="U196" s="57" t="s">
        <v>247</v>
      </c>
      <c r="V196" s="39" t="str">
        <f t="shared" si="102"/>
        <v>Maibach 1822 eV</v>
      </c>
      <c r="W196" s="172" t="str">
        <f t="shared" si="103"/>
        <v>Team A9</v>
      </c>
      <c r="X196" s="172">
        <f t="shared" si="106"/>
        <v>3</v>
      </c>
      <c r="Y196" s="34">
        <f t="shared" si="107"/>
        <v>3</v>
      </c>
      <c r="Z196" s="33" t="str">
        <f t="shared" si="108"/>
        <v>Maibach 1822 eVTeam A9</v>
      </c>
      <c r="AA196" s="172">
        <f t="shared" si="109"/>
        <v>1</v>
      </c>
      <c r="AB196" s="172" t="str">
        <f t="shared" si="110"/>
        <v>3 : 3</v>
      </c>
      <c r="AC196" s="3" t="str">
        <f t="shared" si="111"/>
        <v/>
      </c>
      <c r="AD196" s="64" t="str">
        <f t="shared" si="112"/>
        <v/>
      </c>
      <c r="AE196" s="66">
        <f t="shared" si="104"/>
        <v>1</v>
      </c>
      <c r="AF196" s="64">
        <f t="shared" si="105"/>
        <v>1</v>
      </c>
      <c r="AG196" s="172">
        <f>IF($AH196="",0,COUNTIF($AH$64:$AH196,INDEX($AH$352:$AH$639,ROW($A133))))</f>
        <v>0</v>
      </c>
      <c r="AH196" s="167" t="str">
        <f t="shared" si="113"/>
        <v>Maibach 1822 eVTeam A9</v>
      </c>
      <c r="AI196" s="3" t="s">
        <v>138</v>
      </c>
    </row>
    <row r="197" spans="7:35" x14ac:dyDescent="0.2">
      <c r="G197" s="1" t="s">
        <v>231</v>
      </c>
      <c r="H197" s="269" t="str">
        <f>Spielplan!$J122</f>
        <v>Eintracht Frankfurt</v>
      </c>
      <c r="I197" s="170" t="str">
        <f>Spielplan!$L122</f>
        <v>Maibach 1822 eV</v>
      </c>
      <c r="J197" s="270">
        <f>IF(Spielplan!$M122="","",Spielplan!$M122)</f>
        <v>3</v>
      </c>
      <c r="K197" s="271">
        <f>IF(Spielplan!$O122="","",Spielplan!$O122)</f>
        <v>4</v>
      </c>
      <c r="U197" s="57" t="s">
        <v>248</v>
      </c>
      <c r="V197" s="39" t="str">
        <f t="shared" si="102"/>
        <v>Team B4</v>
      </c>
      <c r="W197" s="172" t="str">
        <f t="shared" si="103"/>
        <v>Team B9</v>
      </c>
      <c r="X197" s="172">
        <f t="shared" si="106"/>
        <v>1</v>
      </c>
      <c r="Y197" s="34">
        <f t="shared" si="107"/>
        <v>5</v>
      </c>
      <c r="Z197" s="33" t="str">
        <f t="shared" si="108"/>
        <v>Team B4Team B9</v>
      </c>
      <c r="AA197" s="172">
        <f t="shared" si="109"/>
        <v>1</v>
      </c>
      <c r="AB197" s="172" t="str">
        <f t="shared" si="110"/>
        <v>1 : 5</v>
      </c>
      <c r="AC197" s="3" t="str">
        <f t="shared" si="111"/>
        <v/>
      </c>
      <c r="AD197" s="64" t="str">
        <f t="shared" si="112"/>
        <v/>
      </c>
      <c r="AE197" s="66">
        <f t="shared" si="104"/>
        <v>0</v>
      </c>
      <c r="AF197" s="64">
        <f t="shared" si="105"/>
        <v>3</v>
      </c>
      <c r="AG197" s="172">
        <f>IF($AH197="",0,COUNTIF($AH$64:$AH197,INDEX($AH$352:$AH$639,ROW($A134))))</f>
        <v>0</v>
      </c>
      <c r="AH197" s="167" t="str">
        <f t="shared" si="113"/>
        <v>Team B4Team B9</v>
      </c>
      <c r="AI197" s="3" t="s">
        <v>138</v>
      </c>
    </row>
    <row r="198" spans="7:35" x14ac:dyDescent="0.2">
      <c r="G198" s="1" t="s">
        <v>232</v>
      </c>
      <c r="H198" s="269" t="str">
        <f>Spielplan!$J123</f>
        <v>Team B2</v>
      </c>
      <c r="I198" s="170" t="str">
        <f>Spielplan!$L123</f>
        <v>Team B4</v>
      </c>
      <c r="J198" s="270">
        <f>IF(Spielplan!$M123="","",Spielplan!$M123)</f>
        <v>3</v>
      </c>
      <c r="K198" s="271">
        <f>IF(Spielplan!$O123="","",Spielplan!$O123)</f>
        <v>3</v>
      </c>
      <c r="U198" s="57" t="s">
        <v>249</v>
      </c>
      <c r="V198" s="39" t="str">
        <f t="shared" si="102"/>
        <v>Team C4</v>
      </c>
      <c r="W198" s="172" t="str">
        <f t="shared" si="103"/>
        <v>Team C9</v>
      </c>
      <c r="X198" s="172">
        <f t="shared" si="106"/>
        <v>1</v>
      </c>
      <c r="Y198" s="34">
        <f t="shared" si="107"/>
        <v>6</v>
      </c>
      <c r="Z198" s="33" t="str">
        <f t="shared" si="108"/>
        <v>Team C4Team C9</v>
      </c>
      <c r="AA198" s="172">
        <f t="shared" si="109"/>
        <v>1</v>
      </c>
      <c r="AB198" s="172" t="str">
        <f t="shared" si="110"/>
        <v>1 : 6</v>
      </c>
      <c r="AC198" s="3" t="str">
        <f t="shared" si="111"/>
        <v/>
      </c>
      <c r="AD198" s="64" t="str">
        <f t="shared" si="112"/>
        <v/>
      </c>
      <c r="AE198" s="66">
        <f t="shared" si="104"/>
        <v>0</v>
      </c>
      <c r="AF198" s="64">
        <f t="shared" si="105"/>
        <v>3</v>
      </c>
      <c r="AG198" s="172">
        <f>IF($AH198="",0,COUNTIF($AH$64:$AH198,INDEX($AH$352:$AH$639,ROW($A135))))</f>
        <v>0</v>
      </c>
      <c r="AH198" s="167" t="str">
        <f t="shared" si="113"/>
        <v>Team C4Team C9</v>
      </c>
      <c r="AI198" s="3" t="s">
        <v>138</v>
      </c>
    </row>
    <row r="199" spans="7:35" x14ac:dyDescent="0.2">
      <c r="G199" s="1" t="s">
        <v>233</v>
      </c>
      <c r="H199" s="269" t="str">
        <f>Spielplan!$J124</f>
        <v>Team C2</v>
      </c>
      <c r="I199" s="170" t="str">
        <f>Spielplan!$L124</f>
        <v>Team C4</v>
      </c>
      <c r="J199" s="270">
        <f>IF(Spielplan!$M124="","",Spielplan!$M124)</f>
        <v>3</v>
      </c>
      <c r="K199" s="271">
        <f>IF(Spielplan!$O124="","",Spielplan!$O124)</f>
        <v>1</v>
      </c>
      <c r="U199" s="57" t="s">
        <v>250</v>
      </c>
      <c r="V199" s="39" t="str">
        <f t="shared" si="102"/>
        <v>Team D4</v>
      </c>
      <c r="W199" s="172" t="str">
        <f t="shared" si="103"/>
        <v>Team D9</v>
      </c>
      <c r="X199" s="172">
        <f t="shared" si="106"/>
        <v>2</v>
      </c>
      <c r="Y199" s="34">
        <f t="shared" si="107"/>
        <v>5</v>
      </c>
      <c r="Z199" s="33" t="str">
        <f t="shared" si="108"/>
        <v>Team D4Team D9</v>
      </c>
      <c r="AA199" s="172">
        <f t="shared" si="109"/>
        <v>1</v>
      </c>
      <c r="AB199" s="172" t="str">
        <f t="shared" si="110"/>
        <v>2 : 5</v>
      </c>
      <c r="AC199" s="3" t="str">
        <f t="shared" si="111"/>
        <v/>
      </c>
      <c r="AD199" s="64" t="str">
        <f t="shared" si="112"/>
        <v/>
      </c>
      <c r="AE199" s="66">
        <f t="shared" si="104"/>
        <v>0</v>
      </c>
      <c r="AF199" s="64">
        <f t="shared" si="105"/>
        <v>3</v>
      </c>
      <c r="AG199" s="172">
        <f>IF($AH199="",0,COUNTIF($AH$64:$AH199,INDEX($AH$352:$AH$639,ROW($A136))))</f>
        <v>0</v>
      </c>
      <c r="AH199" s="167" t="str">
        <f t="shared" si="113"/>
        <v>Team D4Team D9</v>
      </c>
      <c r="AI199" s="3" t="s">
        <v>138</v>
      </c>
    </row>
    <row r="200" spans="7:35" x14ac:dyDescent="0.2">
      <c r="G200" s="1" t="s">
        <v>234</v>
      </c>
      <c r="H200" s="269" t="str">
        <f>Spielplan!$J125</f>
        <v>Team D2</v>
      </c>
      <c r="I200" s="170" t="str">
        <f>Spielplan!$L125</f>
        <v>Team D4</v>
      </c>
      <c r="J200" s="270">
        <f>IF(Spielplan!$M125="","",Spielplan!$M125)</f>
        <v>3</v>
      </c>
      <c r="K200" s="271">
        <f>IF(Spielplan!$O125="","",Spielplan!$O125)</f>
        <v>3</v>
      </c>
      <c r="U200" s="57" t="s">
        <v>251</v>
      </c>
      <c r="V200" s="39" t="str">
        <f t="shared" si="102"/>
        <v>Team A8</v>
      </c>
      <c r="W200" s="172" t="str">
        <f t="shared" si="103"/>
        <v>Beinbruch SC</v>
      </c>
      <c r="X200" s="172">
        <f t="shared" si="106"/>
        <v>2</v>
      </c>
      <c r="Y200" s="34">
        <f t="shared" si="107"/>
        <v>4</v>
      </c>
      <c r="Z200" s="33" t="str">
        <f t="shared" si="108"/>
        <v>Team A8Beinbruch SC</v>
      </c>
      <c r="AA200" s="172">
        <f t="shared" si="109"/>
        <v>1</v>
      </c>
      <c r="AB200" s="172" t="str">
        <f t="shared" si="110"/>
        <v>2 : 4</v>
      </c>
      <c r="AC200" s="3" t="str">
        <f t="shared" si="111"/>
        <v/>
      </c>
      <c r="AD200" s="64" t="str">
        <f t="shared" si="112"/>
        <v/>
      </c>
      <c r="AE200" s="66">
        <f t="shared" si="104"/>
        <v>0</v>
      </c>
      <c r="AF200" s="64">
        <f t="shared" si="105"/>
        <v>3</v>
      </c>
      <c r="AG200" s="172">
        <f>IF($AH200="",0,COUNTIF($AH$64:$AH200,INDEX($AH$352:$AH$639,ROW($A137))))</f>
        <v>0</v>
      </c>
      <c r="AH200" s="167" t="str">
        <f t="shared" si="113"/>
        <v>Team A8Beinbruch SC</v>
      </c>
      <c r="AI200" s="3" t="s">
        <v>138</v>
      </c>
    </row>
    <row r="201" spans="7:35" x14ac:dyDescent="0.2">
      <c r="G201" s="1" t="s">
        <v>235</v>
      </c>
      <c r="H201" s="269" t="str">
        <f>Spielplan!$J126</f>
        <v>Team A9</v>
      </c>
      <c r="I201" s="170" t="str">
        <f>Spielplan!$L126</f>
        <v>FV Schlappe Lunge</v>
      </c>
      <c r="J201" s="270">
        <f>IF(Spielplan!$M126="","",Spielplan!$M126)</f>
        <v>5</v>
      </c>
      <c r="K201" s="271">
        <f>IF(Spielplan!$O126="","",Spielplan!$O126)</f>
        <v>1</v>
      </c>
      <c r="U201" s="57" t="s">
        <v>252</v>
      </c>
      <c r="V201" s="39" t="str">
        <f t="shared" si="102"/>
        <v>Team B8</v>
      </c>
      <c r="W201" s="172" t="str">
        <f t="shared" si="103"/>
        <v>Team B5</v>
      </c>
      <c r="X201" s="172">
        <f t="shared" si="106"/>
        <v>0</v>
      </c>
      <c r="Y201" s="34">
        <f t="shared" si="107"/>
        <v>3</v>
      </c>
      <c r="Z201" s="33" t="str">
        <f t="shared" si="108"/>
        <v>Team B8Team B5</v>
      </c>
      <c r="AA201" s="172">
        <f t="shared" si="109"/>
        <v>1</v>
      </c>
      <c r="AB201" s="172" t="str">
        <f t="shared" si="110"/>
        <v>0 : 3</v>
      </c>
      <c r="AC201" s="3" t="str">
        <f t="shared" si="111"/>
        <v/>
      </c>
      <c r="AD201" s="64" t="str">
        <f t="shared" si="112"/>
        <v/>
      </c>
      <c r="AE201" s="66">
        <f t="shared" si="104"/>
        <v>0</v>
      </c>
      <c r="AF201" s="64">
        <f t="shared" si="105"/>
        <v>3</v>
      </c>
      <c r="AG201" s="172">
        <f>IF($AH201="",0,COUNTIF($AH$64:$AH201,INDEX($AH$352:$AH$639,ROW($A138))))</f>
        <v>0</v>
      </c>
      <c r="AH201" s="167" t="str">
        <f t="shared" si="113"/>
        <v>Team B8Team B5</v>
      </c>
      <c r="AI201" s="3" t="s">
        <v>138</v>
      </c>
    </row>
    <row r="202" spans="7:35" x14ac:dyDescent="0.2">
      <c r="G202" s="1" t="s">
        <v>236</v>
      </c>
      <c r="H202" s="269" t="str">
        <f>Spielplan!$J127</f>
        <v>Team B9</v>
      </c>
      <c r="I202" s="170" t="str">
        <f>Spielplan!$L127</f>
        <v>Team B6</v>
      </c>
      <c r="J202" s="270">
        <f>IF(Spielplan!$M127="","",Spielplan!$M127)</f>
        <v>6</v>
      </c>
      <c r="K202" s="271">
        <f>IF(Spielplan!$O127="","",Spielplan!$O127)</f>
        <v>1</v>
      </c>
      <c r="U202" s="57" t="s">
        <v>253</v>
      </c>
      <c r="V202" s="39" t="str">
        <f t="shared" si="102"/>
        <v>Team C8</v>
      </c>
      <c r="W202" s="172" t="str">
        <f t="shared" si="103"/>
        <v>Team C5</v>
      </c>
      <c r="X202" s="172">
        <f t="shared" si="106"/>
        <v>1</v>
      </c>
      <c r="Y202" s="34">
        <f t="shared" si="107"/>
        <v>5</v>
      </c>
      <c r="Z202" s="33" t="str">
        <f t="shared" si="108"/>
        <v>Team C8Team C5</v>
      </c>
      <c r="AA202" s="172">
        <f t="shared" si="109"/>
        <v>1</v>
      </c>
      <c r="AB202" s="172" t="str">
        <f t="shared" si="110"/>
        <v>1 : 5</v>
      </c>
      <c r="AC202" s="3" t="str">
        <f t="shared" si="111"/>
        <v/>
      </c>
      <c r="AD202" s="64" t="str">
        <f t="shared" si="112"/>
        <v/>
      </c>
      <c r="AE202" s="66">
        <f t="shared" si="104"/>
        <v>0</v>
      </c>
      <c r="AF202" s="64">
        <f t="shared" si="105"/>
        <v>3</v>
      </c>
      <c r="AG202" s="172">
        <f>IF($AH202="",0,COUNTIF($AH$64:$AH202,INDEX($AH$352:$AH$639,ROW($A139))))</f>
        <v>0</v>
      </c>
      <c r="AH202" s="167" t="str">
        <f t="shared" si="113"/>
        <v>Team C8Team C5</v>
      </c>
      <c r="AI202" s="3" t="s">
        <v>138</v>
      </c>
    </row>
    <row r="203" spans="7:35" x14ac:dyDescent="0.2">
      <c r="G203" s="1" t="s">
        <v>237</v>
      </c>
      <c r="H203" s="269" t="str">
        <f>Spielplan!$J128</f>
        <v>Team C9</v>
      </c>
      <c r="I203" s="170" t="str">
        <f>Spielplan!$L128</f>
        <v>Team C6</v>
      </c>
      <c r="J203" s="270">
        <f>IF(Spielplan!$M128="","",Spielplan!$M128)</f>
        <v>5</v>
      </c>
      <c r="K203" s="271">
        <f>IF(Spielplan!$O128="","",Spielplan!$O128)</f>
        <v>2</v>
      </c>
      <c r="U203" s="57" t="s">
        <v>254</v>
      </c>
      <c r="V203" s="39" t="str">
        <f t="shared" si="102"/>
        <v>Team D8</v>
      </c>
      <c r="W203" s="172" t="str">
        <f t="shared" si="103"/>
        <v>Team D5</v>
      </c>
      <c r="X203" s="172">
        <f t="shared" si="106"/>
        <v>3</v>
      </c>
      <c r="Y203" s="34">
        <f t="shared" si="107"/>
        <v>0</v>
      </c>
      <c r="Z203" s="33" t="str">
        <f t="shared" si="108"/>
        <v>Team D8Team D5</v>
      </c>
      <c r="AA203" s="172">
        <f t="shared" si="109"/>
        <v>1</v>
      </c>
      <c r="AB203" s="172" t="str">
        <f t="shared" si="110"/>
        <v>3 : 0</v>
      </c>
      <c r="AC203" s="3" t="str">
        <f t="shared" si="111"/>
        <v/>
      </c>
      <c r="AD203" s="64" t="str">
        <f t="shared" si="112"/>
        <v/>
      </c>
      <c r="AE203" s="66">
        <f t="shared" si="104"/>
        <v>3</v>
      </c>
      <c r="AF203" s="64">
        <f t="shared" si="105"/>
        <v>0</v>
      </c>
      <c r="AG203" s="172">
        <f>IF($AH203="",0,COUNTIF($AH$64:$AH203,INDEX($AH$352:$AH$639,ROW($A140))))</f>
        <v>0</v>
      </c>
      <c r="AH203" s="167" t="str">
        <f t="shared" si="113"/>
        <v>Team D8Team D5</v>
      </c>
      <c r="AI203" s="3" t="s">
        <v>138</v>
      </c>
    </row>
    <row r="204" spans="7:35" x14ac:dyDescent="0.2">
      <c r="G204" s="1" t="s">
        <v>238</v>
      </c>
      <c r="H204" s="269" t="str">
        <f>Spielplan!$J129</f>
        <v>Team D9</v>
      </c>
      <c r="I204" s="170" t="str">
        <f>Spielplan!$L129</f>
        <v>Team D6</v>
      </c>
      <c r="J204" s="270">
        <f>IF(Spielplan!$M129="","",Spielplan!$M129)</f>
        <v>4</v>
      </c>
      <c r="K204" s="271">
        <f>IF(Spielplan!$O129="","",Spielplan!$O129)</f>
        <v>2</v>
      </c>
      <c r="U204" s="57" t="s">
        <v>255</v>
      </c>
      <c r="V204" s="39" t="str">
        <f t="shared" si="102"/>
        <v>FV Schlappe Lunge</v>
      </c>
      <c r="W204" s="172" t="str">
        <f t="shared" si="103"/>
        <v>Team A7</v>
      </c>
      <c r="X204" s="172">
        <f t="shared" si="106"/>
        <v>2</v>
      </c>
      <c r="Y204" s="34">
        <f t="shared" si="107"/>
        <v>1</v>
      </c>
      <c r="Z204" s="33" t="str">
        <f t="shared" si="108"/>
        <v>FV Schlappe LungeTeam A7</v>
      </c>
      <c r="AA204" s="172">
        <f t="shared" si="109"/>
        <v>1</v>
      </c>
      <c r="AB204" s="172" t="str">
        <f t="shared" si="110"/>
        <v>2 : 1</v>
      </c>
      <c r="AC204" s="3" t="str">
        <f t="shared" si="111"/>
        <v/>
      </c>
      <c r="AD204" s="64" t="str">
        <f t="shared" si="112"/>
        <v/>
      </c>
      <c r="AE204" s="66">
        <f t="shared" si="104"/>
        <v>3</v>
      </c>
      <c r="AF204" s="64">
        <f t="shared" si="105"/>
        <v>0</v>
      </c>
      <c r="AG204" s="172">
        <f>IF($AH204="",0,COUNTIF($AH$64:$AH204,INDEX($AH$352:$AH$639,ROW($A141))))</f>
        <v>0</v>
      </c>
      <c r="AH204" s="167" t="str">
        <f t="shared" si="113"/>
        <v>FV Schlappe LungeTeam A7</v>
      </c>
      <c r="AI204" s="3" t="s">
        <v>138</v>
      </c>
    </row>
    <row r="205" spans="7:35" x14ac:dyDescent="0.2">
      <c r="G205" s="1" t="s">
        <v>239</v>
      </c>
      <c r="H205" s="269" t="str">
        <f>Spielplan!$J130</f>
        <v>Team A7</v>
      </c>
      <c r="I205" s="170" t="str">
        <f>Spielplan!$L130</f>
        <v>Team A8</v>
      </c>
      <c r="J205" s="270">
        <f>IF(Spielplan!$M130="","",Spielplan!$M130)</f>
        <v>3</v>
      </c>
      <c r="K205" s="271">
        <f>IF(Spielplan!$O130="","",Spielplan!$O130)</f>
        <v>0</v>
      </c>
      <c r="U205" s="57" t="s">
        <v>256</v>
      </c>
      <c r="V205" s="39" t="str">
        <f t="shared" si="102"/>
        <v>Team B6</v>
      </c>
      <c r="W205" s="172" t="str">
        <f t="shared" si="103"/>
        <v>Team B7</v>
      </c>
      <c r="X205" s="172">
        <f t="shared" si="106"/>
        <v>2</v>
      </c>
      <c r="Y205" s="34">
        <f t="shared" si="107"/>
        <v>2</v>
      </c>
      <c r="Z205" s="33" t="str">
        <f t="shared" si="108"/>
        <v>Team B6Team B7</v>
      </c>
      <c r="AA205" s="172">
        <f t="shared" si="109"/>
        <v>1</v>
      </c>
      <c r="AB205" s="172" t="str">
        <f t="shared" si="110"/>
        <v>2 : 2</v>
      </c>
      <c r="AC205" s="3" t="str">
        <f t="shared" si="111"/>
        <v/>
      </c>
      <c r="AD205" s="64" t="str">
        <f t="shared" si="112"/>
        <v/>
      </c>
      <c r="AE205" s="66">
        <f t="shared" si="104"/>
        <v>1</v>
      </c>
      <c r="AF205" s="64">
        <f t="shared" si="105"/>
        <v>1</v>
      </c>
      <c r="AG205" s="172">
        <f>IF($AH205="",0,COUNTIF($AH$64:$AH205,INDEX($AH$352:$AH$639,ROW($A142))))</f>
        <v>0</v>
      </c>
      <c r="AH205" s="167" t="str">
        <f t="shared" si="113"/>
        <v>Team B6Team B7</v>
      </c>
      <c r="AI205" s="3" t="s">
        <v>138</v>
      </c>
    </row>
    <row r="206" spans="7:35" x14ac:dyDescent="0.2">
      <c r="G206" s="1" t="s">
        <v>240</v>
      </c>
      <c r="H206" s="269" t="str">
        <f>Spielplan!$J131</f>
        <v>Team B7</v>
      </c>
      <c r="I206" s="170" t="str">
        <f>Spielplan!$L131</f>
        <v>Team B8</v>
      </c>
      <c r="J206" s="270">
        <f>IF(Spielplan!$M131="","",Spielplan!$M131)</f>
        <v>5</v>
      </c>
      <c r="K206" s="271">
        <f>IF(Spielplan!$O131="","",Spielplan!$O131)</f>
        <v>1</v>
      </c>
      <c r="U206" s="57" t="s">
        <v>257</v>
      </c>
      <c r="V206" s="39" t="str">
        <f t="shared" si="102"/>
        <v>Team C6</v>
      </c>
      <c r="W206" s="172" t="str">
        <f t="shared" si="103"/>
        <v>Team C7</v>
      </c>
      <c r="X206" s="172">
        <f t="shared" si="106"/>
        <v>3</v>
      </c>
      <c r="Y206" s="34">
        <f t="shared" si="107"/>
        <v>4</v>
      </c>
      <c r="Z206" s="33" t="str">
        <f t="shared" si="108"/>
        <v>Team C6Team C7</v>
      </c>
      <c r="AA206" s="172">
        <f t="shared" si="109"/>
        <v>1</v>
      </c>
      <c r="AB206" s="172" t="str">
        <f t="shared" si="110"/>
        <v>3 : 4</v>
      </c>
      <c r="AC206" s="3" t="str">
        <f t="shared" si="111"/>
        <v/>
      </c>
      <c r="AD206" s="64" t="str">
        <f t="shared" si="112"/>
        <v/>
      </c>
      <c r="AE206" s="66">
        <f t="shared" si="104"/>
        <v>0</v>
      </c>
      <c r="AF206" s="64">
        <f t="shared" si="105"/>
        <v>3</v>
      </c>
      <c r="AG206" s="172">
        <f>IF($AH206="",0,COUNTIF($AH$64:$AH206,INDEX($AH$352:$AH$639,ROW($A143))))</f>
        <v>0</v>
      </c>
      <c r="AH206" s="167" t="str">
        <f t="shared" si="113"/>
        <v>Team C6Team C7</v>
      </c>
      <c r="AI206" s="3" t="s">
        <v>138</v>
      </c>
    </row>
    <row r="207" spans="7:35" x14ac:dyDescent="0.2">
      <c r="G207" s="1" t="s">
        <v>241</v>
      </c>
      <c r="H207" s="269" t="str">
        <f>Spielplan!$J132</f>
        <v>Team C7</v>
      </c>
      <c r="I207" s="170" t="str">
        <f>Spielplan!$L132</f>
        <v>Team C8</v>
      </c>
      <c r="J207" s="270">
        <f>IF(Spielplan!$M132="","",Spielplan!$M132)</f>
        <v>0</v>
      </c>
      <c r="K207" s="271">
        <f>IF(Spielplan!$O132="","",Spielplan!$O132)</f>
        <v>3</v>
      </c>
      <c r="U207" s="57" t="s">
        <v>258</v>
      </c>
      <c r="V207" s="39" t="str">
        <f t="shared" si="102"/>
        <v>Team D6</v>
      </c>
      <c r="W207" s="172" t="str">
        <f t="shared" si="103"/>
        <v>Team D7</v>
      </c>
      <c r="X207" s="172">
        <f t="shared" si="106"/>
        <v>3</v>
      </c>
      <c r="Y207" s="34">
        <f t="shared" si="107"/>
        <v>3</v>
      </c>
      <c r="Z207" s="33" t="str">
        <f t="shared" si="108"/>
        <v>Team D6Team D7</v>
      </c>
      <c r="AA207" s="172">
        <f t="shared" si="109"/>
        <v>1</v>
      </c>
      <c r="AB207" s="172" t="str">
        <f t="shared" si="110"/>
        <v>3 : 3</v>
      </c>
      <c r="AC207" s="3" t="str">
        <f t="shared" si="111"/>
        <v/>
      </c>
      <c r="AD207" s="64" t="str">
        <f t="shared" si="112"/>
        <v/>
      </c>
      <c r="AE207" s="66">
        <f t="shared" si="104"/>
        <v>1</v>
      </c>
      <c r="AF207" s="64">
        <f t="shared" si="105"/>
        <v>1</v>
      </c>
      <c r="AG207" s="172">
        <f>IF($AH207="",0,COUNTIF($AH$64:$AH207,INDEX($AH$352:$AH$639,ROW($A144))))</f>
        <v>0</v>
      </c>
      <c r="AH207" s="167" t="str">
        <f t="shared" si="113"/>
        <v>Team D6Team D7</v>
      </c>
      <c r="AI207" s="3" t="s">
        <v>138</v>
      </c>
    </row>
    <row r="208" spans="7:35" x14ac:dyDescent="0.2">
      <c r="G208" s="1" t="s">
        <v>242</v>
      </c>
      <c r="H208" s="269" t="str">
        <f>Spielplan!$J133</f>
        <v>Team D7</v>
      </c>
      <c r="I208" s="170" t="str">
        <f>Spielplan!$L133</f>
        <v>Team D8</v>
      </c>
      <c r="J208" s="270">
        <f>IF(Spielplan!$M133="","",Spielplan!$M133)</f>
        <v>1</v>
      </c>
      <c r="K208" s="271">
        <f>IF(Spielplan!$O133="","",Spielplan!$O133)</f>
        <v>2</v>
      </c>
      <c r="U208" s="57" t="s">
        <v>259</v>
      </c>
      <c r="V208" s="39" t="str">
        <f t="shared" si="102"/>
        <v>Eintracht Frankfurt</v>
      </c>
      <c r="W208" s="172" t="str">
        <f t="shared" si="103"/>
        <v>Team A9</v>
      </c>
      <c r="X208" s="172">
        <f t="shared" si="106"/>
        <v>3</v>
      </c>
      <c r="Y208" s="34">
        <f t="shared" si="107"/>
        <v>1</v>
      </c>
      <c r="Z208" s="33" t="str">
        <f t="shared" si="108"/>
        <v/>
      </c>
      <c r="AA208" s="172">
        <f t="shared" si="109"/>
        <v>1</v>
      </c>
      <c r="AB208" s="172" t="str">
        <f t="shared" si="110"/>
        <v/>
      </c>
      <c r="AC208" s="3" t="str">
        <f t="shared" si="111"/>
        <v>Eintracht FrankfurtTeam A9</v>
      </c>
      <c r="AD208" s="64" t="str">
        <f t="shared" si="112"/>
        <v>3 : 1</v>
      </c>
      <c r="AE208" s="66">
        <f t="shared" si="104"/>
        <v>3</v>
      </c>
      <c r="AF208" s="64">
        <f t="shared" si="105"/>
        <v>0</v>
      </c>
      <c r="AG208" s="172">
        <f>IF($AH208="",0,COUNTIF($AH$64:$AH208,INDEX($AH$352:$AH$639,ROW($A145))))</f>
        <v>1</v>
      </c>
      <c r="AH208" s="167" t="str">
        <f t="shared" si="113"/>
        <v>Eintracht FrankfurtTeam A9</v>
      </c>
    </row>
    <row r="209" spans="7:34" x14ac:dyDescent="0.2">
      <c r="G209" s="1" t="s">
        <v>243</v>
      </c>
      <c r="H209" s="269" t="str">
        <f>Spielplan!$J134</f>
        <v>1. FC Riedwald</v>
      </c>
      <c r="I209" s="170" t="str">
        <f>Spielplan!$L134</f>
        <v>Eintracht Frankfurt</v>
      </c>
      <c r="J209" s="270">
        <f>IF(Spielplan!$M134="","",Spielplan!$M134)</f>
        <v>2</v>
      </c>
      <c r="K209" s="271">
        <f>IF(Spielplan!$O134="","",Spielplan!$O134)</f>
        <v>2</v>
      </c>
      <c r="U209" s="57" t="s">
        <v>260</v>
      </c>
      <c r="V209" s="39" t="str">
        <f t="shared" si="102"/>
        <v>Team B2</v>
      </c>
      <c r="W209" s="172" t="str">
        <f t="shared" si="103"/>
        <v>Team B9</v>
      </c>
      <c r="X209" s="172">
        <f t="shared" si="106"/>
        <v>3</v>
      </c>
      <c r="Y209" s="34">
        <f t="shared" si="107"/>
        <v>3</v>
      </c>
      <c r="Z209" s="33" t="str">
        <f t="shared" si="108"/>
        <v/>
      </c>
      <c r="AA209" s="172">
        <f t="shared" si="109"/>
        <v>1</v>
      </c>
      <c r="AB209" s="172" t="str">
        <f t="shared" si="110"/>
        <v/>
      </c>
      <c r="AC209" s="3" t="str">
        <f t="shared" si="111"/>
        <v>Team B2Team B9</v>
      </c>
      <c r="AD209" s="64" t="str">
        <f t="shared" si="112"/>
        <v>3 : 3</v>
      </c>
      <c r="AE209" s="66">
        <f t="shared" si="104"/>
        <v>1</v>
      </c>
      <c r="AF209" s="64">
        <f t="shared" si="105"/>
        <v>1</v>
      </c>
      <c r="AG209" s="172">
        <f>IF($AH209="",0,COUNTIF($AH$64:$AH209,INDEX($AH$352:$AH$639,ROW($A146))))</f>
        <v>1</v>
      </c>
      <c r="AH209" s="167" t="str">
        <f t="shared" si="113"/>
        <v>Team B2Team B9</v>
      </c>
    </row>
    <row r="210" spans="7:34" x14ac:dyDescent="0.2">
      <c r="G210" s="1" t="s">
        <v>244</v>
      </c>
      <c r="H210" s="269" t="str">
        <f>Spielplan!$J135</f>
        <v>Team B1</v>
      </c>
      <c r="I210" s="170" t="str">
        <f>Spielplan!$L135</f>
        <v>Team B2</v>
      </c>
      <c r="J210" s="270">
        <f>IF(Spielplan!$M135="","",Spielplan!$M135)</f>
        <v>4</v>
      </c>
      <c r="K210" s="271">
        <f>IF(Spielplan!$O135="","",Spielplan!$O135)</f>
        <v>3</v>
      </c>
      <c r="U210" s="57" t="s">
        <v>261</v>
      </c>
      <c r="V210" s="39" t="str">
        <f t="shared" si="102"/>
        <v>Team C2</v>
      </c>
      <c r="W210" s="172" t="str">
        <f t="shared" si="103"/>
        <v>Team C9</v>
      </c>
      <c r="X210" s="172">
        <f t="shared" si="106"/>
        <v>5</v>
      </c>
      <c r="Y210" s="34">
        <f t="shared" si="107"/>
        <v>1</v>
      </c>
      <c r="Z210" s="33" t="str">
        <f t="shared" si="108"/>
        <v/>
      </c>
      <c r="AA210" s="172">
        <f t="shared" si="109"/>
        <v>1</v>
      </c>
      <c r="AB210" s="172" t="str">
        <f t="shared" si="110"/>
        <v/>
      </c>
      <c r="AC210" s="3" t="str">
        <f t="shared" si="111"/>
        <v>Team C2Team C9</v>
      </c>
      <c r="AD210" s="64" t="str">
        <f t="shared" si="112"/>
        <v>5 : 1</v>
      </c>
      <c r="AE210" s="66">
        <f t="shared" si="104"/>
        <v>3</v>
      </c>
      <c r="AF210" s="64">
        <f t="shared" si="105"/>
        <v>0</v>
      </c>
      <c r="AG210" s="172">
        <f>IF($AH210="",0,COUNTIF($AH$64:$AH210,INDEX($AH$352:$AH$639,ROW($A147))))</f>
        <v>1</v>
      </c>
      <c r="AH210" s="167" t="str">
        <f t="shared" si="113"/>
        <v>Team C2Team C9</v>
      </c>
    </row>
    <row r="211" spans="7:34" x14ac:dyDescent="0.2">
      <c r="G211" s="1" t="s">
        <v>245</v>
      </c>
      <c r="H211" s="269" t="str">
        <f>Spielplan!$J136</f>
        <v>Team C1</v>
      </c>
      <c r="I211" s="170" t="str">
        <f>Spielplan!$L136</f>
        <v>Team C2</v>
      </c>
      <c r="J211" s="270">
        <f>IF(Spielplan!$M136="","",Spielplan!$M136)</f>
        <v>3</v>
      </c>
      <c r="K211" s="271">
        <f>IF(Spielplan!$O136="","",Spielplan!$O136)</f>
        <v>3</v>
      </c>
      <c r="U211" s="57" t="s">
        <v>262</v>
      </c>
      <c r="V211" s="39" t="str">
        <f t="shared" si="102"/>
        <v>Team D2</v>
      </c>
      <c r="W211" s="172" t="str">
        <f t="shared" si="103"/>
        <v>Team D9</v>
      </c>
      <c r="X211" s="172">
        <f t="shared" si="106"/>
        <v>6</v>
      </c>
      <c r="Y211" s="34">
        <f t="shared" si="107"/>
        <v>1</v>
      </c>
      <c r="Z211" s="33" t="str">
        <f t="shared" si="108"/>
        <v/>
      </c>
      <c r="AA211" s="172">
        <f t="shared" si="109"/>
        <v>1</v>
      </c>
      <c r="AB211" s="172" t="str">
        <f t="shared" si="110"/>
        <v/>
      </c>
      <c r="AC211" s="3" t="str">
        <f t="shared" si="111"/>
        <v>Team D2Team D9</v>
      </c>
      <c r="AD211" s="64" t="str">
        <f t="shared" si="112"/>
        <v>6 : 1</v>
      </c>
      <c r="AE211" s="66">
        <f t="shared" si="104"/>
        <v>3</v>
      </c>
      <c r="AF211" s="64">
        <f t="shared" si="105"/>
        <v>0</v>
      </c>
      <c r="AG211" s="172">
        <f>IF($AH211="",0,COUNTIF($AH$64:$AH211,INDEX($AH$352:$AH$639,ROW($A148))))</f>
        <v>1</v>
      </c>
      <c r="AH211" s="167" t="str">
        <f t="shared" si="113"/>
        <v>Team D2Team D9</v>
      </c>
    </row>
    <row r="212" spans="7:34" x14ac:dyDescent="0.2">
      <c r="G212" s="1" t="s">
        <v>246</v>
      </c>
      <c r="H212" s="269" t="str">
        <f>Spielplan!$J137</f>
        <v>Team D1</v>
      </c>
      <c r="I212" s="170" t="str">
        <f>Spielplan!$L137</f>
        <v>Team D2</v>
      </c>
      <c r="J212" s="270">
        <f>IF(Spielplan!$M137="","",Spielplan!$M137)</f>
        <v>1</v>
      </c>
      <c r="K212" s="271">
        <f>IF(Spielplan!$O137="","",Spielplan!$O137)</f>
        <v>3</v>
      </c>
      <c r="U212" s="57" t="s">
        <v>263</v>
      </c>
      <c r="V212" s="39" t="str">
        <f t="shared" si="102"/>
        <v>Team A8</v>
      </c>
      <c r="W212" s="172" t="str">
        <f t="shared" si="103"/>
        <v>FC Barcelona</v>
      </c>
      <c r="X212" s="172">
        <f t="shared" si="106"/>
        <v>5</v>
      </c>
      <c r="Y212" s="34">
        <f t="shared" si="107"/>
        <v>2</v>
      </c>
      <c r="Z212" s="33" t="str">
        <f t="shared" si="108"/>
        <v/>
      </c>
      <c r="AA212" s="172">
        <f t="shared" si="109"/>
        <v>1</v>
      </c>
      <c r="AB212" s="172" t="str">
        <f t="shared" si="110"/>
        <v/>
      </c>
      <c r="AC212" s="3" t="str">
        <f t="shared" si="111"/>
        <v>Team A8FC Barcelona</v>
      </c>
      <c r="AD212" s="64" t="str">
        <f t="shared" si="112"/>
        <v>5 : 2</v>
      </c>
      <c r="AE212" s="66">
        <f t="shared" si="104"/>
        <v>3</v>
      </c>
      <c r="AF212" s="64">
        <f t="shared" si="105"/>
        <v>0</v>
      </c>
      <c r="AG212" s="172">
        <f>IF($AH212="",0,COUNTIF($AH$64:$AH212,INDEX($AH$352:$AH$639,ROW($A149))))</f>
        <v>1</v>
      </c>
      <c r="AH212" s="167" t="str">
        <f t="shared" si="113"/>
        <v>Team A8FC Barcelona</v>
      </c>
    </row>
    <row r="213" spans="7:34" x14ac:dyDescent="0.2">
      <c r="G213" s="1" t="s">
        <v>247</v>
      </c>
      <c r="H213" s="269" t="str">
        <f>Spielplan!$J138</f>
        <v>Maibach 1822 eV</v>
      </c>
      <c r="I213" s="170" t="str">
        <f>Spielplan!$L138</f>
        <v>Team A9</v>
      </c>
      <c r="J213" s="270">
        <f>IF(Spielplan!$M138="","",Spielplan!$M138)</f>
        <v>3</v>
      </c>
      <c r="K213" s="271">
        <f>IF(Spielplan!$O138="","",Spielplan!$O138)</f>
        <v>3</v>
      </c>
      <c r="U213" s="57" t="s">
        <v>264</v>
      </c>
      <c r="V213" s="39" t="str">
        <f t="shared" si="102"/>
        <v>Team B8</v>
      </c>
      <c r="W213" s="172" t="str">
        <f t="shared" si="103"/>
        <v>Team B3</v>
      </c>
      <c r="X213" s="172">
        <f t="shared" si="106"/>
        <v>4</v>
      </c>
      <c r="Y213" s="34">
        <f t="shared" si="107"/>
        <v>2</v>
      </c>
      <c r="Z213" s="33" t="str">
        <f t="shared" si="108"/>
        <v/>
      </c>
      <c r="AA213" s="172">
        <f t="shared" si="109"/>
        <v>1</v>
      </c>
      <c r="AB213" s="172" t="str">
        <f t="shared" si="110"/>
        <v/>
      </c>
      <c r="AC213" s="3" t="str">
        <f t="shared" si="111"/>
        <v>Team B8Team B3</v>
      </c>
      <c r="AD213" s="64" t="str">
        <f t="shared" si="112"/>
        <v>4 : 2</v>
      </c>
      <c r="AE213" s="66">
        <f t="shared" si="104"/>
        <v>3</v>
      </c>
      <c r="AF213" s="64">
        <f t="shared" si="105"/>
        <v>0</v>
      </c>
      <c r="AG213" s="172">
        <f>IF($AH213="",0,COUNTIF($AH$64:$AH213,INDEX($AH$352:$AH$639,ROW($A150))))</f>
        <v>1</v>
      </c>
      <c r="AH213" s="167" t="str">
        <f t="shared" si="113"/>
        <v>Team B8Team B3</v>
      </c>
    </row>
    <row r="214" spans="7:34" x14ac:dyDescent="0.2">
      <c r="G214" s="1" t="s">
        <v>248</v>
      </c>
      <c r="H214" s="269" t="str">
        <f>Spielplan!$J139</f>
        <v>Team B4</v>
      </c>
      <c r="I214" s="170" t="str">
        <f>Spielplan!$L139</f>
        <v>Team B9</v>
      </c>
      <c r="J214" s="270">
        <f>IF(Spielplan!$M139="","",Spielplan!$M139)</f>
        <v>1</v>
      </c>
      <c r="K214" s="271">
        <f>IF(Spielplan!$O139="","",Spielplan!$O139)</f>
        <v>5</v>
      </c>
      <c r="U214" s="57" t="s">
        <v>265</v>
      </c>
      <c r="V214" s="39" t="str">
        <f t="shared" si="102"/>
        <v>Team C8</v>
      </c>
      <c r="W214" s="172" t="str">
        <f t="shared" si="103"/>
        <v>Team C3</v>
      </c>
      <c r="X214" s="172">
        <f t="shared" si="106"/>
        <v>3</v>
      </c>
      <c r="Y214" s="34">
        <f t="shared" si="107"/>
        <v>0</v>
      </c>
      <c r="Z214" s="33" t="str">
        <f t="shared" si="108"/>
        <v/>
      </c>
      <c r="AA214" s="172">
        <f t="shared" si="109"/>
        <v>1</v>
      </c>
      <c r="AB214" s="172" t="str">
        <f t="shared" si="110"/>
        <v/>
      </c>
      <c r="AC214" s="3" t="str">
        <f t="shared" si="111"/>
        <v>Team C8Team C3</v>
      </c>
      <c r="AD214" s="64" t="str">
        <f t="shared" si="112"/>
        <v>3 : 0</v>
      </c>
      <c r="AE214" s="66">
        <f t="shared" si="104"/>
        <v>3</v>
      </c>
      <c r="AF214" s="64">
        <f t="shared" si="105"/>
        <v>0</v>
      </c>
      <c r="AG214" s="172">
        <f>IF($AH214="",0,COUNTIF($AH$64:$AH214,INDEX($AH$352:$AH$639,ROW($A151))))</f>
        <v>1</v>
      </c>
      <c r="AH214" s="167" t="str">
        <f t="shared" si="113"/>
        <v>Team C8Team C3</v>
      </c>
    </row>
    <row r="215" spans="7:34" ht="12" customHeight="1" x14ac:dyDescent="0.2">
      <c r="G215" s="1" t="s">
        <v>249</v>
      </c>
      <c r="H215" s="269" t="str">
        <f>Spielplan!$J140</f>
        <v>Team C4</v>
      </c>
      <c r="I215" s="170" t="str">
        <f>Spielplan!$L140</f>
        <v>Team C9</v>
      </c>
      <c r="J215" s="270">
        <f>IF(Spielplan!$M140="","",Spielplan!$M140)</f>
        <v>1</v>
      </c>
      <c r="K215" s="271">
        <f>IF(Spielplan!$O140="","",Spielplan!$O140)</f>
        <v>6</v>
      </c>
      <c r="U215" s="57" t="s">
        <v>266</v>
      </c>
      <c r="V215" s="39" t="str">
        <f t="shared" si="102"/>
        <v>Team D8</v>
      </c>
      <c r="W215" s="172" t="str">
        <f t="shared" si="103"/>
        <v>Team D3</v>
      </c>
      <c r="X215" s="172">
        <f t="shared" si="106"/>
        <v>5</v>
      </c>
      <c r="Y215" s="34">
        <f t="shared" si="107"/>
        <v>1</v>
      </c>
      <c r="Z215" s="33" t="str">
        <f t="shared" si="108"/>
        <v/>
      </c>
      <c r="AA215" s="172">
        <f t="shared" si="109"/>
        <v>1</v>
      </c>
      <c r="AB215" s="172" t="str">
        <f t="shared" si="110"/>
        <v/>
      </c>
      <c r="AC215" s="3" t="str">
        <f t="shared" si="111"/>
        <v>Team D8Team D3</v>
      </c>
      <c r="AD215" s="64" t="str">
        <f t="shared" si="112"/>
        <v>5 : 1</v>
      </c>
      <c r="AE215" s="66">
        <f t="shared" si="104"/>
        <v>3</v>
      </c>
      <c r="AF215" s="64">
        <f t="shared" si="105"/>
        <v>0</v>
      </c>
      <c r="AG215" s="172">
        <f>IF($AH215="",0,COUNTIF($AH$64:$AH215,INDEX($AH$352:$AH$639,ROW($A152))))</f>
        <v>1</v>
      </c>
      <c r="AH215" s="167" t="str">
        <f t="shared" si="113"/>
        <v>Team D8Team D3</v>
      </c>
    </row>
    <row r="216" spans="7:34" x14ac:dyDescent="0.2">
      <c r="G216" s="1" t="s">
        <v>250</v>
      </c>
      <c r="H216" s="269" t="str">
        <f>Spielplan!$J141</f>
        <v>Team D4</v>
      </c>
      <c r="I216" s="170" t="str">
        <f>Spielplan!$L141</f>
        <v>Team D9</v>
      </c>
      <c r="J216" s="270">
        <f>IF(Spielplan!$M141="","",Spielplan!$M141)</f>
        <v>2</v>
      </c>
      <c r="K216" s="271">
        <f>IF(Spielplan!$O141="","",Spielplan!$O141)</f>
        <v>5</v>
      </c>
      <c r="U216" s="57" t="s">
        <v>267</v>
      </c>
      <c r="V216" s="39" t="str">
        <f t="shared" si="102"/>
        <v>Maibach 1822 eV</v>
      </c>
      <c r="W216" s="172" t="str">
        <f t="shared" si="103"/>
        <v>Team A7</v>
      </c>
      <c r="X216" s="172">
        <f t="shared" si="106"/>
        <v>0</v>
      </c>
      <c r="Y216" s="34">
        <f t="shared" si="107"/>
        <v>3</v>
      </c>
      <c r="Z216" s="33" t="str">
        <f t="shared" si="108"/>
        <v/>
      </c>
      <c r="AA216" s="172">
        <f t="shared" si="109"/>
        <v>1</v>
      </c>
      <c r="AB216" s="172" t="str">
        <f t="shared" si="110"/>
        <v/>
      </c>
      <c r="AC216" s="3" t="str">
        <f t="shared" si="111"/>
        <v>Maibach 1822 eVTeam A7</v>
      </c>
      <c r="AD216" s="64" t="str">
        <f t="shared" si="112"/>
        <v>0 : 3</v>
      </c>
      <c r="AE216" s="66">
        <f t="shared" si="104"/>
        <v>0</v>
      </c>
      <c r="AF216" s="64">
        <f t="shared" si="105"/>
        <v>3</v>
      </c>
      <c r="AG216" s="172">
        <f>IF($AH216="",0,COUNTIF($AH$64:$AH216,INDEX($AH$352:$AH$639,ROW($A153))))</f>
        <v>1</v>
      </c>
      <c r="AH216" s="167" t="str">
        <f t="shared" si="113"/>
        <v>Maibach 1822 eVTeam A7</v>
      </c>
    </row>
    <row r="217" spans="7:34" x14ac:dyDescent="0.2">
      <c r="G217" s="1" t="s">
        <v>251</v>
      </c>
      <c r="H217" s="269" t="str">
        <f>Spielplan!$J142</f>
        <v>Team A8</v>
      </c>
      <c r="I217" s="170" t="str">
        <f>Spielplan!$L142</f>
        <v>Beinbruch SC</v>
      </c>
      <c r="J217" s="270">
        <f>IF(Spielplan!$M142="","",Spielplan!$M142)</f>
        <v>2</v>
      </c>
      <c r="K217" s="271">
        <f>IF(Spielplan!$O142="","",Spielplan!$O142)</f>
        <v>4</v>
      </c>
      <c r="U217" s="57" t="s">
        <v>268</v>
      </c>
      <c r="V217" s="39" t="str">
        <f t="shared" si="102"/>
        <v>Team B4</v>
      </c>
      <c r="W217" s="172" t="str">
        <f t="shared" si="103"/>
        <v>Team B7</v>
      </c>
      <c r="X217" s="172">
        <f t="shared" si="106"/>
        <v>1</v>
      </c>
      <c r="Y217" s="34">
        <f t="shared" si="107"/>
        <v>2</v>
      </c>
      <c r="Z217" s="33" t="str">
        <f t="shared" si="108"/>
        <v/>
      </c>
      <c r="AA217" s="172">
        <f t="shared" si="109"/>
        <v>1</v>
      </c>
      <c r="AB217" s="172" t="str">
        <f t="shared" si="110"/>
        <v/>
      </c>
      <c r="AC217" s="3" t="str">
        <f t="shared" si="111"/>
        <v>Team B4Team B7</v>
      </c>
      <c r="AD217" s="64" t="str">
        <f t="shared" si="112"/>
        <v>1 : 2</v>
      </c>
      <c r="AE217" s="66">
        <f t="shared" si="104"/>
        <v>0</v>
      </c>
      <c r="AF217" s="64">
        <f t="shared" si="105"/>
        <v>3</v>
      </c>
      <c r="AG217" s="172">
        <f>IF($AH217="",0,COUNTIF($AH$64:$AH217,INDEX($AH$352:$AH$639,ROW($A154))))</f>
        <v>1</v>
      </c>
      <c r="AH217" s="167" t="str">
        <f t="shared" si="113"/>
        <v>Team B4Team B7</v>
      </c>
    </row>
    <row r="218" spans="7:34" x14ac:dyDescent="0.2">
      <c r="G218" s="1" t="s">
        <v>252</v>
      </c>
      <c r="H218" s="269" t="str">
        <f>Spielplan!$J143</f>
        <v>Team B8</v>
      </c>
      <c r="I218" s="170" t="str">
        <f>Spielplan!$L143</f>
        <v>Team B5</v>
      </c>
      <c r="J218" s="270">
        <f>IF(Spielplan!$M143="","",Spielplan!$M143)</f>
        <v>0</v>
      </c>
      <c r="K218" s="271">
        <f>IF(Spielplan!$O143="","",Spielplan!$O143)</f>
        <v>3</v>
      </c>
      <c r="U218" s="57" t="s">
        <v>269</v>
      </c>
      <c r="V218" s="39" t="str">
        <f t="shared" si="102"/>
        <v>Team C4</v>
      </c>
      <c r="W218" s="172" t="str">
        <f t="shared" si="103"/>
        <v>Team C7</v>
      </c>
      <c r="X218" s="172">
        <f t="shared" si="106"/>
        <v>2</v>
      </c>
      <c r="Y218" s="34">
        <f t="shared" si="107"/>
        <v>2</v>
      </c>
      <c r="Z218" s="33" t="str">
        <f t="shared" si="108"/>
        <v/>
      </c>
      <c r="AA218" s="172">
        <f t="shared" si="109"/>
        <v>1</v>
      </c>
      <c r="AB218" s="172" t="str">
        <f t="shared" si="110"/>
        <v/>
      </c>
      <c r="AC218" s="3" t="str">
        <f t="shared" si="111"/>
        <v>Team C4Team C7</v>
      </c>
      <c r="AD218" s="64" t="str">
        <f t="shared" si="112"/>
        <v>2 : 2</v>
      </c>
      <c r="AE218" s="66">
        <f t="shared" si="104"/>
        <v>1</v>
      </c>
      <c r="AF218" s="64">
        <f t="shared" si="105"/>
        <v>1</v>
      </c>
      <c r="AG218" s="172">
        <f>IF($AH218="",0,COUNTIF($AH$64:$AH218,INDEX($AH$352:$AH$639,ROW($A155))))</f>
        <v>1</v>
      </c>
      <c r="AH218" s="167" t="str">
        <f t="shared" si="113"/>
        <v>Team C4Team C7</v>
      </c>
    </row>
    <row r="219" spans="7:34" x14ac:dyDescent="0.2">
      <c r="G219" s="1" t="s">
        <v>253</v>
      </c>
      <c r="H219" s="269" t="str">
        <f>Spielplan!$J144</f>
        <v>Team C8</v>
      </c>
      <c r="I219" s="170" t="str">
        <f>Spielplan!$L144</f>
        <v>Team C5</v>
      </c>
      <c r="J219" s="270">
        <f>IF(Spielplan!$M144="","",Spielplan!$M144)</f>
        <v>1</v>
      </c>
      <c r="K219" s="271">
        <f>IF(Spielplan!$O144="","",Spielplan!$O144)</f>
        <v>5</v>
      </c>
      <c r="U219" s="57" t="s">
        <v>270</v>
      </c>
      <c r="V219" s="39" t="str">
        <f t="shared" si="102"/>
        <v>Team D4</v>
      </c>
      <c r="W219" s="172" t="str">
        <f t="shared" si="103"/>
        <v>Team D7</v>
      </c>
      <c r="X219" s="172">
        <f t="shared" si="106"/>
        <v>4</v>
      </c>
      <c r="Y219" s="34">
        <f t="shared" si="107"/>
        <v>3</v>
      </c>
      <c r="Z219" s="33" t="str">
        <f t="shared" si="108"/>
        <v/>
      </c>
      <c r="AA219" s="172">
        <f t="shared" si="109"/>
        <v>1</v>
      </c>
      <c r="AB219" s="172" t="str">
        <f t="shared" si="110"/>
        <v/>
      </c>
      <c r="AC219" s="3" t="str">
        <f t="shared" si="111"/>
        <v>Team D4Team D7</v>
      </c>
      <c r="AD219" s="64" t="str">
        <f t="shared" si="112"/>
        <v>4 : 3</v>
      </c>
      <c r="AE219" s="66">
        <f t="shared" si="104"/>
        <v>3</v>
      </c>
      <c r="AF219" s="64">
        <f t="shared" si="105"/>
        <v>0</v>
      </c>
      <c r="AG219" s="172">
        <f>IF($AH219="",0,COUNTIF($AH$64:$AH219,INDEX($AH$352:$AH$639,ROW($A156))))</f>
        <v>1</v>
      </c>
      <c r="AH219" s="167" t="str">
        <f t="shared" si="113"/>
        <v>Team D4Team D7</v>
      </c>
    </row>
    <row r="220" spans="7:34" x14ac:dyDescent="0.2">
      <c r="G220" s="1" t="s">
        <v>254</v>
      </c>
      <c r="H220" s="269" t="str">
        <f>Spielplan!$J145</f>
        <v>Team D8</v>
      </c>
      <c r="I220" s="170" t="str">
        <f>Spielplan!$L145</f>
        <v>Team D5</v>
      </c>
      <c r="J220" s="270">
        <f>IF(Spielplan!$M145="","",Spielplan!$M145)</f>
        <v>3</v>
      </c>
      <c r="K220" s="271">
        <f>IF(Spielplan!$O145="","",Spielplan!$O145)</f>
        <v>0</v>
      </c>
      <c r="U220" s="57" t="s">
        <v>271</v>
      </c>
      <c r="V220" s="39" t="str">
        <f t="shared" si="102"/>
        <v>FV Schlappe Lunge</v>
      </c>
      <c r="W220" s="172" t="str">
        <f t="shared" si="103"/>
        <v>Beinbruch SC</v>
      </c>
      <c r="X220" s="172">
        <f t="shared" si="106"/>
        <v>3</v>
      </c>
      <c r="Y220" s="34">
        <f t="shared" si="107"/>
        <v>3</v>
      </c>
      <c r="Z220" s="33" t="str">
        <f t="shared" si="108"/>
        <v/>
      </c>
      <c r="AA220" s="172">
        <f t="shared" si="109"/>
        <v>1</v>
      </c>
      <c r="AB220" s="172" t="str">
        <f t="shared" si="110"/>
        <v/>
      </c>
      <c r="AC220" s="3" t="str">
        <f t="shared" si="111"/>
        <v>FV Schlappe LungeBeinbruch SC</v>
      </c>
      <c r="AD220" s="64" t="str">
        <f t="shared" si="112"/>
        <v>3 : 3</v>
      </c>
      <c r="AE220" s="66">
        <f t="shared" si="104"/>
        <v>1</v>
      </c>
      <c r="AF220" s="64">
        <f t="shared" si="105"/>
        <v>1</v>
      </c>
      <c r="AG220" s="172">
        <f>IF($AH220="",0,COUNTIF($AH$64:$AH220,INDEX($AH$352:$AH$639,ROW($A157))))</f>
        <v>1</v>
      </c>
      <c r="AH220" s="167" t="str">
        <f t="shared" si="113"/>
        <v>FV Schlappe LungeBeinbruch SC</v>
      </c>
    </row>
    <row r="221" spans="7:34" x14ac:dyDescent="0.2">
      <c r="G221" s="1" t="s">
        <v>255</v>
      </c>
      <c r="H221" s="269" t="str">
        <f>Spielplan!$J146</f>
        <v>FV Schlappe Lunge</v>
      </c>
      <c r="I221" s="170" t="str">
        <f>Spielplan!$L146</f>
        <v>Team A7</v>
      </c>
      <c r="J221" s="270">
        <f>IF(Spielplan!$M146="","",Spielplan!$M146)</f>
        <v>2</v>
      </c>
      <c r="K221" s="271">
        <f>IF(Spielplan!$O146="","",Spielplan!$O146)</f>
        <v>1</v>
      </c>
      <c r="U221" s="57" t="s">
        <v>272</v>
      </c>
      <c r="V221" s="39" t="str">
        <f t="shared" si="102"/>
        <v>Team B6</v>
      </c>
      <c r="W221" s="172" t="str">
        <f t="shared" si="103"/>
        <v>Team B5</v>
      </c>
      <c r="X221" s="172">
        <f t="shared" si="106"/>
        <v>1</v>
      </c>
      <c r="Y221" s="34">
        <f t="shared" si="107"/>
        <v>3</v>
      </c>
      <c r="Z221" s="33" t="str">
        <f t="shared" si="108"/>
        <v/>
      </c>
      <c r="AA221" s="172">
        <f t="shared" si="109"/>
        <v>1</v>
      </c>
      <c r="AB221" s="172" t="str">
        <f t="shared" si="110"/>
        <v/>
      </c>
      <c r="AC221" s="3" t="str">
        <f t="shared" si="111"/>
        <v>Team B6Team B5</v>
      </c>
      <c r="AD221" s="64" t="str">
        <f t="shared" si="112"/>
        <v>1 : 3</v>
      </c>
      <c r="AE221" s="66">
        <f t="shared" si="104"/>
        <v>0</v>
      </c>
      <c r="AF221" s="64">
        <f t="shared" si="105"/>
        <v>3</v>
      </c>
      <c r="AG221" s="172">
        <f>IF($AH221="",0,COUNTIF($AH$64:$AH221,INDEX($AH$352:$AH$639,ROW($A158))))</f>
        <v>1</v>
      </c>
      <c r="AH221" s="167" t="str">
        <f t="shared" si="113"/>
        <v>Team B6Team B5</v>
      </c>
    </row>
    <row r="222" spans="7:34" x14ac:dyDescent="0.2">
      <c r="G222" s="1" t="s">
        <v>256</v>
      </c>
      <c r="H222" s="269" t="str">
        <f>Spielplan!$J147</f>
        <v>Team B6</v>
      </c>
      <c r="I222" s="170" t="str">
        <f>Spielplan!$L147</f>
        <v>Team B7</v>
      </c>
      <c r="J222" s="270">
        <f>IF(Spielplan!$M147="","",Spielplan!$M147)</f>
        <v>2</v>
      </c>
      <c r="K222" s="271">
        <f>IF(Spielplan!$O147="","",Spielplan!$O147)</f>
        <v>2</v>
      </c>
      <c r="U222" s="57" t="s">
        <v>273</v>
      </c>
      <c r="V222" s="39" t="str">
        <f t="shared" si="102"/>
        <v>Team C6</v>
      </c>
      <c r="W222" s="172" t="str">
        <f t="shared" si="103"/>
        <v>Team C5</v>
      </c>
      <c r="X222" s="172">
        <f t="shared" si="106"/>
        <v>3</v>
      </c>
      <c r="Y222" s="34">
        <f t="shared" si="107"/>
        <v>3</v>
      </c>
      <c r="Z222" s="33" t="str">
        <f t="shared" si="108"/>
        <v/>
      </c>
      <c r="AA222" s="172">
        <f t="shared" si="109"/>
        <v>1</v>
      </c>
      <c r="AB222" s="172" t="str">
        <f t="shared" si="110"/>
        <v/>
      </c>
      <c r="AC222" s="3" t="str">
        <f t="shared" si="111"/>
        <v>Team C6Team C5</v>
      </c>
      <c r="AD222" s="64" t="str">
        <f t="shared" si="112"/>
        <v>3 : 3</v>
      </c>
      <c r="AE222" s="66">
        <f t="shared" si="104"/>
        <v>1</v>
      </c>
      <c r="AF222" s="64">
        <f t="shared" si="105"/>
        <v>1</v>
      </c>
      <c r="AG222" s="172">
        <f>IF($AH222="",0,COUNTIF($AH$64:$AH222,INDEX($AH$352:$AH$639,ROW($A159))))</f>
        <v>1</v>
      </c>
      <c r="AH222" s="167" t="str">
        <f t="shared" si="113"/>
        <v>Team C6Team C5</v>
      </c>
    </row>
    <row r="223" spans="7:34" x14ac:dyDescent="0.2">
      <c r="G223" s="1" t="s">
        <v>257</v>
      </c>
      <c r="H223" s="269" t="str">
        <f>Spielplan!$J148</f>
        <v>Team C6</v>
      </c>
      <c r="I223" s="170" t="str">
        <f>Spielplan!$L148</f>
        <v>Team C7</v>
      </c>
      <c r="J223" s="270">
        <f>IF(Spielplan!$M148="","",Spielplan!$M148)</f>
        <v>3</v>
      </c>
      <c r="K223" s="271">
        <f>IF(Spielplan!$O148="","",Spielplan!$O148)</f>
        <v>4</v>
      </c>
      <c r="U223" s="57" t="s">
        <v>274</v>
      </c>
      <c r="V223" s="39" t="str">
        <f t="shared" si="102"/>
        <v>Team D6</v>
      </c>
      <c r="W223" s="172" t="str">
        <f t="shared" si="103"/>
        <v>Team D5</v>
      </c>
      <c r="X223" s="172">
        <f t="shared" si="106"/>
        <v>1</v>
      </c>
      <c r="Y223" s="34">
        <f t="shared" si="107"/>
        <v>5</v>
      </c>
      <c r="Z223" s="33" t="str">
        <f t="shared" si="108"/>
        <v/>
      </c>
      <c r="AA223" s="172">
        <f t="shared" si="109"/>
        <v>1</v>
      </c>
      <c r="AB223" s="172" t="str">
        <f t="shared" si="110"/>
        <v/>
      </c>
      <c r="AC223" s="3" t="str">
        <f t="shared" si="111"/>
        <v>Team D6Team D5</v>
      </c>
      <c r="AD223" s="64" t="str">
        <f t="shared" si="112"/>
        <v>1 : 5</v>
      </c>
      <c r="AE223" s="66">
        <f t="shared" si="104"/>
        <v>0</v>
      </c>
      <c r="AF223" s="64">
        <f t="shared" si="105"/>
        <v>3</v>
      </c>
      <c r="AG223" s="172">
        <f>IF($AH223="",0,COUNTIF($AH$64:$AH223,INDEX($AH$352:$AH$639,ROW($A160))))</f>
        <v>1</v>
      </c>
      <c r="AH223" s="167" t="str">
        <f t="shared" si="113"/>
        <v>Team D6Team D5</v>
      </c>
    </row>
    <row r="224" spans="7:34" ht="12.75" x14ac:dyDescent="0.2">
      <c r="G224" s="1" t="s">
        <v>258</v>
      </c>
      <c r="H224" s="269" t="str">
        <f>Spielplan!$J149</f>
        <v>Team D6</v>
      </c>
      <c r="I224" s="170" t="str">
        <f>Spielplan!$L149</f>
        <v>Team D7</v>
      </c>
      <c r="J224" s="270">
        <f>IF(Spielplan!$M149="","",Spielplan!$M149)</f>
        <v>3</v>
      </c>
      <c r="K224" s="271">
        <f>IF(Spielplan!$O149="","",Spielplan!$O149)</f>
        <v>3</v>
      </c>
      <c r="N224" s="191" t="str">
        <f>""</f>
        <v/>
      </c>
      <c r="O224" s="191" t="str">
        <f>""</f>
        <v/>
      </c>
      <c r="P224" s="191" t="str">
        <f>""</f>
        <v/>
      </c>
      <c r="Q224" s="191" t="str">
        <f>""</f>
        <v/>
      </c>
      <c r="R224" s="191" t="str">
        <f>""</f>
        <v/>
      </c>
      <c r="S224" s="191" t="str">
        <f>""</f>
        <v/>
      </c>
      <c r="T224" s="191" t="str">
        <f>""</f>
        <v/>
      </c>
      <c r="U224" s="57" t="s">
        <v>275</v>
      </c>
      <c r="V224" s="39" t="str">
        <f t="shared" si="102"/>
        <v>1. FC Riedwald</v>
      </c>
      <c r="W224" s="172" t="str">
        <f t="shared" si="103"/>
        <v>Team A9</v>
      </c>
      <c r="X224" s="172">
        <f t="shared" si="106"/>
        <v>1</v>
      </c>
      <c r="Y224" s="34">
        <f t="shared" si="107"/>
        <v>6</v>
      </c>
      <c r="Z224" s="33" t="str">
        <f t="shared" si="108"/>
        <v/>
      </c>
      <c r="AA224" s="172">
        <f t="shared" si="109"/>
        <v>1</v>
      </c>
      <c r="AB224" s="172" t="str">
        <f t="shared" si="110"/>
        <v/>
      </c>
      <c r="AC224" s="3" t="str">
        <f t="shared" si="111"/>
        <v>1. FC RiedwaldTeam A9</v>
      </c>
      <c r="AD224" s="64" t="str">
        <f t="shared" si="112"/>
        <v>1 : 6</v>
      </c>
      <c r="AE224" s="66">
        <f t="shared" si="104"/>
        <v>0</v>
      </c>
      <c r="AF224" s="64">
        <f t="shared" si="105"/>
        <v>3</v>
      </c>
      <c r="AG224" s="172">
        <f>IF($AH224="",0,COUNTIF($AH$64:$AH224,INDEX($AH$352:$AH$639,ROW($A161))))</f>
        <v>1</v>
      </c>
      <c r="AH224" s="167" t="str">
        <f t="shared" si="113"/>
        <v>1. FC RiedwaldTeam A9</v>
      </c>
    </row>
    <row r="225" spans="7:34" x14ac:dyDescent="0.2">
      <c r="G225" s="1" t="s">
        <v>259</v>
      </c>
      <c r="H225" s="269" t="str">
        <f>Spielplan!$J150</f>
        <v>Eintracht Frankfurt</v>
      </c>
      <c r="I225" s="170" t="str">
        <f>Spielplan!$L150</f>
        <v>Team A9</v>
      </c>
      <c r="J225" s="270">
        <f>IF(Spielplan!$M150="","",Spielplan!$M150)</f>
        <v>3</v>
      </c>
      <c r="K225" s="271">
        <f>IF(Spielplan!$O150="","",Spielplan!$O150)</f>
        <v>1</v>
      </c>
      <c r="U225" s="57" t="s">
        <v>276</v>
      </c>
      <c r="V225" s="39" t="str">
        <f t="shared" si="102"/>
        <v>Team B1</v>
      </c>
      <c r="W225" s="172" t="str">
        <f t="shared" si="103"/>
        <v>Team B9</v>
      </c>
      <c r="X225" s="172">
        <f t="shared" si="106"/>
        <v>2</v>
      </c>
      <c r="Y225" s="34">
        <f t="shared" si="107"/>
        <v>5</v>
      </c>
      <c r="Z225" s="33" t="str">
        <f t="shared" si="108"/>
        <v/>
      </c>
      <c r="AA225" s="172">
        <f t="shared" si="109"/>
        <v>1</v>
      </c>
      <c r="AB225" s="172" t="str">
        <f t="shared" si="110"/>
        <v/>
      </c>
      <c r="AC225" s="3" t="str">
        <f t="shared" si="111"/>
        <v>Team B1Team B9</v>
      </c>
      <c r="AD225" s="64" t="str">
        <f t="shared" si="112"/>
        <v>2 : 5</v>
      </c>
      <c r="AE225" s="66">
        <f t="shared" si="104"/>
        <v>0</v>
      </c>
      <c r="AF225" s="64">
        <f t="shared" si="105"/>
        <v>3</v>
      </c>
      <c r="AG225" s="172">
        <f>IF($AH225="",0,COUNTIF($AH$64:$AH225,INDEX($AH$352:$AH$639,ROW($A162))))</f>
        <v>1</v>
      </c>
      <c r="AH225" s="167" t="str">
        <f t="shared" si="113"/>
        <v>Team B1Team B9</v>
      </c>
    </row>
    <row r="226" spans="7:34" x14ac:dyDescent="0.2">
      <c r="G226" s="1" t="s">
        <v>260</v>
      </c>
      <c r="H226" s="269" t="str">
        <f>Spielplan!$J151</f>
        <v>Team B2</v>
      </c>
      <c r="I226" s="170" t="str">
        <f>Spielplan!$L151</f>
        <v>Team B9</v>
      </c>
      <c r="J226" s="270">
        <f>IF(Spielplan!$M151="","",Spielplan!$M151)</f>
        <v>3</v>
      </c>
      <c r="K226" s="271">
        <f>IF(Spielplan!$O151="","",Spielplan!$O151)</f>
        <v>3</v>
      </c>
      <c r="U226" s="57" t="s">
        <v>277</v>
      </c>
      <c r="V226" s="39" t="str">
        <f t="shared" si="102"/>
        <v>Team C1</v>
      </c>
      <c r="W226" s="172" t="str">
        <f t="shared" si="103"/>
        <v>Team C9</v>
      </c>
      <c r="X226" s="172">
        <f t="shared" si="106"/>
        <v>2</v>
      </c>
      <c r="Y226" s="34">
        <f t="shared" si="107"/>
        <v>4</v>
      </c>
      <c r="Z226" s="33" t="str">
        <f t="shared" si="108"/>
        <v/>
      </c>
      <c r="AA226" s="172">
        <f t="shared" si="109"/>
        <v>1</v>
      </c>
      <c r="AB226" s="172" t="str">
        <f t="shared" si="110"/>
        <v/>
      </c>
      <c r="AC226" s="3" t="str">
        <f t="shared" si="111"/>
        <v>Team C1Team C9</v>
      </c>
      <c r="AD226" s="64" t="str">
        <f t="shared" si="112"/>
        <v>2 : 4</v>
      </c>
      <c r="AE226" s="66">
        <f t="shared" si="104"/>
        <v>0</v>
      </c>
      <c r="AF226" s="64">
        <f t="shared" si="105"/>
        <v>3</v>
      </c>
      <c r="AG226" s="172">
        <f>IF($AH226="",0,COUNTIF($AH$64:$AH226,INDEX($AH$352:$AH$639,ROW($A163))))</f>
        <v>1</v>
      </c>
      <c r="AH226" s="167" t="str">
        <f t="shared" si="113"/>
        <v>Team C1Team C9</v>
      </c>
    </row>
    <row r="227" spans="7:34" x14ac:dyDescent="0.2">
      <c r="G227" s="1" t="s">
        <v>261</v>
      </c>
      <c r="H227" s="269" t="str">
        <f>Spielplan!$J152</f>
        <v>Team C2</v>
      </c>
      <c r="I227" s="170" t="str">
        <f>Spielplan!$L152</f>
        <v>Team C9</v>
      </c>
      <c r="J227" s="270">
        <f>IF(Spielplan!$M152="","",Spielplan!$M152)</f>
        <v>5</v>
      </c>
      <c r="K227" s="271">
        <f>IF(Spielplan!$O152="","",Spielplan!$O152)</f>
        <v>1</v>
      </c>
      <c r="U227" s="57" t="s">
        <v>278</v>
      </c>
      <c r="V227" s="39" t="str">
        <f t="shared" si="102"/>
        <v>Team D1</v>
      </c>
      <c r="W227" s="172" t="str">
        <f t="shared" si="103"/>
        <v>Team D9</v>
      </c>
      <c r="X227" s="172">
        <f t="shared" si="106"/>
        <v>0</v>
      </c>
      <c r="Y227" s="34">
        <f t="shared" si="107"/>
        <v>3</v>
      </c>
      <c r="Z227" s="33" t="str">
        <f t="shared" si="108"/>
        <v/>
      </c>
      <c r="AA227" s="172">
        <f t="shared" si="109"/>
        <v>1</v>
      </c>
      <c r="AB227" s="172" t="str">
        <f t="shared" si="110"/>
        <v/>
      </c>
      <c r="AC227" s="3" t="str">
        <f t="shared" si="111"/>
        <v>Team D1Team D9</v>
      </c>
      <c r="AD227" s="64" t="str">
        <f t="shared" si="112"/>
        <v>0 : 3</v>
      </c>
      <c r="AE227" s="66">
        <f t="shared" si="104"/>
        <v>0</v>
      </c>
      <c r="AF227" s="64">
        <f t="shared" si="105"/>
        <v>3</v>
      </c>
      <c r="AG227" s="172">
        <f>IF($AH227="",0,COUNTIF($AH$64:$AH227,INDEX($AH$352:$AH$639,ROW($A164))))</f>
        <v>1</v>
      </c>
      <c r="AH227" s="167" t="str">
        <f t="shared" si="113"/>
        <v>Team D1Team D9</v>
      </c>
    </row>
    <row r="228" spans="7:34" x14ac:dyDescent="0.2">
      <c r="G228" s="1" t="s">
        <v>262</v>
      </c>
      <c r="H228" s="269" t="str">
        <f>Spielplan!$J153</f>
        <v>Team D2</v>
      </c>
      <c r="I228" s="170" t="str">
        <f>Spielplan!$L153</f>
        <v>Team D9</v>
      </c>
      <c r="J228" s="270">
        <f>IF(Spielplan!$M153="","",Spielplan!$M153)</f>
        <v>6</v>
      </c>
      <c r="K228" s="271">
        <f>IF(Spielplan!$O153="","",Spielplan!$O153)</f>
        <v>1</v>
      </c>
      <c r="U228" s="57" t="s">
        <v>279</v>
      </c>
      <c r="V228" s="39" t="str">
        <f t="shared" si="102"/>
        <v>Team A7</v>
      </c>
      <c r="W228" s="172" t="str">
        <f t="shared" si="103"/>
        <v>Eintracht Frankfurt</v>
      </c>
      <c r="X228" s="172">
        <f t="shared" si="106"/>
        <v>1</v>
      </c>
      <c r="Y228" s="34">
        <f t="shared" si="107"/>
        <v>5</v>
      </c>
      <c r="Z228" s="33" t="str">
        <f t="shared" si="108"/>
        <v/>
      </c>
      <c r="AA228" s="172">
        <f t="shared" si="109"/>
        <v>1</v>
      </c>
      <c r="AB228" s="172" t="str">
        <f t="shared" si="110"/>
        <v/>
      </c>
      <c r="AC228" s="3" t="str">
        <f t="shared" si="111"/>
        <v>Team A7Eintracht Frankfurt</v>
      </c>
      <c r="AD228" s="64" t="str">
        <f t="shared" si="112"/>
        <v>1 : 5</v>
      </c>
      <c r="AE228" s="66">
        <f t="shared" si="104"/>
        <v>0</v>
      </c>
      <c r="AF228" s="64">
        <f t="shared" si="105"/>
        <v>3</v>
      </c>
      <c r="AG228" s="172">
        <f>IF($AH228="",0,COUNTIF($AH$64:$AH228,INDEX($AH$352:$AH$639,ROW($A165))))</f>
        <v>1</v>
      </c>
      <c r="AH228" s="167" t="str">
        <f t="shared" si="113"/>
        <v>Team A7Eintracht Frankfurt</v>
      </c>
    </row>
    <row r="229" spans="7:34" x14ac:dyDescent="0.2">
      <c r="G229" s="1" t="s">
        <v>263</v>
      </c>
      <c r="H229" s="269" t="str">
        <f>Spielplan!$J154</f>
        <v>Team A8</v>
      </c>
      <c r="I229" s="170" t="str">
        <f>Spielplan!$L154</f>
        <v>FC Barcelona</v>
      </c>
      <c r="J229" s="270">
        <f>IF(Spielplan!$M154="","",Spielplan!$M154)</f>
        <v>5</v>
      </c>
      <c r="K229" s="271">
        <f>IF(Spielplan!$O154="","",Spielplan!$O154)</f>
        <v>2</v>
      </c>
      <c r="U229" s="57" t="s">
        <v>280</v>
      </c>
      <c r="V229" s="39" t="str">
        <f t="shared" si="102"/>
        <v>Team B7</v>
      </c>
      <c r="W229" s="172" t="str">
        <f t="shared" si="103"/>
        <v>Team B2</v>
      </c>
      <c r="X229" s="172">
        <f t="shared" si="106"/>
        <v>3</v>
      </c>
      <c r="Y229" s="34">
        <f t="shared" si="107"/>
        <v>0</v>
      </c>
      <c r="Z229" s="33" t="str">
        <f t="shared" si="108"/>
        <v/>
      </c>
      <c r="AA229" s="172">
        <f t="shared" si="109"/>
        <v>1</v>
      </c>
      <c r="AB229" s="172" t="str">
        <f t="shared" si="110"/>
        <v/>
      </c>
      <c r="AC229" s="3" t="str">
        <f t="shared" si="111"/>
        <v>Team B7Team B2</v>
      </c>
      <c r="AD229" s="64" t="str">
        <f t="shared" si="112"/>
        <v>3 : 0</v>
      </c>
      <c r="AE229" s="66">
        <f t="shared" si="104"/>
        <v>3</v>
      </c>
      <c r="AF229" s="64">
        <f t="shared" si="105"/>
        <v>0</v>
      </c>
      <c r="AG229" s="172">
        <f>IF($AH229="",0,COUNTIF($AH$64:$AH229,INDEX($AH$352:$AH$639,ROW($A166))))</f>
        <v>1</v>
      </c>
      <c r="AH229" s="167" t="str">
        <f t="shared" si="113"/>
        <v>Team B7Team B2</v>
      </c>
    </row>
    <row r="230" spans="7:34" x14ac:dyDescent="0.2">
      <c r="G230" s="1" t="s">
        <v>264</v>
      </c>
      <c r="H230" s="269" t="str">
        <f>Spielplan!$J155</f>
        <v>Team B8</v>
      </c>
      <c r="I230" s="170" t="str">
        <f>Spielplan!$L155</f>
        <v>Team B3</v>
      </c>
      <c r="J230" s="270">
        <f>IF(Spielplan!$M155="","",Spielplan!$M155)</f>
        <v>4</v>
      </c>
      <c r="K230" s="271">
        <f>IF(Spielplan!$O155="","",Spielplan!$O155)</f>
        <v>2</v>
      </c>
      <c r="U230" s="57" t="s">
        <v>281</v>
      </c>
      <c r="V230" s="39" t="str">
        <f t="shared" si="102"/>
        <v>Team C7</v>
      </c>
      <c r="W230" s="172" t="str">
        <f t="shared" si="103"/>
        <v>Team C2</v>
      </c>
      <c r="X230" s="172">
        <f t="shared" si="106"/>
        <v>2</v>
      </c>
      <c r="Y230" s="34">
        <f t="shared" si="107"/>
        <v>1</v>
      </c>
      <c r="Z230" s="33" t="str">
        <f t="shared" si="108"/>
        <v/>
      </c>
      <c r="AA230" s="172">
        <f t="shared" si="109"/>
        <v>1</v>
      </c>
      <c r="AB230" s="172" t="str">
        <f t="shared" si="110"/>
        <v/>
      </c>
      <c r="AC230" s="3" t="str">
        <f t="shared" si="111"/>
        <v>Team C7Team C2</v>
      </c>
      <c r="AD230" s="64" t="str">
        <f t="shared" si="112"/>
        <v>2 : 1</v>
      </c>
      <c r="AE230" s="66">
        <f t="shared" si="104"/>
        <v>3</v>
      </c>
      <c r="AF230" s="64">
        <f t="shared" si="105"/>
        <v>0</v>
      </c>
      <c r="AG230" s="172">
        <f>IF($AH230="",0,COUNTIF($AH$64:$AH230,INDEX($AH$352:$AH$639,ROW($A167))))</f>
        <v>1</v>
      </c>
      <c r="AH230" s="167" t="str">
        <f t="shared" si="113"/>
        <v>Team C7Team C2</v>
      </c>
    </row>
    <row r="231" spans="7:34" x14ac:dyDescent="0.2">
      <c r="G231" s="1" t="s">
        <v>265</v>
      </c>
      <c r="H231" s="269" t="str">
        <f>Spielplan!$J156</f>
        <v>Team C8</v>
      </c>
      <c r="I231" s="170" t="str">
        <f>Spielplan!$L156</f>
        <v>Team C3</v>
      </c>
      <c r="J231" s="270">
        <f>IF(Spielplan!$M156="","",Spielplan!$M156)</f>
        <v>3</v>
      </c>
      <c r="K231" s="271">
        <f>IF(Spielplan!$O156="","",Spielplan!$O156)</f>
        <v>0</v>
      </c>
      <c r="U231" s="57" t="s">
        <v>282</v>
      </c>
      <c r="V231" s="39" t="str">
        <f t="shared" si="102"/>
        <v>Team D7</v>
      </c>
      <c r="W231" s="172" t="str">
        <f t="shared" si="103"/>
        <v>Team D2</v>
      </c>
      <c r="X231" s="172">
        <f t="shared" si="106"/>
        <v>2</v>
      </c>
      <c r="Y231" s="34">
        <f t="shared" si="107"/>
        <v>2</v>
      </c>
      <c r="Z231" s="33" t="str">
        <f t="shared" si="108"/>
        <v/>
      </c>
      <c r="AA231" s="172">
        <f t="shared" si="109"/>
        <v>1</v>
      </c>
      <c r="AB231" s="172" t="str">
        <f t="shared" si="110"/>
        <v/>
      </c>
      <c r="AC231" s="3" t="str">
        <f t="shared" si="111"/>
        <v>Team D7Team D2</v>
      </c>
      <c r="AD231" s="64" t="str">
        <f t="shared" si="112"/>
        <v>2 : 2</v>
      </c>
      <c r="AE231" s="66">
        <f t="shared" si="104"/>
        <v>1</v>
      </c>
      <c r="AF231" s="64">
        <f t="shared" si="105"/>
        <v>1</v>
      </c>
      <c r="AG231" s="172">
        <f>IF($AH231="",0,COUNTIF($AH$64:$AH231,INDEX($AH$352:$AH$639,ROW($A168))))</f>
        <v>1</v>
      </c>
      <c r="AH231" s="167" t="str">
        <f t="shared" si="113"/>
        <v>Team D7Team D2</v>
      </c>
    </row>
    <row r="232" spans="7:34" x14ac:dyDescent="0.2">
      <c r="G232" s="1" t="s">
        <v>266</v>
      </c>
      <c r="H232" s="269" t="str">
        <f>Spielplan!$J157</f>
        <v>Team D8</v>
      </c>
      <c r="I232" s="170" t="str">
        <f>Spielplan!$L157</f>
        <v>Team D3</v>
      </c>
      <c r="J232" s="270">
        <f>IF(Spielplan!$M157="","",Spielplan!$M157)</f>
        <v>5</v>
      </c>
      <c r="K232" s="271">
        <f>IF(Spielplan!$O157="","",Spielplan!$O157)</f>
        <v>1</v>
      </c>
      <c r="U232" s="57" t="s">
        <v>283</v>
      </c>
      <c r="V232" s="39" t="str">
        <f t="shared" si="102"/>
        <v>FC Barcelona</v>
      </c>
      <c r="W232" s="172" t="str">
        <f t="shared" si="103"/>
        <v>FV Schlappe Lunge</v>
      </c>
      <c r="X232" s="172">
        <f t="shared" si="106"/>
        <v>3</v>
      </c>
      <c r="Y232" s="34">
        <f t="shared" si="107"/>
        <v>4</v>
      </c>
      <c r="Z232" s="33" t="str">
        <f t="shared" si="108"/>
        <v/>
      </c>
      <c r="AA232" s="172">
        <f t="shared" si="109"/>
        <v>1</v>
      </c>
      <c r="AB232" s="172" t="str">
        <f t="shared" si="110"/>
        <v/>
      </c>
      <c r="AC232" s="3" t="str">
        <f t="shared" si="111"/>
        <v>FC BarcelonaFV Schlappe Lunge</v>
      </c>
      <c r="AD232" s="64" t="str">
        <f t="shared" si="112"/>
        <v>3 : 4</v>
      </c>
      <c r="AE232" s="66">
        <f t="shared" si="104"/>
        <v>0</v>
      </c>
      <c r="AF232" s="64">
        <f t="shared" si="105"/>
        <v>3</v>
      </c>
      <c r="AG232" s="172">
        <f>IF($AH232="",0,COUNTIF($AH$64:$AH232,INDEX($AH$352:$AH$639,ROW($A169))))</f>
        <v>1</v>
      </c>
      <c r="AH232" s="167" t="str">
        <f t="shared" si="113"/>
        <v>FC BarcelonaFV Schlappe Lunge</v>
      </c>
    </row>
    <row r="233" spans="7:34" x14ac:dyDescent="0.2">
      <c r="G233" s="1" t="s">
        <v>267</v>
      </c>
      <c r="H233" s="269" t="str">
        <f>Spielplan!$J158</f>
        <v>Maibach 1822 eV</v>
      </c>
      <c r="I233" s="170" t="str">
        <f>Spielplan!$L158</f>
        <v>Team A7</v>
      </c>
      <c r="J233" s="270">
        <f>IF(Spielplan!$M158="","",Spielplan!$M158)</f>
        <v>0</v>
      </c>
      <c r="K233" s="271">
        <f>IF(Spielplan!$O158="","",Spielplan!$O158)</f>
        <v>3</v>
      </c>
      <c r="U233" s="57" t="s">
        <v>284</v>
      </c>
      <c r="V233" s="39" t="str">
        <f t="shared" si="102"/>
        <v>Team B3</v>
      </c>
      <c r="W233" s="172" t="str">
        <f t="shared" si="103"/>
        <v>Team B6</v>
      </c>
      <c r="X233" s="172">
        <f t="shared" si="106"/>
        <v>3</v>
      </c>
      <c r="Y233" s="34">
        <f t="shared" si="107"/>
        <v>3</v>
      </c>
      <c r="Z233" s="33" t="str">
        <f t="shared" si="108"/>
        <v/>
      </c>
      <c r="AA233" s="172">
        <f t="shared" si="109"/>
        <v>1</v>
      </c>
      <c r="AB233" s="172" t="str">
        <f t="shared" si="110"/>
        <v/>
      </c>
      <c r="AC233" s="3" t="str">
        <f t="shared" si="111"/>
        <v>Team B3Team B6</v>
      </c>
      <c r="AD233" s="64" t="str">
        <f t="shared" si="112"/>
        <v>3 : 3</v>
      </c>
      <c r="AE233" s="66">
        <f t="shared" si="104"/>
        <v>1</v>
      </c>
      <c r="AF233" s="64">
        <f t="shared" si="105"/>
        <v>1</v>
      </c>
      <c r="AG233" s="172">
        <f>IF($AH233="",0,COUNTIF($AH$64:$AH233,INDEX($AH$352:$AH$639,ROW($A170))))</f>
        <v>1</v>
      </c>
      <c r="AH233" s="167" t="str">
        <f t="shared" si="113"/>
        <v>Team B3Team B6</v>
      </c>
    </row>
    <row r="234" spans="7:34" x14ac:dyDescent="0.2">
      <c r="G234" s="1" t="s">
        <v>268</v>
      </c>
      <c r="H234" s="269" t="str">
        <f>Spielplan!$J159</f>
        <v>Team B4</v>
      </c>
      <c r="I234" s="170" t="str">
        <f>Spielplan!$L159</f>
        <v>Team B7</v>
      </c>
      <c r="J234" s="270">
        <f>IF(Spielplan!$M159="","",Spielplan!$M159)</f>
        <v>1</v>
      </c>
      <c r="K234" s="271">
        <f>IF(Spielplan!$O159="","",Spielplan!$O159)</f>
        <v>2</v>
      </c>
      <c r="U234" s="57" t="s">
        <v>285</v>
      </c>
      <c r="V234" s="39" t="str">
        <f t="shared" si="102"/>
        <v>Team C3</v>
      </c>
      <c r="W234" s="172" t="str">
        <f t="shared" si="103"/>
        <v>Team C6</v>
      </c>
      <c r="X234" s="172">
        <f t="shared" si="106"/>
        <v>3</v>
      </c>
      <c r="Y234" s="34">
        <f t="shared" si="107"/>
        <v>1</v>
      </c>
      <c r="Z234" s="33" t="str">
        <f t="shared" si="108"/>
        <v/>
      </c>
      <c r="AA234" s="172">
        <f t="shared" si="109"/>
        <v>1</v>
      </c>
      <c r="AB234" s="172" t="str">
        <f t="shared" si="110"/>
        <v/>
      </c>
      <c r="AC234" s="3" t="str">
        <f t="shared" si="111"/>
        <v>Team C3Team C6</v>
      </c>
      <c r="AD234" s="64" t="str">
        <f t="shared" si="112"/>
        <v>3 : 1</v>
      </c>
      <c r="AE234" s="66">
        <f t="shared" si="104"/>
        <v>3</v>
      </c>
      <c r="AF234" s="64">
        <f t="shared" si="105"/>
        <v>0</v>
      </c>
      <c r="AG234" s="172">
        <f>IF($AH234="",0,COUNTIF($AH$64:$AH234,INDEX($AH$352:$AH$639,ROW($A171))))</f>
        <v>1</v>
      </c>
      <c r="AH234" s="167" t="str">
        <f t="shared" si="113"/>
        <v>Team C3Team C6</v>
      </c>
    </row>
    <row r="235" spans="7:34" x14ac:dyDescent="0.2">
      <c r="G235" s="1" t="s">
        <v>269</v>
      </c>
      <c r="H235" s="269" t="str">
        <f>Spielplan!$J160</f>
        <v>Team C4</v>
      </c>
      <c r="I235" s="170" t="str">
        <f>Spielplan!$L160</f>
        <v>Team C7</v>
      </c>
      <c r="J235" s="270">
        <f>IF(Spielplan!$M160="","",Spielplan!$M160)</f>
        <v>2</v>
      </c>
      <c r="K235" s="271">
        <f>IF(Spielplan!$O160="","",Spielplan!$O160)</f>
        <v>2</v>
      </c>
      <c r="U235" s="57" t="s">
        <v>286</v>
      </c>
      <c r="V235" s="39" t="str">
        <f t="shared" si="102"/>
        <v>Team D3</v>
      </c>
      <c r="W235" s="172" t="str">
        <f t="shared" si="103"/>
        <v>Team D6</v>
      </c>
      <c r="X235" s="172">
        <f t="shared" si="106"/>
        <v>3</v>
      </c>
      <c r="Y235" s="34">
        <f t="shared" si="107"/>
        <v>3</v>
      </c>
      <c r="Z235" s="33" t="str">
        <f t="shared" si="108"/>
        <v/>
      </c>
      <c r="AA235" s="172">
        <f t="shared" si="109"/>
        <v>1</v>
      </c>
      <c r="AB235" s="172" t="str">
        <f t="shared" si="110"/>
        <v/>
      </c>
      <c r="AC235" s="3" t="str">
        <f t="shared" si="111"/>
        <v>Team D3Team D6</v>
      </c>
      <c r="AD235" s="64" t="str">
        <f t="shared" si="112"/>
        <v>3 : 3</v>
      </c>
      <c r="AE235" s="66">
        <f t="shared" si="104"/>
        <v>1</v>
      </c>
      <c r="AF235" s="64">
        <f t="shared" si="105"/>
        <v>1</v>
      </c>
      <c r="AG235" s="172">
        <f>IF($AH235="",0,COUNTIF($AH$64:$AH235,INDEX($AH$352:$AH$639,ROW($A172))))</f>
        <v>1</v>
      </c>
      <c r="AH235" s="167" t="str">
        <f t="shared" si="113"/>
        <v>Team D3Team D6</v>
      </c>
    </row>
    <row r="236" spans="7:34" x14ac:dyDescent="0.2">
      <c r="G236" s="1" t="s">
        <v>270</v>
      </c>
      <c r="H236" s="269" t="str">
        <f>Spielplan!$J161</f>
        <v>Team D4</v>
      </c>
      <c r="I236" s="170" t="str">
        <f>Spielplan!$L161</f>
        <v>Team D7</v>
      </c>
      <c r="J236" s="270">
        <f>IF(Spielplan!$M161="","",Spielplan!$M161)</f>
        <v>4</v>
      </c>
      <c r="K236" s="271">
        <f>IF(Spielplan!$O161="","",Spielplan!$O161)</f>
        <v>3</v>
      </c>
      <c r="U236" s="57" t="s">
        <v>287</v>
      </c>
      <c r="V236" s="39" t="str">
        <f t="shared" si="102"/>
        <v>Beinbruch SC</v>
      </c>
      <c r="W236" s="172" t="str">
        <f t="shared" si="103"/>
        <v>Maibach 1822 eV</v>
      </c>
      <c r="X236" s="172">
        <f t="shared" si="106"/>
        <v>5</v>
      </c>
      <c r="Y236" s="34">
        <f t="shared" si="107"/>
        <v>1</v>
      </c>
      <c r="Z236" s="33" t="str">
        <f t="shared" si="108"/>
        <v/>
      </c>
      <c r="AA236" s="172">
        <f t="shared" si="109"/>
        <v>1</v>
      </c>
      <c r="AB236" s="172" t="str">
        <f t="shared" si="110"/>
        <v/>
      </c>
      <c r="AC236" s="3" t="str">
        <f t="shared" si="111"/>
        <v>Beinbruch SCMaibach 1822 eV</v>
      </c>
      <c r="AD236" s="64" t="str">
        <f t="shared" si="112"/>
        <v>5 : 1</v>
      </c>
      <c r="AE236" s="66">
        <f t="shared" si="104"/>
        <v>3</v>
      </c>
      <c r="AF236" s="64">
        <f t="shared" si="105"/>
        <v>0</v>
      </c>
      <c r="AG236" s="172">
        <f>IF($AH236="",0,COUNTIF($AH$64:$AH236,INDEX($AH$352:$AH$639,ROW($A173))))</f>
        <v>1</v>
      </c>
      <c r="AH236" s="167" t="str">
        <f t="shared" si="113"/>
        <v>Beinbruch SCMaibach 1822 eV</v>
      </c>
    </row>
    <row r="237" spans="7:34" x14ac:dyDescent="0.2">
      <c r="G237" s="1" t="s">
        <v>271</v>
      </c>
      <c r="H237" s="269" t="str">
        <f>Spielplan!$J162</f>
        <v>FV Schlappe Lunge</v>
      </c>
      <c r="I237" s="170" t="str">
        <f>Spielplan!$L162</f>
        <v>Beinbruch SC</v>
      </c>
      <c r="J237" s="270">
        <f>IF(Spielplan!$M162="","",Spielplan!$M162)</f>
        <v>3</v>
      </c>
      <c r="K237" s="271">
        <f>IF(Spielplan!$O162="","",Spielplan!$O162)</f>
        <v>3</v>
      </c>
      <c r="U237" s="57" t="s">
        <v>288</v>
      </c>
      <c r="V237" s="39" t="str">
        <f t="shared" si="102"/>
        <v>Team B5</v>
      </c>
      <c r="W237" s="172" t="str">
        <f t="shared" si="103"/>
        <v>Team B4</v>
      </c>
      <c r="X237" s="172">
        <f t="shared" si="106"/>
        <v>6</v>
      </c>
      <c r="Y237" s="34">
        <f t="shared" si="107"/>
        <v>1</v>
      </c>
      <c r="Z237" s="33" t="str">
        <f t="shared" si="108"/>
        <v/>
      </c>
      <c r="AA237" s="172">
        <f t="shared" si="109"/>
        <v>1</v>
      </c>
      <c r="AB237" s="172" t="str">
        <f t="shared" si="110"/>
        <v/>
      </c>
      <c r="AC237" s="3" t="str">
        <f t="shared" si="111"/>
        <v>Team B5Team B4</v>
      </c>
      <c r="AD237" s="64" t="str">
        <f t="shared" si="112"/>
        <v>6 : 1</v>
      </c>
      <c r="AE237" s="66">
        <f t="shared" si="104"/>
        <v>3</v>
      </c>
      <c r="AF237" s="64">
        <f t="shared" si="105"/>
        <v>0</v>
      </c>
      <c r="AG237" s="172">
        <f>IF($AH237="",0,COUNTIF($AH$64:$AH237,INDEX($AH$352:$AH$639,ROW($A174))))</f>
        <v>1</v>
      </c>
      <c r="AH237" s="167" t="str">
        <f t="shared" si="113"/>
        <v>Team B5Team B4</v>
      </c>
    </row>
    <row r="238" spans="7:34" x14ac:dyDescent="0.2">
      <c r="G238" s="1" t="s">
        <v>272</v>
      </c>
      <c r="H238" s="269" t="str">
        <f>Spielplan!$J163</f>
        <v>Team B6</v>
      </c>
      <c r="I238" s="170" t="str">
        <f>Spielplan!$L163</f>
        <v>Team B5</v>
      </c>
      <c r="J238" s="270">
        <f>IF(Spielplan!$M163="","",Spielplan!$M163)</f>
        <v>1</v>
      </c>
      <c r="K238" s="271">
        <f>IF(Spielplan!$O163="","",Spielplan!$O163)</f>
        <v>3</v>
      </c>
      <c r="U238" s="57" t="s">
        <v>289</v>
      </c>
      <c r="V238" s="39" t="str">
        <f t="shared" si="102"/>
        <v>Team C5</v>
      </c>
      <c r="W238" s="172" t="str">
        <f t="shared" si="103"/>
        <v>Team C4</v>
      </c>
      <c r="X238" s="172">
        <f t="shared" si="106"/>
        <v>5</v>
      </c>
      <c r="Y238" s="34">
        <f t="shared" si="107"/>
        <v>2</v>
      </c>
      <c r="Z238" s="33" t="str">
        <f t="shared" si="108"/>
        <v/>
      </c>
      <c r="AA238" s="172">
        <f t="shared" si="109"/>
        <v>1</v>
      </c>
      <c r="AB238" s="172" t="str">
        <f t="shared" si="110"/>
        <v/>
      </c>
      <c r="AC238" s="3" t="str">
        <f t="shared" si="111"/>
        <v>Team C5Team C4</v>
      </c>
      <c r="AD238" s="64" t="str">
        <f t="shared" si="112"/>
        <v>5 : 2</v>
      </c>
      <c r="AE238" s="66">
        <f t="shared" si="104"/>
        <v>3</v>
      </c>
      <c r="AF238" s="64">
        <f t="shared" si="105"/>
        <v>0</v>
      </c>
      <c r="AG238" s="172">
        <f>IF($AH238="",0,COUNTIF($AH$64:$AH238,INDEX($AH$352:$AH$639,ROW($A175))))</f>
        <v>1</v>
      </c>
      <c r="AH238" s="167" t="str">
        <f t="shared" si="113"/>
        <v>Team C5Team C4</v>
      </c>
    </row>
    <row r="239" spans="7:34" x14ac:dyDescent="0.2">
      <c r="G239" s="1" t="s">
        <v>273</v>
      </c>
      <c r="H239" s="269" t="str">
        <f>Spielplan!$J164</f>
        <v>Team C6</v>
      </c>
      <c r="I239" s="170" t="str">
        <f>Spielplan!$L164</f>
        <v>Team C5</v>
      </c>
      <c r="J239" s="270">
        <f>IF(Spielplan!$M164="","",Spielplan!$M164)</f>
        <v>3</v>
      </c>
      <c r="K239" s="271">
        <f>IF(Spielplan!$O164="","",Spielplan!$O164)</f>
        <v>3</v>
      </c>
      <c r="U239" s="57" t="s">
        <v>290</v>
      </c>
      <c r="V239" s="39" t="str">
        <f t="shared" si="102"/>
        <v>Team D5</v>
      </c>
      <c r="W239" s="172" t="str">
        <f t="shared" si="103"/>
        <v>Team D4</v>
      </c>
      <c r="X239" s="172">
        <f t="shared" si="106"/>
        <v>4</v>
      </c>
      <c r="Y239" s="34">
        <f t="shared" si="107"/>
        <v>2</v>
      </c>
      <c r="Z239" s="33" t="str">
        <f t="shared" si="108"/>
        <v/>
      </c>
      <c r="AA239" s="172">
        <f t="shared" si="109"/>
        <v>1</v>
      </c>
      <c r="AB239" s="172" t="str">
        <f t="shared" si="110"/>
        <v/>
      </c>
      <c r="AC239" s="3" t="str">
        <f t="shared" si="111"/>
        <v>Team D5Team D4</v>
      </c>
      <c r="AD239" s="64" t="str">
        <f t="shared" si="112"/>
        <v>4 : 2</v>
      </c>
      <c r="AE239" s="66">
        <f t="shared" si="104"/>
        <v>3</v>
      </c>
      <c r="AF239" s="64">
        <f t="shared" si="105"/>
        <v>0</v>
      </c>
      <c r="AG239" s="172">
        <f>IF($AH239="",0,COUNTIF($AH$64:$AH239,INDEX($AH$352:$AH$639,ROW($A176))))</f>
        <v>1</v>
      </c>
      <c r="AH239" s="167" t="str">
        <f t="shared" si="113"/>
        <v>Team D5Team D4</v>
      </c>
    </row>
    <row r="240" spans="7:34" x14ac:dyDescent="0.2">
      <c r="G240" s="1" t="s">
        <v>274</v>
      </c>
      <c r="H240" s="269" t="str">
        <f>Spielplan!$J165</f>
        <v>Team D6</v>
      </c>
      <c r="I240" s="170" t="str">
        <f>Spielplan!$L165</f>
        <v>Team D5</v>
      </c>
      <c r="J240" s="270">
        <f>IF(Spielplan!$M165="","",Spielplan!$M165)</f>
        <v>1</v>
      </c>
      <c r="K240" s="271">
        <f>IF(Spielplan!$O165="","",Spielplan!$O165)</f>
        <v>5</v>
      </c>
      <c r="U240" s="57" t="s">
        <v>291</v>
      </c>
      <c r="V240" s="39" t="str">
        <f t="shared" si="102"/>
        <v>Team A8</v>
      </c>
      <c r="W240" s="172" t="str">
        <f t="shared" si="103"/>
        <v>1. FC Riedwald</v>
      </c>
      <c r="X240" s="172">
        <f t="shared" si="106"/>
        <v>3</v>
      </c>
      <c r="Y240" s="34">
        <f t="shared" si="107"/>
        <v>0</v>
      </c>
      <c r="Z240" s="33" t="str">
        <f t="shared" si="108"/>
        <v/>
      </c>
      <c r="AA240" s="172">
        <f t="shared" si="109"/>
        <v>1</v>
      </c>
      <c r="AB240" s="172" t="str">
        <f t="shared" si="110"/>
        <v/>
      </c>
      <c r="AC240" s="3" t="str">
        <f t="shared" si="111"/>
        <v>Team A81. FC Riedwald</v>
      </c>
      <c r="AD240" s="64" t="str">
        <f t="shared" si="112"/>
        <v>3 : 0</v>
      </c>
      <c r="AE240" s="66">
        <f t="shared" si="104"/>
        <v>3</v>
      </c>
      <c r="AF240" s="64">
        <f t="shared" si="105"/>
        <v>0</v>
      </c>
      <c r="AG240" s="172">
        <f>IF($AH240="",0,COUNTIF($AH$64:$AH240,INDEX($AH$352:$AH$639,ROW($A177))))</f>
        <v>1</v>
      </c>
      <c r="AH240" s="167" t="str">
        <f t="shared" si="113"/>
        <v>Team A81. FC Riedwald</v>
      </c>
    </row>
    <row r="241" spans="7:34" x14ac:dyDescent="0.2">
      <c r="G241" s="1" t="s">
        <v>275</v>
      </c>
      <c r="H241" s="269" t="str">
        <f>Spielplan!$J166</f>
        <v>1. FC Riedwald</v>
      </c>
      <c r="I241" s="170" t="str">
        <f>Spielplan!$L166</f>
        <v>Team A9</v>
      </c>
      <c r="J241" s="270">
        <f>IF(Spielplan!$M166="","",Spielplan!$M166)</f>
        <v>1</v>
      </c>
      <c r="K241" s="271">
        <f>IF(Spielplan!$O166="","",Spielplan!$O166)</f>
        <v>6</v>
      </c>
      <c r="U241" s="57" t="s">
        <v>292</v>
      </c>
      <c r="V241" s="39" t="str">
        <f t="shared" si="102"/>
        <v>Team B8</v>
      </c>
      <c r="W241" s="172" t="str">
        <f t="shared" si="103"/>
        <v>Team B1</v>
      </c>
      <c r="X241" s="172">
        <f t="shared" si="106"/>
        <v>5</v>
      </c>
      <c r="Y241" s="34">
        <f t="shared" si="107"/>
        <v>1</v>
      </c>
      <c r="Z241" s="33" t="str">
        <f t="shared" si="108"/>
        <v/>
      </c>
      <c r="AA241" s="172">
        <f t="shared" si="109"/>
        <v>1</v>
      </c>
      <c r="AB241" s="172" t="str">
        <f t="shared" si="110"/>
        <v/>
      </c>
      <c r="AC241" s="3" t="str">
        <f t="shared" si="111"/>
        <v>Team B8Team B1</v>
      </c>
      <c r="AD241" s="64" t="str">
        <f t="shared" si="112"/>
        <v>5 : 1</v>
      </c>
      <c r="AE241" s="66">
        <f t="shared" si="104"/>
        <v>3</v>
      </c>
      <c r="AF241" s="64">
        <f t="shared" si="105"/>
        <v>0</v>
      </c>
      <c r="AG241" s="172">
        <f>IF($AH241="",0,COUNTIF($AH$64:$AH241,INDEX($AH$352:$AH$639,ROW($A178))))</f>
        <v>1</v>
      </c>
      <c r="AH241" s="167" t="str">
        <f t="shared" si="113"/>
        <v>Team B8Team B1</v>
      </c>
    </row>
    <row r="242" spans="7:34" x14ac:dyDescent="0.2">
      <c r="G242" s="1" t="s">
        <v>276</v>
      </c>
      <c r="H242" s="269" t="str">
        <f>Spielplan!$J167</f>
        <v>Team B1</v>
      </c>
      <c r="I242" s="170" t="str">
        <f>Spielplan!$L167</f>
        <v>Team B9</v>
      </c>
      <c r="J242" s="270">
        <f>IF(Spielplan!$M167="","",Spielplan!$M167)</f>
        <v>2</v>
      </c>
      <c r="K242" s="271">
        <f>IF(Spielplan!$O167="","",Spielplan!$O167)</f>
        <v>5</v>
      </c>
      <c r="U242" s="57" t="s">
        <v>293</v>
      </c>
      <c r="V242" s="39" t="str">
        <f t="shared" si="102"/>
        <v>Team C8</v>
      </c>
      <c r="W242" s="172" t="str">
        <f t="shared" si="103"/>
        <v>Team C1</v>
      </c>
      <c r="X242" s="172">
        <f t="shared" si="106"/>
        <v>0</v>
      </c>
      <c r="Y242" s="34">
        <f t="shared" si="107"/>
        <v>3</v>
      </c>
      <c r="Z242" s="33" t="str">
        <f t="shared" si="108"/>
        <v/>
      </c>
      <c r="AA242" s="172">
        <f t="shared" si="109"/>
        <v>1</v>
      </c>
      <c r="AB242" s="172" t="str">
        <f t="shared" si="110"/>
        <v/>
      </c>
      <c r="AC242" s="3" t="str">
        <f t="shared" si="111"/>
        <v>Team C8Team C1</v>
      </c>
      <c r="AD242" s="64" t="str">
        <f t="shared" si="112"/>
        <v>0 : 3</v>
      </c>
      <c r="AE242" s="66">
        <f t="shared" si="104"/>
        <v>0</v>
      </c>
      <c r="AF242" s="64">
        <f t="shared" si="105"/>
        <v>3</v>
      </c>
      <c r="AG242" s="172">
        <f>IF($AH242="",0,COUNTIF($AH$64:$AH242,INDEX($AH$352:$AH$639,ROW($A179))))</f>
        <v>1</v>
      </c>
      <c r="AH242" s="167" t="str">
        <f t="shared" si="113"/>
        <v>Team C8Team C1</v>
      </c>
    </row>
    <row r="243" spans="7:34" x14ac:dyDescent="0.2">
      <c r="G243" s="1" t="s">
        <v>277</v>
      </c>
      <c r="H243" s="269" t="str">
        <f>Spielplan!$J168</f>
        <v>Team C1</v>
      </c>
      <c r="I243" s="170" t="str">
        <f>Spielplan!$L168</f>
        <v>Team C9</v>
      </c>
      <c r="J243" s="270">
        <f>IF(Spielplan!$M168="","",Spielplan!$M168)</f>
        <v>2</v>
      </c>
      <c r="K243" s="271">
        <f>IF(Spielplan!$O168="","",Spielplan!$O168)</f>
        <v>4</v>
      </c>
      <c r="U243" s="57" t="s">
        <v>294</v>
      </c>
      <c r="V243" s="39" t="str">
        <f t="shared" si="102"/>
        <v>Team D8</v>
      </c>
      <c r="W243" s="172" t="str">
        <f t="shared" si="103"/>
        <v>Team D1</v>
      </c>
      <c r="X243" s="172">
        <f t="shared" si="106"/>
        <v>1</v>
      </c>
      <c r="Y243" s="34">
        <f t="shared" si="107"/>
        <v>2</v>
      </c>
      <c r="Z243" s="33" t="str">
        <f t="shared" si="108"/>
        <v/>
      </c>
      <c r="AA243" s="172">
        <f t="shared" si="109"/>
        <v>1</v>
      </c>
      <c r="AB243" s="172" t="str">
        <f t="shared" si="110"/>
        <v/>
      </c>
      <c r="AC243" s="3" t="str">
        <f t="shared" si="111"/>
        <v>Team D8Team D1</v>
      </c>
      <c r="AD243" s="64" t="str">
        <f t="shared" si="112"/>
        <v>1 : 2</v>
      </c>
      <c r="AE243" s="66">
        <f t="shared" si="104"/>
        <v>0</v>
      </c>
      <c r="AF243" s="64">
        <f t="shared" si="105"/>
        <v>3</v>
      </c>
      <c r="AG243" s="172">
        <f>IF($AH243="",0,COUNTIF($AH$64:$AH243,INDEX($AH$352:$AH$639,ROW($A180))))</f>
        <v>1</v>
      </c>
      <c r="AH243" s="167" t="str">
        <f t="shared" si="113"/>
        <v>Team D8Team D1</v>
      </c>
    </row>
    <row r="244" spans="7:34" x14ac:dyDescent="0.2">
      <c r="G244" s="1" t="s">
        <v>278</v>
      </c>
      <c r="H244" s="269" t="str">
        <f>Spielplan!$J169</f>
        <v>Team D1</v>
      </c>
      <c r="I244" s="170" t="str">
        <f>Spielplan!$L169</f>
        <v>Team D9</v>
      </c>
      <c r="J244" s="270">
        <f>IF(Spielplan!$M169="","",Spielplan!$M169)</f>
        <v>0</v>
      </c>
      <c r="K244" s="271">
        <f>IF(Spielplan!$O169="","",Spielplan!$O169)</f>
        <v>3</v>
      </c>
      <c r="U244" s="57" t="s">
        <v>295</v>
      </c>
      <c r="V244" s="39" t="str">
        <f t="shared" si="102"/>
        <v>Team A9</v>
      </c>
      <c r="W244" s="172" t="str">
        <f t="shared" si="103"/>
        <v>Team A7</v>
      </c>
      <c r="X244" s="172">
        <f t="shared" si="106"/>
        <v>2</v>
      </c>
      <c r="Y244" s="34">
        <f t="shared" si="107"/>
        <v>2</v>
      </c>
      <c r="Z244" s="33" t="str">
        <f t="shared" si="108"/>
        <v/>
      </c>
      <c r="AA244" s="172">
        <f t="shared" si="109"/>
        <v>1</v>
      </c>
      <c r="AB244" s="172" t="str">
        <f t="shared" si="110"/>
        <v/>
      </c>
      <c r="AC244" s="3" t="str">
        <f t="shared" si="111"/>
        <v>Team A9Team A7</v>
      </c>
      <c r="AD244" s="64" t="str">
        <f t="shared" si="112"/>
        <v>2 : 2</v>
      </c>
      <c r="AE244" s="66">
        <f t="shared" si="104"/>
        <v>1</v>
      </c>
      <c r="AF244" s="64">
        <f t="shared" si="105"/>
        <v>1</v>
      </c>
      <c r="AG244" s="172">
        <f>IF($AH244="",0,COUNTIF($AH$64:$AH244,INDEX($AH$352:$AH$639,ROW($A181))))</f>
        <v>1</v>
      </c>
      <c r="AH244" s="167" t="str">
        <f t="shared" si="113"/>
        <v>Team A9Team A7</v>
      </c>
    </row>
    <row r="245" spans="7:34" x14ac:dyDescent="0.2">
      <c r="G245" s="1" t="s">
        <v>279</v>
      </c>
      <c r="H245" s="269" t="str">
        <f>Spielplan!$J170</f>
        <v>Team A7</v>
      </c>
      <c r="I245" s="170" t="str">
        <f>Spielplan!$L170</f>
        <v>Eintracht Frankfurt</v>
      </c>
      <c r="J245" s="270">
        <f>IF(Spielplan!$M170="","",Spielplan!$M170)</f>
        <v>1</v>
      </c>
      <c r="K245" s="271">
        <f>IF(Spielplan!$O170="","",Spielplan!$O170)</f>
        <v>5</v>
      </c>
      <c r="U245" s="57" t="s">
        <v>296</v>
      </c>
      <c r="V245" s="39" t="str">
        <f t="shared" si="102"/>
        <v>Team B9</v>
      </c>
      <c r="W245" s="172" t="str">
        <f t="shared" si="103"/>
        <v>Team B7</v>
      </c>
      <c r="X245" s="172">
        <f t="shared" si="106"/>
        <v>4</v>
      </c>
      <c r="Y245" s="34">
        <f t="shared" si="107"/>
        <v>3</v>
      </c>
      <c r="Z245" s="33" t="str">
        <f t="shared" si="108"/>
        <v/>
      </c>
      <c r="AA245" s="172">
        <f t="shared" si="109"/>
        <v>1</v>
      </c>
      <c r="AB245" s="172" t="str">
        <f t="shared" si="110"/>
        <v/>
      </c>
      <c r="AC245" s="3" t="str">
        <f t="shared" si="111"/>
        <v>Team B9Team B7</v>
      </c>
      <c r="AD245" s="64" t="str">
        <f t="shared" si="112"/>
        <v>4 : 3</v>
      </c>
      <c r="AE245" s="66">
        <f t="shared" si="104"/>
        <v>3</v>
      </c>
      <c r="AF245" s="64">
        <f t="shared" si="105"/>
        <v>0</v>
      </c>
      <c r="AG245" s="172">
        <f>IF($AH245="",0,COUNTIF($AH$64:$AH245,INDEX($AH$352:$AH$639,ROW($A182))))</f>
        <v>1</v>
      </c>
      <c r="AH245" s="167" t="str">
        <f t="shared" si="113"/>
        <v>Team B9Team B7</v>
      </c>
    </row>
    <row r="246" spans="7:34" x14ac:dyDescent="0.2">
      <c r="G246" s="1" t="s">
        <v>280</v>
      </c>
      <c r="H246" s="269" t="str">
        <f>Spielplan!$J171</f>
        <v>Team B7</v>
      </c>
      <c r="I246" s="170" t="str">
        <f>Spielplan!$L171</f>
        <v>Team B2</v>
      </c>
      <c r="J246" s="270">
        <f>IF(Spielplan!$M171="","",Spielplan!$M171)</f>
        <v>3</v>
      </c>
      <c r="K246" s="271">
        <f>IF(Spielplan!$O171="","",Spielplan!$O171)</f>
        <v>0</v>
      </c>
      <c r="U246" s="57" t="s">
        <v>297</v>
      </c>
      <c r="V246" s="39" t="str">
        <f t="shared" si="102"/>
        <v>Team C9</v>
      </c>
      <c r="W246" s="172" t="str">
        <f t="shared" si="103"/>
        <v>Team C7</v>
      </c>
      <c r="X246" s="172">
        <f t="shared" si="106"/>
        <v>3</v>
      </c>
      <c r="Y246" s="34">
        <f t="shared" si="107"/>
        <v>3</v>
      </c>
      <c r="Z246" s="33" t="str">
        <f t="shared" si="108"/>
        <v/>
      </c>
      <c r="AA246" s="172">
        <f t="shared" si="109"/>
        <v>1</v>
      </c>
      <c r="AB246" s="172" t="str">
        <f t="shared" si="110"/>
        <v/>
      </c>
      <c r="AC246" s="3" t="str">
        <f t="shared" si="111"/>
        <v>Team C9Team C7</v>
      </c>
      <c r="AD246" s="64" t="str">
        <f t="shared" si="112"/>
        <v>3 : 3</v>
      </c>
      <c r="AE246" s="66">
        <f t="shared" si="104"/>
        <v>1</v>
      </c>
      <c r="AF246" s="64">
        <f t="shared" si="105"/>
        <v>1</v>
      </c>
      <c r="AG246" s="172">
        <f>IF($AH246="",0,COUNTIF($AH$64:$AH246,INDEX($AH$352:$AH$639,ROW($A183))))</f>
        <v>1</v>
      </c>
      <c r="AH246" s="167" t="str">
        <f t="shared" si="113"/>
        <v>Team C9Team C7</v>
      </c>
    </row>
    <row r="247" spans="7:34" x14ac:dyDescent="0.2">
      <c r="G247" s="1" t="s">
        <v>281</v>
      </c>
      <c r="H247" s="269" t="str">
        <f>Spielplan!$J172</f>
        <v>Team C7</v>
      </c>
      <c r="I247" s="170" t="str">
        <f>Spielplan!$L172</f>
        <v>Team C2</v>
      </c>
      <c r="J247" s="270">
        <f>IF(Spielplan!$M172="","",Spielplan!$M172)</f>
        <v>2</v>
      </c>
      <c r="K247" s="271">
        <f>IF(Spielplan!$O172="","",Spielplan!$O172)</f>
        <v>1</v>
      </c>
      <c r="U247" s="57" t="s">
        <v>298</v>
      </c>
      <c r="V247" s="39" t="str">
        <f t="shared" si="102"/>
        <v>Team D9</v>
      </c>
      <c r="W247" s="172" t="str">
        <f t="shared" si="103"/>
        <v>Team D7</v>
      </c>
      <c r="X247" s="172">
        <f t="shared" si="106"/>
        <v>1</v>
      </c>
      <c r="Y247" s="34">
        <f t="shared" si="107"/>
        <v>3</v>
      </c>
      <c r="Z247" s="33" t="str">
        <f t="shared" si="108"/>
        <v/>
      </c>
      <c r="AA247" s="172">
        <f t="shared" si="109"/>
        <v>1</v>
      </c>
      <c r="AB247" s="172" t="str">
        <f t="shared" si="110"/>
        <v/>
      </c>
      <c r="AC247" s="3" t="str">
        <f t="shared" si="111"/>
        <v>Team D9Team D7</v>
      </c>
      <c r="AD247" s="64" t="str">
        <f t="shared" si="112"/>
        <v>1 : 3</v>
      </c>
      <c r="AE247" s="66">
        <f t="shared" si="104"/>
        <v>0</v>
      </c>
      <c r="AF247" s="64">
        <f t="shared" si="105"/>
        <v>3</v>
      </c>
      <c r="AG247" s="172">
        <f>IF($AH247="",0,COUNTIF($AH$64:$AH247,INDEX($AH$352:$AH$639,ROW($A184))))</f>
        <v>1</v>
      </c>
      <c r="AH247" s="167" t="str">
        <f t="shared" si="113"/>
        <v>Team D9Team D7</v>
      </c>
    </row>
    <row r="248" spans="7:34" x14ac:dyDescent="0.2">
      <c r="G248" s="1" t="s">
        <v>282</v>
      </c>
      <c r="H248" s="269" t="str">
        <f>Spielplan!$J173</f>
        <v>Team D7</v>
      </c>
      <c r="I248" s="170" t="str">
        <f>Spielplan!$L173</f>
        <v>Team D2</v>
      </c>
      <c r="J248" s="270">
        <f>IF(Spielplan!$M173="","",Spielplan!$M173)</f>
        <v>2</v>
      </c>
      <c r="K248" s="271">
        <f>IF(Spielplan!$O173="","",Spielplan!$O173)</f>
        <v>2</v>
      </c>
      <c r="U248" s="57" t="s">
        <v>299</v>
      </c>
      <c r="V248" s="39" t="str">
        <f t="shared" si="102"/>
        <v>Eintracht Frankfurt</v>
      </c>
      <c r="W248" s="172" t="str">
        <f t="shared" si="103"/>
        <v>Beinbruch SC</v>
      </c>
      <c r="X248" s="172">
        <f t="shared" si="106"/>
        <v>3</v>
      </c>
      <c r="Y248" s="34">
        <f t="shared" si="107"/>
        <v>3</v>
      </c>
      <c r="Z248" s="33" t="str">
        <f t="shared" si="108"/>
        <v/>
      </c>
      <c r="AA248" s="172">
        <f t="shared" si="109"/>
        <v>1</v>
      </c>
      <c r="AB248" s="172" t="str">
        <f t="shared" si="110"/>
        <v/>
      </c>
      <c r="AC248" s="3" t="str">
        <f t="shared" si="111"/>
        <v>Eintracht FrankfurtBeinbruch SC</v>
      </c>
      <c r="AD248" s="64" t="str">
        <f t="shared" si="112"/>
        <v>3 : 3</v>
      </c>
      <c r="AE248" s="66">
        <f t="shared" si="104"/>
        <v>1</v>
      </c>
      <c r="AF248" s="64">
        <f t="shared" si="105"/>
        <v>1</v>
      </c>
      <c r="AG248" s="172">
        <f>IF($AH248="",0,COUNTIF($AH$64:$AH248,INDEX($AH$352:$AH$639,ROW($A185))))</f>
        <v>1</v>
      </c>
      <c r="AH248" s="167" t="str">
        <f t="shared" si="113"/>
        <v>Eintracht FrankfurtBeinbruch SC</v>
      </c>
    </row>
    <row r="249" spans="7:34" x14ac:dyDescent="0.2">
      <c r="G249" s="1" t="s">
        <v>283</v>
      </c>
      <c r="H249" s="269" t="str">
        <f>Spielplan!$J174</f>
        <v>FC Barcelona</v>
      </c>
      <c r="I249" s="170" t="str">
        <f>Spielplan!$L174</f>
        <v>FV Schlappe Lunge</v>
      </c>
      <c r="J249" s="270">
        <f>IF(Spielplan!$M174="","",Spielplan!$M174)</f>
        <v>3</v>
      </c>
      <c r="K249" s="271">
        <f>IF(Spielplan!$O174="","",Spielplan!$O174)</f>
        <v>4</v>
      </c>
      <c r="U249" s="57" t="s">
        <v>300</v>
      </c>
      <c r="V249" s="39" t="str">
        <f t="shared" si="102"/>
        <v>Team B2</v>
      </c>
      <c r="W249" s="172" t="str">
        <f t="shared" si="103"/>
        <v>Team B5</v>
      </c>
      <c r="X249" s="172">
        <f t="shared" si="106"/>
        <v>1</v>
      </c>
      <c r="Y249" s="34">
        <f t="shared" si="107"/>
        <v>5</v>
      </c>
      <c r="Z249" s="33" t="str">
        <f t="shared" si="108"/>
        <v/>
      </c>
      <c r="AA249" s="172">
        <f t="shared" si="109"/>
        <v>1</v>
      </c>
      <c r="AB249" s="172" t="str">
        <f t="shared" si="110"/>
        <v/>
      </c>
      <c r="AC249" s="3" t="str">
        <f t="shared" si="111"/>
        <v>Team B2Team B5</v>
      </c>
      <c r="AD249" s="64" t="str">
        <f t="shared" si="112"/>
        <v>1 : 5</v>
      </c>
      <c r="AE249" s="66">
        <f t="shared" si="104"/>
        <v>0</v>
      </c>
      <c r="AF249" s="64">
        <f t="shared" si="105"/>
        <v>3</v>
      </c>
      <c r="AG249" s="172">
        <f>IF($AH249="",0,COUNTIF($AH$64:$AH249,INDEX($AH$352:$AH$639,ROW($A186))))</f>
        <v>1</v>
      </c>
      <c r="AH249" s="167" t="str">
        <f t="shared" si="113"/>
        <v>Team B2Team B5</v>
      </c>
    </row>
    <row r="250" spans="7:34" x14ac:dyDescent="0.2">
      <c r="G250" s="1" t="s">
        <v>284</v>
      </c>
      <c r="H250" s="269" t="str">
        <f>Spielplan!$J175</f>
        <v>Team B3</v>
      </c>
      <c r="I250" s="170" t="str">
        <f>Spielplan!$L175</f>
        <v>Team B6</v>
      </c>
      <c r="J250" s="270">
        <f>IF(Spielplan!$M175="","",Spielplan!$M175)</f>
        <v>3</v>
      </c>
      <c r="K250" s="271">
        <f>IF(Spielplan!$O175="","",Spielplan!$O175)</f>
        <v>3</v>
      </c>
      <c r="U250" s="57" t="s">
        <v>301</v>
      </c>
      <c r="V250" s="39" t="str">
        <f t="shared" si="102"/>
        <v>Team C2</v>
      </c>
      <c r="W250" s="172" t="str">
        <f t="shared" si="103"/>
        <v>Team C5</v>
      </c>
      <c r="X250" s="172">
        <f t="shared" si="106"/>
        <v>1</v>
      </c>
      <c r="Y250" s="34">
        <f t="shared" si="107"/>
        <v>6</v>
      </c>
      <c r="Z250" s="33" t="str">
        <f t="shared" si="108"/>
        <v/>
      </c>
      <c r="AA250" s="172">
        <f t="shared" si="109"/>
        <v>1</v>
      </c>
      <c r="AB250" s="172" t="str">
        <f t="shared" si="110"/>
        <v/>
      </c>
      <c r="AC250" s="3" t="str">
        <f t="shared" si="111"/>
        <v>Team C2Team C5</v>
      </c>
      <c r="AD250" s="64" t="str">
        <f t="shared" si="112"/>
        <v>1 : 6</v>
      </c>
      <c r="AE250" s="66">
        <f t="shared" si="104"/>
        <v>0</v>
      </c>
      <c r="AF250" s="64">
        <f t="shared" si="105"/>
        <v>3</v>
      </c>
      <c r="AG250" s="172">
        <f>IF($AH250="",0,COUNTIF($AH$64:$AH250,INDEX($AH$352:$AH$639,ROW($A187))))</f>
        <v>1</v>
      </c>
      <c r="AH250" s="167" t="str">
        <f t="shared" si="113"/>
        <v>Team C2Team C5</v>
      </c>
    </row>
    <row r="251" spans="7:34" x14ac:dyDescent="0.2">
      <c r="G251" s="1" t="s">
        <v>285</v>
      </c>
      <c r="H251" s="269" t="str">
        <f>Spielplan!$J176</f>
        <v>Team C3</v>
      </c>
      <c r="I251" s="170" t="str">
        <f>Spielplan!$L176</f>
        <v>Team C6</v>
      </c>
      <c r="J251" s="270">
        <f>IF(Spielplan!$M176="","",Spielplan!$M176)</f>
        <v>3</v>
      </c>
      <c r="K251" s="271">
        <f>IF(Spielplan!$O176="","",Spielplan!$O176)</f>
        <v>1</v>
      </c>
      <c r="U251" s="57" t="s">
        <v>302</v>
      </c>
      <c r="V251" s="39" t="str">
        <f t="shared" si="102"/>
        <v>Team D2</v>
      </c>
      <c r="W251" s="172" t="str">
        <f t="shared" si="103"/>
        <v>Team D5</v>
      </c>
      <c r="X251" s="172">
        <f t="shared" si="106"/>
        <v>2</v>
      </c>
      <c r="Y251" s="34">
        <f t="shared" si="107"/>
        <v>5</v>
      </c>
      <c r="Z251" s="33" t="str">
        <f t="shared" si="108"/>
        <v/>
      </c>
      <c r="AA251" s="172">
        <f t="shared" si="109"/>
        <v>1</v>
      </c>
      <c r="AB251" s="172" t="str">
        <f t="shared" si="110"/>
        <v/>
      </c>
      <c r="AC251" s="3" t="str">
        <f t="shared" si="111"/>
        <v>Team D2Team D5</v>
      </c>
      <c r="AD251" s="64" t="str">
        <f t="shared" si="112"/>
        <v>2 : 5</v>
      </c>
      <c r="AE251" s="66">
        <f t="shared" si="104"/>
        <v>0</v>
      </c>
      <c r="AF251" s="64">
        <f t="shared" si="105"/>
        <v>3</v>
      </c>
      <c r="AG251" s="172">
        <f>IF($AH251="",0,COUNTIF($AH$64:$AH251,INDEX($AH$352:$AH$639,ROW($A188))))</f>
        <v>1</v>
      </c>
      <c r="AH251" s="167" t="str">
        <f t="shared" si="113"/>
        <v>Team D2Team D5</v>
      </c>
    </row>
    <row r="252" spans="7:34" x14ac:dyDescent="0.2">
      <c r="G252" s="1" t="s">
        <v>286</v>
      </c>
      <c r="H252" s="269" t="str">
        <f>Spielplan!$J177</f>
        <v>Team D3</v>
      </c>
      <c r="I252" s="170" t="str">
        <f>Spielplan!$L177</f>
        <v>Team D6</v>
      </c>
      <c r="J252" s="270">
        <f>IF(Spielplan!$M177="","",Spielplan!$M177)</f>
        <v>3</v>
      </c>
      <c r="K252" s="271">
        <f>IF(Spielplan!$O177="","",Spielplan!$O177)</f>
        <v>3</v>
      </c>
      <c r="U252" s="57" t="s">
        <v>303</v>
      </c>
      <c r="V252" s="39" t="str">
        <f t="shared" si="102"/>
        <v>Maibach 1822 eV</v>
      </c>
      <c r="W252" s="172" t="str">
        <f t="shared" si="103"/>
        <v>FC Barcelona</v>
      </c>
      <c r="X252" s="172">
        <f t="shared" si="106"/>
        <v>2</v>
      </c>
      <c r="Y252" s="34">
        <f t="shared" si="107"/>
        <v>4</v>
      </c>
      <c r="Z252" s="33" t="str">
        <f t="shared" si="108"/>
        <v/>
      </c>
      <c r="AA252" s="172">
        <f t="shared" si="109"/>
        <v>1</v>
      </c>
      <c r="AB252" s="172" t="str">
        <f t="shared" si="110"/>
        <v/>
      </c>
      <c r="AC252" s="3" t="str">
        <f t="shared" si="111"/>
        <v>Maibach 1822 eVFC Barcelona</v>
      </c>
      <c r="AD252" s="64" t="str">
        <f t="shared" si="112"/>
        <v>2 : 4</v>
      </c>
      <c r="AE252" s="66">
        <f t="shared" si="104"/>
        <v>0</v>
      </c>
      <c r="AF252" s="64">
        <f t="shared" si="105"/>
        <v>3</v>
      </c>
      <c r="AG252" s="172">
        <f>IF($AH252="",0,COUNTIF($AH$64:$AH252,INDEX($AH$352:$AH$639,ROW($A189))))</f>
        <v>1</v>
      </c>
      <c r="AH252" s="167" t="str">
        <f t="shared" si="113"/>
        <v>Maibach 1822 eVFC Barcelona</v>
      </c>
    </row>
    <row r="253" spans="7:34" x14ac:dyDescent="0.2">
      <c r="G253" s="1" t="s">
        <v>287</v>
      </c>
      <c r="H253" s="269" t="str">
        <f>Spielplan!$J178</f>
        <v>Beinbruch SC</v>
      </c>
      <c r="I253" s="170" t="str">
        <f>Spielplan!$L178</f>
        <v>Maibach 1822 eV</v>
      </c>
      <c r="J253" s="270">
        <f>IF(Spielplan!$M178="","",Spielplan!$M178)</f>
        <v>5</v>
      </c>
      <c r="K253" s="271">
        <f>IF(Spielplan!$O178="","",Spielplan!$O178)</f>
        <v>1</v>
      </c>
      <c r="U253" s="57" t="s">
        <v>304</v>
      </c>
      <c r="V253" s="39" t="str">
        <f t="shared" si="102"/>
        <v>Team B4</v>
      </c>
      <c r="W253" s="172" t="str">
        <f t="shared" si="103"/>
        <v>Team B3</v>
      </c>
      <c r="X253" s="172">
        <f t="shared" si="106"/>
        <v>0</v>
      </c>
      <c r="Y253" s="34">
        <f t="shared" si="107"/>
        <v>3</v>
      </c>
      <c r="Z253" s="33" t="str">
        <f t="shared" si="108"/>
        <v/>
      </c>
      <c r="AA253" s="172">
        <f t="shared" si="109"/>
        <v>1</v>
      </c>
      <c r="AB253" s="172" t="str">
        <f t="shared" si="110"/>
        <v/>
      </c>
      <c r="AC253" s="3" t="str">
        <f t="shared" si="111"/>
        <v>Team B4Team B3</v>
      </c>
      <c r="AD253" s="64" t="str">
        <f t="shared" si="112"/>
        <v>0 : 3</v>
      </c>
      <c r="AE253" s="66">
        <f t="shared" si="104"/>
        <v>0</v>
      </c>
      <c r="AF253" s="64">
        <f t="shared" si="105"/>
        <v>3</v>
      </c>
      <c r="AG253" s="172">
        <f>IF($AH253="",0,COUNTIF($AH$64:$AH253,INDEX($AH$352:$AH$639,ROW($A190))))</f>
        <v>1</v>
      </c>
      <c r="AH253" s="167" t="str">
        <f t="shared" si="113"/>
        <v>Team B4Team B3</v>
      </c>
    </row>
    <row r="254" spans="7:34" x14ac:dyDescent="0.2">
      <c r="G254" s="1" t="s">
        <v>288</v>
      </c>
      <c r="H254" s="269" t="str">
        <f>Spielplan!$J179</f>
        <v>Team B5</v>
      </c>
      <c r="I254" s="170" t="str">
        <f>Spielplan!$L179</f>
        <v>Team B4</v>
      </c>
      <c r="J254" s="270">
        <f>IF(Spielplan!$M179="","",Spielplan!$M179)</f>
        <v>6</v>
      </c>
      <c r="K254" s="271">
        <f>IF(Spielplan!$O179="","",Spielplan!$O179)</f>
        <v>1</v>
      </c>
      <c r="U254" s="57" t="s">
        <v>305</v>
      </c>
      <c r="V254" s="39" t="str">
        <f t="shared" si="102"/>
        <v>Team C4</v>
      </c>
      <c r="W254" s="172" t="str">
        <f t="shared" si="103"/>
        <v>Team C3</v>
      </c>
      <c r="X254" s="172">
        <f t="shared" si="106"/>
        <v>1</v>
      </c>
      <c r="Y254" s="34">
        <f t="shared" si="107"/>
        <v>5</v>
      </c>
      <c r="Z254" s="33" t="str">
        <f t="shared" si="108"/>
        <v/>
      </c>
      <c r="AA254" s="172">
        <f t="shared" si="109"/>
        <v>1</v>
      </c>
      <c r="AB254" s="172" t="str">
        <f t="shared" si="110"/>
        <v/>
      </c>
      <c r="AC254" s="3" t="str">
        <f t="shared" si="111"/>
        <v>Team C4Team C3</v>
      </c>
      <c r="AD254" s="64" t="str">
        <f t="shared" si="112"/>
        <v>1 : 5</v>
      </c>
      <c r="AE254" s="66">
        <f t="shared" si="104"/>
        <v>0</v>
      </c>
      <c r="AF254" s="64">
        <f t="shared" si="105"/>
        <v>3</v>
      </c>
      <c r="AG254" s="172">
        <f>IF($AH254="",0,COUNTIF($AH$64:$AH254,INDEX($AH$352:$AH$639,ROW($A191))))</f>
        <v>1</v>
      </c>
      <c r="AH254" s="167" t="str">
        <f t="shared" si="113"/>
        <v>Team C4Team C3</v>
      </c>
    </row>
    <row r="255" spans="7:34" x14ac:dyDescent="0.2">
      <c r="G255" s="1" t="s">
        <v>289</v>
      </c>
      <c r="H255" s="269" t="str">
        <f>Spielplan!$J180</f>
        <v>Team C5</v>
      </c>
      <c r="I255" s="170" t="str">
        <f>Spielplan!$L180</f>
        <v>Team C4</v>
      </c>
      <c r="J255" s="270">
        <f>IF(Spielplan!$M180="","",Spielplan!$M180)</f>
        <v>5</v>
      </c>
      <c r="K255" s="271">
        <f>IF(Spielplan!$O180="","",Spielplan!$O180)</f>
        <v>2</v>
      </c>
      <c r="U255" s="57" t="s">
        <v>306</v>
      </c>
      <c r="V255" s="39" t="str">
        <f t="shared" si="102"/>
        <v>Team D4</v>
      </c>
      <c r="W255" s="172" t="str">
        <f t="shared" si="103"/>
        <v>Team D3</v>
      </c>
      <c r="X255" s="172">
        <f t="shared" si="106"/>
        <v>3</v>
      </c>
      <c r="Y255" s="34">
        <f t="shared" si="107"/>
        <v>0</v>
      </c>
      <c r="Z255" s="33" t="str">
        <f t="shared" si="108"/>
        <v/>
      </c>
      <c r="AA255" s="172">
        <f t="shared" si="109"/>
        <v>1</v>
      </c>
      <c r="AB255" s="172" t="str">
        <f t="shared" si="110"/>
        <v/>
      </c>
      <c r="AC255" s="3" t="str">
        <f t="shared" si="111"/>
        <v>Team D4Team D3</v>
      </c>
      <c r="AD255" s="64" t="str">
        <f t="shared" si="112"/>
        <v>3 : 0</v>
      </c>
      <c r="AE255" s="66">
        <f t="shared" si="104"/>
        <v>3</v>
      </c>
      <c r="AF255" s="64">
        <f t="shared" si="105"/>
        <v>0</v>
      </c>
      <c r="AG255" s="172">
        <f>IF($AH255="",0,COUNTIF($AH$64:$AH255,INDEX($AH$352:$AH$639,ROW($A192))))</f>
        <v>1</v>
      </c>
      <c r="AH255" s="167" t="str">
        <f t="shared" si="113"/>
        <v>Team D4Team D3</v>
      </c>
    </row>
    <row r="256" spans="7:34" x14ac:dyDescent="0.2">
      <c r="G256" s="1" t="s">
        <v>290</v>
      </c>
      <c r="H256" s="269" t="str">
        <f>Spielplan!$J181</f>
        <v>Team D5</v>
      </c>
      <c r="I256" s="170" t="str">
        <f>Spielplan!$L181</f>
        <v>Team D4</v>
      </c>
      <c r="J256" s="270">
        <f>IF(Spielplan!$M181="","",Spielplan!$M181)</f>
        <v>4</v>
      </c>
      <c r="K256" s="271">
        <f>IF(Spielplan!$O181="","",Spielplan!$O181)</f>
        <v>2</v>
      </c>
      <c r="U256" s="57" t="s">
        <v>307</v>
      </c>
      <c r="V256" s="39" t="str">
        <f t="shared" ref="V256:V319" si="114">IF($H273=0,"",$H273)</f>
        <v>1. FC Riedwald</v>
      </c>
      <c r="W256" s="172" t="str">
        <f t="shared" ref="W256:W319" si="115">IF($I273=0,"",$I273)</f>
        <v>Team A7</v>
      </c>
      <c r="X256" s="172">
        <f t="shared" si="106"/>
        <v>2</v>
      </c>
      <c r="Y256" s="34">
        <f t="shared" si="107"/>
        <v>1</v>
      </c>
      <c r="Z256" s="33" t="str">
        <f t="shared" si="108"/>
        <v/>
      </c>
      <c r="AA256" s="172">
        <f t="shared" si="109"/>
        <v>1</v>
      </c>
      <c r="AB256" s="172" t="str">
        <f t="shared" si="110"/>
        <v/>
      </c>
      <c r="AC256" s="3" t="str">
        <f t="shared" si="111"/>
        <v>1. FC RiedwaldTeam A7</v>
      </c>
      <c r="AD256" s="64" t="str">
        <f t="shared" si="112"/>
        <v>2 : 1</v>
      </c>
      <c r="AE256" s="66">
        <f t="shared" ref="AE256:AE319" si="116">IF($AA256=0,"",IF($X256&gt;$Y256,$E$72,IF($X256=$Y256,1,0)))</f>
        <v>3</v>
      </c>
      <c r="AF256" s="64">
        <f t="shared" ref="AF256:AF319" si="117">IF($AA256=0,"",IF($X256&lt;$Y256,$E$72,IF($X256=$Y256,1,0)))</f>
        <v>0</v>
      </c>
      <c r="AG256" s="172">
        <f>IF($AH256="",0,COUNTIF($AH$64:$AH256,INDEX($AH$352:$AH$639,ROW($A193))))</f>
        <v>1</v>
      </c>
      <c r="AH256" s="167" t="str">
        <f t="shared" si="113"/>
        <v>1. FC RiedwaldTeam A7</v>
      </c>
    </row>
    <row r="257" spans="7:34" x14ac:dyDescent="0.2">
      <c r="G257" s="1" t="s">
        <v>291</v>
      </c>
      <c r="H257" s="269" t="str">
        <f>Spielplan!$J182</f>
        <v>Team A8</v>
      </c>
      <c r="I257" s="170" t="str">
        <f>Spielplan!$L182</f>
        <v>1. FC Riedwald</v>
      </c>
      <c r="J257" s="270">
        <f>IF(Spielplan!$M182="","",Spielplan!$M182)</f>
        <v>3</v>
      </c>
      <c r="K257" s="271">
        <f>IF(Spielplan!$O182="","",Spielplan!$O182)</f>
        <v>0</v>
      </c>
      <c r="U257" s="57" t="s">
        <v>308</v>
      </c>
      <c r="V257" s="39" t="str">
        <f t="shared" si="114"/>
        <v>Team B1</v>
      </c>
      <c r="W257" s="172" t="str">
        <f t="shared" si="115"/>
        <v>Team B7</v>
      </c>
      <c r="X257" s="172">
        <f t="shared" si="106"/>
        <v>2</v>
      </c>
      <c r="Y257" s="34">
        <f t="shared" si="107"/>
        <v>2</v>
      </c>
      <c r="Z257" s="33" t="str">
        <f t="shared" si="108"/>
        <v/>
      </c>
      <c r="AA257" s="172">
        <f t="shared" si="109"/>
        <v>1</v>
      </c>
      <c r="AB257" s="172" t="str">
        <f t="shared" si="110"/>
        <v/>
      </c>
      <c r="AC257" s="3" t="str">
        <f t="shared" si="111"/>
        <v>Team B1Team B7</v>
      </c>
      <c r="AD257" s="64" t="str">
        <f t="shared" si="112"/>
        <v>2 : 2</v>
      </c>
      <c r="AE257" s="66">
        <f t="shared" si="116"/>
        <v>1</v>
      </c>
      <c r="AF257" s="64">
        <f t="shared" si="117"/>
        <v>1</v>
      </c>
      <c r="AG257" s="172">
        <f>IF($AH257="",0,COUNTIF($AH$64:$AH257,INDEX($AH$352:$AH$639,ROW($A194))))</f>
        <v>1</v>
      </c>
      <c r="AH257" s="167" t="str">
        <f t="shared" si="113"/>
        <v>Team B1Team B7</v>
      </c>
    </row>
    <row r="258" spans="7:34" x14ac:dyDescent="0.2">
      <c r="G258" s="1" t="s">
        <v>292</v>
      </c>
      <c r="H258" s="269" t="str">
        <f>Spielplan!$J183</f>
        <v>Team B8</v>
      </c>
      <c r="I258" s="170" t="str">
        <f>Spielplan!$L183</f>
        <v>Team B1</v>
      </c>
      <c r="J258" s="270">
        <f>IF(Spielplan!$M183="","",Spielplan!$M183)</f>
        <v>5</v>
      </c>
      <c r="K258" s="271">
        <f>IF(Spielplan!$O183="","",Spielplan!$O183)</f>
        <v>1</v>
      </c>
      <c r="U258" s="57" t="s">
        <v>309</v>
      </c>
      <c r="V258" s="39" t="str">
        <f t="shared" si="114"/>
        <v>Team C1</v>
      </c>
      <c r="W258" s="172" t="str">
        <f t="shared" si="115"/>
        <v>Team C7</v>
      </c>
      <c r="X258" s="172">
        <f t="shared" ref="X258:X321" si="118">IF(OR($J275="",$K275="",$V258="",$W258=""),"",$J275)</f>
        <v>3</v>
      </c>
      <c r="Y258" s="34">
        <f t="shared" ref="Y258:Y321" si="119">IF(OR($J275="",$K275="",$V258="",$W258=""),"",$K275)</f>
        <v>4</v>
      </c>
      <c r="Z258" s="33" t="str">
        <f t="shared" ref="Z258:Z321" si="120">IF($AG258=0,V258&amp;W258,"")</f>
        <v/>
      </c>
      <c r="AA258" s="172">
        <f t="shared" ref="AA258:AA321" si="121">IF(AND(V258&lt;&gt;"",W258&lt;&gt;"",V258&lt;&gt;W258,X258&lt;&gt;"",Y258&lt;&gt;""),1,0)</f>
        <v>1</v>
      </c>
      <c r="AB258" s="172" t="str">
        <f t="shared" ref="AB258:AB321" si="122">IF(AND(AA258&gt;0,$AG258=0),X258&amp;$M$67&amp;Y258,"")</f>
        <v/>
      </c>
      <c r="AC258" s="3" t="str">
        <f t="shared" ref="AC258:AC321" si="123">IF($AG258=1,V258&amp;W258,"")</f>
        <v>Team C1Team C7</v>
      </c>
      <c r="AD258" s="64" t="str">
        <f t="shared" ref="AD258:AD321" si="124">IF(AND(AA258&gt;0,$AG258=1),$X258&amp;$M$67&amp;$Y258,"")</f>
        <v>3 : 4</v>
      </c>
      <c r="AE258" s="66">
        <f t="shared" si="116"/>
        <v>0</v>
      </c>
      <c r="AF258" s="64">
        <f t="shared" si="117"/>
        <v>3</v>
      </c>
      <c r="AG258" s="172">
        <f>IF($AH258="",0,COUNTIF($AH$64:$AH258,INDEX($AH$352:$AH$639,ROW($A195))))</f>
        <v>1</v>
      </c>
      <c r="AH258" s="167" t="str">
        <f t="shared" ref="AH258:AH321" si="125">V258&amp;W258</f>
        <v>Team C1Team C7</v>
      </c>
    </row>
    <row r="259" spans="7:34" x14ac:dyDescent="0.2">
      <c r="G259" s="1" t="s">
        <v>293</v>
      </c>
      <c r="H259" s="269" t="str">
        <f>Spielplan!$J184</f>
        <v>Team C8</v>
      </c>
      <c r="I259" s="170" t="str">
        <f>Spielplan!$L184</f>
        <v>Team C1</v>
      </c>
      <c r="J259" s="270">
        <f>IF(Spielplan!$M184="","",Spielplan!$M184)</f>
        <v>0</v>
      </c>
      <c r="K259" s="271">
        <f>IF(Spielplan!$O184="","",Spielplan!$O184)</f>
        <v>3</v>
      </c>
      <c r="U259" s="57" t="s">
        <v>310</v>
      </c>
      <c r="V259" s="39" t="str">
        <f t="shared" si="114"/>
        <v>Team D1</v>
      </c>
      <c r="W259" s="172" t="str">
        <f t="shared" si="115"/>
        <v>Team D7</v>
      </c>
      <c r="X259" s="172">
        <f t="shared" si="118"/>
        <v>3</v>
      </c>
      <c r="Y259" s="34">
        <f t="shared" si="119"/>
        <v>3</v>
      </c>
      <c r="Z259" s="33" t="str">
        <f t="shared" si="120"/>
        <v/>
      </c>
      <c r="AA259" s="172">
        <f t="shared" si="121"/>
        <v>1</v>
      </c>
      <c r="AB259" s="172" t="str">
        <f t="shared" si="122"/>
        <v/>
      </c>
      <c r="AC259" s="3" t="str">
        <f t="shared" si="123"/>
        <v>Team D1Team D7</v>
      </c>
      <c r="AD259" s="64" t="str">
        <f t="shared" si="124"/>
        <v>3 : 3</v>
      </c>
      <c r="AE259" s="66">
        <f t="shared" si="116"/>
        <v>1</v>
      </c>
      <c r="AF259" s="64">
        <f t="shared" si="117"/>
        <v>1</v>
      </c>
      <c r="AG259" s="172">
        <f>IF($AH259="",0,COUNTIF($AH$64:$AH259,INDEX($AH$352:$AH$639,ROW($A196))))</f>
        <v>1</v>
      </c>
      <c r="AH259" s="167" t="str">
        <f t="shared" si="125"/>
        <v>Team D1Team D7</v>
      </c>
    </row>
    <row r="260" spans="7:34" ht="12" customHeight="1" x14ac:dyDescent="0.2">
      <c r="G260" s="1" t="s">
        <v>294</v>
      </c>
      <c r="H260" s="269" t="str">
        <f>Spielplan!$J185</f>
        <v>Team D8</v>
      </c>
      <c r="I260" s="170" t="str">
        <f>Spielplan!$L185</f>
        <v>Team D1</v>
      </c>
      <c r="J260" s="270">
        <f>IF(Spielplan!$M185="","",Spielplan!$M185)</f>
        <v>1</v>
      </c>
      <c r="K260" s="271">
        <f>IF(Spielplan!$O185="","",Spielplan!$O185)</f>
        <v>2</v>
      </c>
      <c r="U260" s="57" t="s">
        <v>311</v>
      </c>
      <c r="V260" s="39" t="str">
        <f t="shared" si="114"/>
        <v>Team A8</v>
      </c>
      <c r="W260" s="172" t="str">
        <f t="shared" si="115"/>
        <v>FV Schlappe Lunge</v>
      </c>
      <c r="X260" s="172">
        <f t="shared" si="118"/>
        <v>3</v>
      </c>
      <c r="Y260" s="34">
        <f t="shared" si="119"/>
        <v>1</v>
      </c>
      <c r="Z260" s="33" t="str">
        <f t="shared" si="120"/>
        <v/>
      </c>
      <c r="AA260" s="172">
        <f t="shared" si="121"/>
        <v>1</v>
      </c>
      <c r="AB260" s="172" t="str">
        <f t="shared" si="122"/>
        <v/>
      </c>
      <c r="AC260" s="3" t="str">
        <f t="shared" si="123"/>
        <v>Team A8FV Schlappe Lunge</v>
      </c>
      <c r="AD260" s="64" t="str">
        <f t="shared" si="124"/>
        <v>3 : 1</v>
      </c>
      <c r="AE260" s="66">
        <f t="shared" si="116"/>
        <v>3</v>
      </c>
      <c r="AF260" s="64">
        <f t="shared" si="117"/>
        <v>0</v>
      </c>
      <c r="AG260" s="172">
        <f>IF($AH260="",0,COUNTIF($AH$64:$AH260,INDEX($AH$352:$AH$639,ROW($A197))))</f>
        <v>1</v>
      </c>
      <c r="AH260" s="167" t="str">
        <f t="shared" si="125"/>
        <v>Team A8FV Schlappe Lunge</v>
      </c>
    </row>
    <row r="261" spans="7:34" ht="12" customHeight="1" x14ac:dyDescent="0.2">
      <c r="G261" s="1" t="s">
        <v>295</v>
      </c>
      <c r="H261" s="269" t="str">
        <f>Spielplan!$J186</f>
        <v>Team A9</v>
      </c>
      <c r="I261" s="170" t="str">
        <f>Spielplan!$L186</f>
        <v>Team A7</v>
      </c>
      <c r="J261" s="270">
        <f>IF(Spielplan!$M186="","",Spielplan!$M186)</f>
        <v>2</v>
      </c>
      <c r="K261" s="271">
        <f>IF(Spielplan!$O186="","",Spielplan!$O186)</f>
        <v>2</v>
      </c>
      <c r="U261" s="57" t="s">
        <v>312</v>
      </c>
      <c r="V261" s="39" t="str">
        <f t="shared" si="114"/>
        <v>Team B8</v>
      </c>
      <c r="W261" s="172" t="str">
        <f t="shared" si="115"/>
        <v>Team B6</v>
      </c>
      <c r="X261" s="172">
        <f t="shared" si="118"/>
        <v>3</v>
      </c>
      <c r="Y261" s="34">
        <f t="shared" si="119"/>
        <v>3</v>
      </c>
      <c r="Z261" s="33" t="str">
        <f t="shared" si="120"/>
        <v/>
      </c>
      <c r="AA261" s="172">
        <f t="shared" si="121"/>
        <v>1</v>
      </c>
      <c r="AB261" s="172" t="str">
        <f t="shared" si="122"/>
        <v/>
      </c>
      <c r="AC261" s="3" t="str">
        <f t="shared" si="123"/>
        <v>Team B8Team B6</v>
      </c>
      <c r="AD261" s="64" t="str">
        <f t="shared" si="124"/>
        <v>3 : 3</v>
      </c>
      <c r="AE261" s="66">
        <f t="shared" si="116"/>
        <v>1</v>
      </c>
      <c r="AF261" s="64">
        <f t="shared" si="117"/>
        <v>1</v>
      </c>
      <c r="AG261" s="172">
        <f>IF($AH261="",0,COUNTIF($AH$64:$AH261,INDEX($AH$352:$AH$639,ROW($A198))))</f>
        <v>1</v>
      </c>
      <c r="AH261" s="167" t="str">
        <f t="shared" si="125"/>
        <v>Team B8Team B6</v>
      </c>
    </row>
    <row r="262" spans="7:34" x14ac:dyDescent="0.2">
      <c r="G262" s="1" t="s">
        <v>296</v>
      </c>
      <c r="H262" s="269" t="str">
        <f>Spielplan!$J187</f>
        <v>Team B9</v>
      </c>
      <c r="I262" s="170" t="str">
        <f>Spielplan!$L187</f>
        <v>Team B7</v>
      </c>
      <c r="J262" s="270">
        <f>IF(Spielplan!$M187="","",Spielplan!$M187)</f>
        <v>4</v>
      </c>
      <c r="K262" s="271">
        <f>IF(Spielplan!$O187="","",Spielplan!$O187)</f>
        <v>3</v>
      </c>
      <c r="U262" s="57" t="s">
        <v>313</v>
      </c>
      <c r="V262" s="39" t="str">
        <f t="shared" si="114"/>
        <v>Team C8</v>
      </c>
      <c r="W262" s="172" t="str">
        <f t="shared" si="115"/>
        <v>Team C6</v>
      </c>
      <c r="X262" s="172">
        <f t="shared" si="118"/>
        <v>5</v>
      </c>
      <c r="Y262" s="34">
        <f t="shared" si="119"/>
        <v>1</v>
      </c>
      <c r="Z262" s="33" t="str">
        <f t="shared" si="120"/>
        <v/>
      </c>
      <c r="AA262" s="172">
        <f t="shared" si="121"/>
        <v>1</v>
      </c>
      <c r="AB262" s="172" t="str">
        <f t="shared" si="122"/>
        <v/>
      </c>
      <c r="AC262" s="3" t="str">
        <f t="shared" si="123"/>
        <v>Team C8Team C6</v>
      </c>
      <c r="AD262" s="64" t="str">
        <f t="shared" si="124"/>
        <v>5 : 1</v>
      </c>
      <c r="AE262" s="66">
        <f t="shared" si="116"/>
        <v>3</v>
      </c>
      <c r="AF262" s="64">
        <f t="shared" si="117"/>
        <v>0</v>
      </c>
      <c r="AG262" s="172">
        <f>IF($AH262="",0,COUNTIF($AH$64:$AH262,INDEX($AH$352:$AH$639,ROW($A199))))</f>
        <v>1</v>
      </c>
      <c r="AH262" s="167" t="str">
        <f t="shared" si="125"/>
        <v>Team C8Team C6</v>
      </c>
    </row>
    <row r="263" spans="7:34" x14ac:dyDescent="0.2">
      <c r="G263" s="1" t="s">
        <v>297</v>
      </c>
      <c r="H263" s="269" t="str">
        <f>Spielplan!$J188</f>
        <v>Team C9</v>
      </c>
      <c r="I263" s="170" t="str">
        <f>Spielplan!$L188</f>
        <v>Team C7</v>
      </c>
      <c r="J263" s="270">
        <f>IF(Spielplan!$M188="","",Spielplan!$M188)</f>
        <v>3</v>
      </c>
      <c r="K263" s="271">
        <f>IF(Spielplan!$O188="","",Spielplan!$O188)</f>
        <v>3</v>
      </c>
      <c r="U263" s="57" t="s">
        <v>314</v>
      </c>
      <c r="V263" s="39" t="str">
        <f t="shared" si="114"/>
        <v>Team D8</v>
      </c>
      <c r="W263" s="172" t="str">
        <f t="shared" si="115"/>
        <v>Team D6</v>
      </c>
      <c r="X263" s="172">
        <f t="shared" si="118"/>
        <v>6</v>
      </c>
      <c r="Y263" s="34">
        <f t="shared" si="119"/>
        <v>1</v>
      </c>
      <c r="Z263" s="33" t="str">
        <f t="shared" si="120"/>
        <v/>
      </c>
      <c r="AA263" s="172">
        <f t="shared" si="121"/>
        <v>1</v>
      </c>
      <c r="AB263" s="172" t="str">
        <f t="shared" si="122"/>
        <v/>
      </c>
      <c r="AC263" s="3" t="str">
        <f t="shared" si="123"/>
        <v>Team D8Team D6</v>
      </c>
      <c r="AD263" s="64" t="str">
        <f t="shared" si="124"/>
        <v>6 : 1</v>
      </c>
      <c r="AE263" s="66">
        <f t="shared" si="116"/>
        <v>3</v>
      </c>
      <c r="AF263" s="64">
        <f t="shared" si="117"/>
        <v>0</v>
      </c>
      <c r="AG263" s="172">
        <f>IF($AH263="",0,COUNTIF($AH$64:$AH263,INDEX($AH$352:$AH$639,ROW($A200))))</f>
        <v>1</v>
      </c>
      <c r="AH263" s="167" t="str">
        <f t="shared" si="125"/>
        <v>Team D8Team D6</v>
      </c>
    </row>
    <row r="264" spans="7:34" x14ac:dyDescent="0.2">
      <c r="G264" s="1" t="s">
        <v>298</v>
      </c>
      <c r="H264" s="269" t="str">
        <f>Spielplan!$J189</f>
        <v>Team D9</v>
      </c>
      <c r="I264" s="170" t="str">
        <f>Spielplan!$L189</f>
        <v>Team D7</v>
      </c>
      <c r="J264" s="270">
        <f>IF(Spielplan!$M189="","",Spielplan!$M189)</f>
        <v>1</v>
      </c>
      <c r="K264" s="271">
        <f>IF(Spielplan!$O189="","",Spielplan!$O189)</f>
        <v>3</v>
      </c>
      <c r="U264" s="57" t="s">
        <v>315</v>
      </c>
      <c r="V264" s="39" t="str">
        <f t="shared" si="114"/>
        <v>Beinbruch SC</v>
      </c>
      <c r="W264" s="172" t="str">
        <f t="shared" si="115"/>
        <v>Team A9</v>
      </c>
      <c r="X264" s="172">
        <f t="shared" si="118"/>
        <v>5</v>
      </c>
      <c r="Y264" s="34">
        <f t="shared" si="119"/>
        <v>2</v>
      </c>
      <c r="Z264" s="33" t="str">
        <f t="shared" si="120"/>
        <v/>
      </c>
      <c r="AA264" s="172">
        <f t="shared" si="121"/>
        <v>1</v>
      </c>
      <c r="AB264" s="172" t="str">
        <f t="shared" si="122"/>
        <v/>
      </c>
      <c r="AC264" s="3" t="str">
        <f t="shared" si="123"/>
        <v>Beinbruch SCTeam A9</v>
      </c>
      <c r="AD264" s="64" t="str">
        <f t="shared" si="124"/>
        <v>5 : 2</v>
      </c>
      <c r="AE264" s="66">
        <f t="shared" si="116"/>
        <v>3</v>
      </c>
      <c r="AF264" s="64">
        <f t="shared" si="117"/>
        <v>0</v>
      </c>
      <c r="AG264" s="172">
        <f>IF($AH264="",0,COUNTIF($AH$64:$AH264,INDEX($AH$352:$AH$639,ROW($A201))))</f>
        <v>1</v>
      </c>
      <c r="AH264" s="167" t="str">
        <f t="shared" si="125"/>
        <v>Beinbruch SCTeam A9</v>
      </c>
    </row>
    <row r="265" spans="7:34" x14ac:dyDescent="0.2">
      <c r="G265" s="1" t="s">
        <v>299</v>
      </c>
      <c r="H265" s="269" t="str">
        <f>Spielplan!$J190</f>
        <v>Eintracht Frankfurt</v>
      </c>
      <c r="I265" s="170" t="str">
        <f>Spielplan!$L190</f>
        <v>Beinbruch SC</v>
      </c>
      <c r="J265" s="270">
        <f>IF(Spielplan!$M190="","",Spielplan!$M190)</f>
        <v>3</v>
      </c>
      <c r="K265" s="271">
        <f>IF(Spielplan!$O190="","",Spielplan!$O190)</f>
        <v>3</v>
      </c>
      <c r="U265" s="57" t="s">
        <v>316</v>
      </c>
      <c r="V265" s="39" t="str">
        <f t="shared" si="114"/>
        <v>Team B5</v>
      </c>
      <c r="W265" s="172" t="str">
        <f t="shared" si="115"/>
        <v>Team B9</v>
      </c>
      <c r="X265" s="172">
        <f t="shared" si="118"/>
        <v>4</v>
      </c>
      <c r="Y265" s="34">
        <f t="shared" si="119"/>
        <v>2</v>
      </c>
      <c r="Z265" s="33" t="str">
        <f t="shared" si="120"/>
        <v/>
      </c>
      <c r="AA265" s="172">
        <f t="shared" si="121"/>
        <v>1</v>
      </c>
      <c r="AB265" s="172" t="str">
        <f t="shared" si="122"/>
        <v/>
      </c>
      <c r="AC265" s="3" t="str">
        <f t="shared" si="123"/>
        <v>Team B5Team B9</v>
      </c>
      <c r="AD265" s="64" t="str">
        <f t="shared" si="124"/>
        <v>4 : 2</v>
      </c>
      <c r="AE265" s="66">
        <f t="shared" si="116"/>
        <v>3</v>
      </c>
      <c r="AF265" s="64">
        <f t="shared" si="117"/>
        <v>0</v>
      </c>
      <c r="AG265" s="172">
        <f>IF($AH265="",0,COUNTIF($AH$64:$AH265,INDEX($AH$352:$AH$639,ROW($A202))))</f>
        <v>1</v>
      </c>
      <c r="AH265" s="167" t="str">
        <f t="shared" si="125"/>
        <v>Team B5Team B9</v>
      </c>
    </row>
    <row r="266" spans="7:34" x14ac:dyDescent="0.2">
      <c r="G266" s="1" t="s">
        <v>300</v>
      </c>
      <c r="H266" s="269" t="str">
        <f>Spielplan!$J191</f>
        <v>Team B2</v>
      </c>
      <c r="I266" s="170" t="str">
        <f>Spielplan!$L191</f>
        <v>Team B5</v>
      </c>
      <c r="J266" s="270">
        <f>IF(Spielplan!$M191="","",Spielplan!$M191)</f>
        <v>1</v>
      </c>
      <c r="K266" s="271">
        <f>IF(Spielplan!$O191="","",Spielplan!$O191)</f>
        <v>5</v>
      </c>
      <c r="U266" s="57" t="s">
        <v>317</v>
      </c>
      <c r="V266" s="39" t="str">
        <f t="shared" si="114"/>
        <v>Team C5</v>
      </c>
      <c r="W266" s="172" t="str">
        <f t="shared" si="115"/>
        <v>Team C9</v>
      </c>
      <c r="X266" s="172">
        <f t="shared" si="118"/>
        <v>3</v>
      </c>
      <c r="Y266" s="34">
        <f t="shared" si="119"/>
        <v>0</v>
      </c>
      <c r="Z266" s="33" t="str">
        <f t="shared" si="120"/>
        <v/>
      </c>
      <c r="AA266" s="172">
        <f t="shared" si="121"/>
        <v>1</v>
      </c>
      <c r="AB266" s="172" t="str">
        <f t="shared" si="122"/>
        <v/>
      </c>
      <c r="AC266" s="3" t="str">
        <f t="shared" si="123"/>
        <v>Team C5Team C9</v>
      </c>
      <c r="AD266" s="64" t="str">
        <f t="shared" si="124"/>
        <v>3 : 0</v>
      </c>
      <c r="AE266" s="66">
        <f t="shared" si="116"/>
        <v>3</v>
      </c>
      <c r="AF266" s="64">
        <f t="shared" si="117"/>
        <v>0</v>
      </c>
      <c r="AG266" s="172">
        <f>IF($AH266="",0,COUNTIF($AH$64:$AH266,INDEX($AH$352:$AH$639,ROW($A203))))</f>
        <v>1</v>
      </c>
      <c r="AH266" s="167" t="str">
        <f t="shared" si="125"/>
        <v>Team C5Team C9</v>
      </c>
    </row>
    <row r="267" spans="7:34" x14ac:dyDescent="0.2">
      <c r="G267" s="1" t="s">
        <v>301</v>
      </c>
      <c r="H267" s="269" t="str">
        <f>Spielplan!$J192</f>
        <v>Team C2</v>
      </c>
      <c r="I267" s="170" t="str">
        <f>Spielplan!$L192</f>
        <v>Team C5</v>
      </c>
      <c r="J267" s="270">
        <f>IF(Spielplan!$M192="","",Spielplan!$M192)</f>
        <v>1</v>
      </c>
      <c r="K267" s="271">
        <f>IF(Spielplan!$O192="","",Spielplan!$O192)</f>
        <v>6</v>
      </c>
      <c r="U267" s="57" t="s">
        <v>318</v>
      </c>
      <c r="V267" s="39" t="str">
        <f t="shared" si="114"/>
        <v>Team D5</v>
      </c>
      <c r="W267" s="172" t="str">
        <f t="shared" si="115"/>
        <v>Team D9</v>
      </c>
      <c r="X267" s="172">
        <f t="shared" si="118"/>
        <v>5</v>
      </c>
      <c r="Y267" s="34">
        <f t="shared" si="119"/>
        <v>1</v>
      </c>
      <c r="Z267" s="33" t="str">
        <f t="shared" si="120"/>
        <v/>
      </c>
      <c r="AA267" s="172">
        <f t="shared" si="121"/>
        <v>1</v>
      </c>
      <c r="AB267" s="172" t="str">
        <f t="shared" si="122"/>
        <v/>
      </c>
      <c r="AC267" s="3" t="str">
        <f t="shared" si="123"/>
        <v>Team D5Team D9</v>
      </c>
      <c r="AD267" s="64" t="str">
        <f t="shared" si="124"/>
        <v>5 : 1</v>
      </c>
      <c r="AE267" s="66">
        <f t="shared" si="116"/>
        <v>3</v>
      </c>
      <c r="AF267" s="64">
        <f t="shared" si="117"/>
        <v>0</v>
      </c>
      <c r="AG267" s="172">
        <f>IF($AH267="",0,COUNTIF($AH$64:$AH267,INDEX($AH$352:$AH$639,ROW($A204))))</f>
        <v>1</v>
      </c>
      <c r="AH267" s="167" t="str">
        <f t="shared" si="125"/>
        <v>Team D5Team D9</v>
      </c>
    </row>
    <row r="268" spans="7:34" x14ac:dyDescent="0.2">
      <c r="G268" s="1" t="s">
        <v>302</v>
      </c>
      <c r="H268" s="269" t="str">
        <f>Spielplan!$J193</f>
        <v>Team D2</v>
      </c>
      <c r="I268" s="170" t="str">
        <f>Spielplan!$L193</f>
        <v>Team D5</v>
      </c>
      <c r="J268" s="270">
        <f>IF(Spielplan!$M193="","",Spielplan!$M193)</f>
        <v>2</v>
      </c>
      <c r="K268" s="271">
        <f>IF(Spielplan!$O193="","",Spielplan!$O193)</f>
        <v>5</v>
      </c>
      <c r="U268" s="57" t="s">
        <v>319</v>
      </c>
      <c r="V268" s="39" t="str">
        <f t="shared" si="114"/>
        <v>FC Barcelona</v>
      </c>
      <c r="W268" s="172" t="str">
        <f t="shared" si="115"/>
        <v>Eintracht Frankfurt</v>
      </c>
      <c r="X268" s="172">
        <f t="shared" si="118"/>
        <v>0</v>
      </c>
      <c r="Y268" s="34">
        <f t="shared" si="119"/>
        <v>3</v>
      </c>
      <c r="Z268" s="33" t="str">
        <f t="shared" si="120"/>
        <v/>
      </c>
      <c r="AA268" s="172">
        <f t="shared" si="121"/>
        <v>1</v>
      </c>
      <c r="AB268" s="172" t="str">
        <f t="shared" si="122"/>
        <v/>
      </c>
      <c r="AC268" s="3" t="str">
        <f t="shared" si="123"/>
        <v>FC BarcelonaEintracht Frankfurt</v>
      </c>
      <c r="AD268" s="64" t="str">
        <f t="shared" si="124"/>
        <v>0 : 3</v>
      </c>
      <c r="AE268" s="66">
        <f t="shared" si="116"/>
        <v>0</v>
      </c>
      <c r="AF268" s="64">
        <f t="shared" si="117"/>
        <v>3</v>
      </c>
      <c r="AG268" s="172">
        <f>IF($AH268="",0,COUNTIF($AH$64:$AH268,INDEX($AH$352:$AH$639,ROW($A205))))</f>
        <v>1</v>
      </c>
      <c r="AH268" s="167" t="str">
        <f t="shared" si="125"/>
        <v>FC BarcelonaEintracht Frankfurt</v>
      </c>
    </row>
    <row r="269" spans="7:34" x14ac:dyDescent="0.2">
      <c r="G269" s="1" t="s">
        <v>303</v>
      </c>
      <c r="H269" s="269" t="str">
        <f>Spielplan!$J194</f>
        <v>Maibach 1822 eV</v>
      </c>
      <c r="I269" s="170" t="str">
        <f>Spielplan!$L194</f>
        <v>FC Barcelona</v>
      </c>
      <c r="J269" s="270">
        <f>IF(Spielplan!$M194="","",Spielplan!$M194)</f>
        <v>2</v>
      </c>
      <c r="K269" s="271">
        <f>IF(Spielplan!$O194="","",Spielplan!$O194)</f>
        <v>4</v>
      </c>
      <c r="U269" s="57" t="s">
        <v>320</v>
      </c>
      <c r="V269" s="39" t="str">
        <f t="shared" si="114"/>
        <v>Team B3</v>
      </c>
      <c r="W269" s="172" t="str">
        <f t="shared" si="115"/>
        <v>Team B2</v>
      </c>
      <c r="X269" s="172">
        <f t="shared" si="118"/>
        <v>1</v>
      </c>
      <c r="Y269" s="34">
        <f t="shared" si="119"/>
        <v>2</v>
      </c>
      <c r="Z269" s="33" t="str">
        <f t="shared" si="120"/>
        <v/>
      </c>
      <c r="AA269" s="172">
        <f t="shared" si="121"/>
        <v>1</v>
      </c>
      <c r="AB269" s="172" t="str">
        <f t="shared" si="122"/>
        <v/>
      </c>
      <c r="AC269" s="3" t="str">
        <f t="shared" si="123"/>
        <v>Team B3Team B2</v>
      </c>
      <c r="AD269" s="64" t="str">
        <f t="shared" si="124"/>
        <v>1 : 2</v>
      </c>
      <c r="AE269" s="66">
        <f t="shared" si="116"/>
        <v>0</v>
      </c>
      <c r="AF269" s="64">
        <f t="shared" si="117"/>
        <v>3</v>
      </c>
      <c r="AG269" s="172">
        <f>IF($AH269="",0,COUNTIF($AH$64:$AH269,INDEX($AH$352:$AH$639,ROW($A206))))</f>
        <v>1</v>
      </c>
      <c r="AH269" s="167" t="str">
        <f t="shared" si="125"/>
        <v>Team B3Team B2</v>
      </c>
    </row>
    <row r="270" spans="7:34" x14ac:dyDescent="0.2">
      <c r="G270" s="1" t="s">
        <v>304</v>
      </c>
      <c r="H270" s="269" t="str">
        <f>Spielplan!$J195</f>
        <v>Team B4</v>
      </c>
      <c r="I270" s="170" t="str">
        <f>Spielplan!$L195</f>
        <v>Team B3</v>
      </c>
      <c r="J270" s="270">
        <f>IF(Spielplan!$M195="","",Spielplan!$M195)</f>
        <v>0</v>
      </c>
      <c r="K270" s="271">
        <f>IF(Spielplan!$O195="","",Spielplan!$O195)</f>
        <v>3</v>
      </c>
      <c r="U270" s="57" t="s">
        <v>321</v>
      </c>
      <c r="V270" s="39" t="str">
        <f t="shared" si="114"/>
        <v>Team C3</v>
      </c>
      <c r="W270" s="172" t="str">
        <f t="shared" si="115"/>
        <v>Team C2</v>
      </c>
      <c r="X270" s="172">
        <f t="shared" si="118"/>
        <v>2</v>
      </c>
      <c r="Y270" s="34">
        <f t="shared" si="119"/>
        <v>2</v>
      </c>
      <c r="Z270" s="33" t="str">
        <f t="shared" si="120"/>
        <v/>
      </c>
      <c r="AA270" s="172">
        <f t="shared" si="121"/>
        <v>1</v>
      </c>
      <c r="AB270" s="172" t="str">
        <f t="shared" si="122"/>
        <v/>
      </c>
      <c r="AC270" s="3" t="str">
        <f t="shared" si="123"/>
        <v>Team C3Team C2</v>
      </c>
      <c r="AD270" s="64" t="str">
        <f t="shared" si="124"/>
        <v>2 : 2</v>
      </c>
      <c r="AE270" s="66">
        <f t="shared" si="116"/>
        <v>1</v>
      </c>
      <c r="AF270" s="64">
        <f t="shared" si="117"/>
        <v>1</v>
      </c>
      <c r="AG270" s="172">
        <f>IF($AH270="",0,COUNTIF($AH$64:$AH270,INDEX($AH$352:$AH$639,ROW($A207))))</f>
        <v>1</v>
      </c>
      <c r="AH270" s="167" t="str">
        <f t="shared" si="125"/>
        <v>Team C3Team C2</v>
      </c>
    </row>
    <row r="271" spans="7:34" x14ac:dyDescent="0.2">
      <c r="G271" s="1" t="s">
        <v>305</v>
      </c>
      <c r="H271" s="269" t="str">
        <f>Spielplan!$J196</f>
        <v>Team C4</v>
      </c>
      <c r="I271" s="170" t="str">
        <f>Spielplan!$L196</f>
        <v>Team C3</v>
      </c>
      <c r="J271" s="270">
        <f>IF(Spielplan!$M196="","",Spielplan!$M196)</f>
        <v>1</v>
      </c>
      <c r="K271" s="271">
        <f>IF(Spielplan!$O196="","",Spielplan!$O196)</f>
        <v>5</v>
      </c>
      <c r="U271" s="57" t="s">
        <v>322</v>
      </c>
      <c r="V271" s="39" t="str">
        <f t="shared" si="114"/>
        <v>Team D3</v>
      </c>
      <c r="W271" s="172" t="str">
        <f t="shared" si="115"/>
        <v>Team D2</v>
      </c>
      <c r="X271" s="172">
        <f t="shared" si="118"/>
        <v>4</v>
      </c>
      <c r="Y271" s="34">
        <f t="shared" si="119"/>
        <v>3</v>
      </c>
      <c r="Z271" s="33" t="str">
        <f t="shared" si="120"/>
        <v/>
      </c>
      <c r="AA271" s="172">
        <f t="shared" si="121"/>
        <v>1</v>
      </c>
      <c r="AB271" s="172" t="str">
        <f t="shared" si="122"/>
        <v/>
      </c>
      <c r="AC271" s="3" t="str">
        <f t="shared" si="123"/>
        <v>Team D3Team D2</v>
      </c>
      <c r="AD271" s="64" t="str">
        <f t="shared" si="124"/>
        <v>4 : 3</v>
      </c>
      <c r="AE271" s="66">
        <f t="shared" si="116"/>
        <v>3</v>
      </c>
      <c r="AF271" s="64">
        <f t="shared" si="117"/>
        <v>0</v>
      </c>
      <c r="AG271" s="172">
        <f>IF($AH271="",0,COUNTIF($AH$64:$AH271,INDEX($AH$352:$AH$639,ROW($A208))))</f>
        <v>1</v>
      </c>
      <c r="AH271" s="167" t="str">
        <f t="shared" si="125"/>
        <v>Team D3Team D2</v>
      </c>
    </row>
    <row r="272" spans="7:34" x14ac:dyDescent="0.2">
      <c r="G272" s="1" t="s">
        <v>306</v>
      </c>
      <c r="H272" s="269" t="str">
        <f>Spielplan!$J197</f>
        <v>Team D4</v>
      </c>
      <c r="I272" s="170" t="str">
        <f>Spielplan!$L197</f>
        <v>Team D3</v>
      </c>
      <c r="J272" s="270">
        <f>IF(Spielplan!$M197="","",Spielplan!$M197)</f>
        <v>3</v>
      </c>
      <c r="K272" s="271">
        <f>IF(Spielplan!$O197="","",Spielplan!$O197)</f>
        <v>0</v>
      </c>
      <c r="U272" s="57" t="s">
        <v>323</v>
      </c>
      <c r="V272" s="39" t="str">
        <f t="shared" si="114"/>
        <v>FV Schlappe Lunge</v>
      </c>
      <c r="W272" s="172" t="str">
        <f t="shared" si="115"/>
        <v>1. FC Riedwald</v>
      </c>
      <c r="X272" s="172">
        <f t="shared" si="118"/>
        <v>3</v>
      </c>
      <c r="Y272" s="34">
        <f t="shared" si="119"/>
        <v>3</v>
      </c>
      <c r="Z272" s="33" t="str">
        <f t="shared" si="120"/>
        <v/>
      </c>
      <c r="AA272" s="172">
        <f t="shared" si="121"/>
        <v>1</v>
      </c>
      <c r="AB272" s="172" t="str">
        <f t="shared" si="122"/>
        <v/>
      </c>
      <c r="AC272" s="3" t="str">
        <f t="shared" si="123"/>
        <v>FV Schlappe Lunge1. FC Riedwald</v>
      </c>
      <c r="AD272" s="64" t="str">
        <f t="shared" si="124"/>
        <v>3 : 3</v>
      </c>
      <c r="AE272" s="66">
        <f t="shared" si="116"/>
        <v>1</v>
      </c>
      <c r="AF272" s="64">
        <f t="shared" si="117"/>
        <v>1</v>
      </c>
      <c r="AG272" s="172">
        <f>IF($AH272="",0,COUNTIF($AH$64:$AH272,INDEX($AH$352:$AH$639,ROW($A209))))</f>
        <v>1</v>
      </c>
      <c r="AH272" s="167" t="str">
        <f t="shared" si="125"/>
        <v>FV Schlappe Lunge1. FC Riedwald</v>
      </c>
    </row>
    <row r="273" spans="7:34" x14ac:dyDescent="0.2">
      <c r="G273" s="1" t="s">
        <v>307</v>
      </c>
      <c r="H273" s="269" t="str">
        <f>Spielplan!$J198</f>
        <v>1. FC Riedwald</v>
      </c>
      <c r="I273" s="170" t="str">
        <f>Spielplan!$L198</f>
        <v>Team A7</v>
      </c>
      <c r="J273" s="270">
        <f>IF(Spielplan!$M198="","",Spielplan!$M198)</f>
        <v>2</v>
      </c>
      <c r="K273" s="271">
        <f>IF(Spielplan!$O198="","",Spielplan!$O198)</f>
        <v>1</v>
      </c>
      <c r="U273" s="57" t="s">
        <v>324</v>
      </c>
      <c r="V273" s="39" t="str">
        <f t="shared" si="114"/>
        <v>Team B6</v>
      </c>
      <c r="W273" s="172" t="str">
        <f t="shared" si="115"/>
        <v>Team B1</v>
      </c>
      <c r="X273" s="172">
        <f t="shared" si="118"/>
        <v>1</v>
      </c>
      <c r="Y273" s="34">
        <f t="shared" si="119"/>
        <v>3</v>
      </c>
      <c r="Z273" s="33" t="str">
        <f t="shared" si="120"/>
        <v/>
      </c>
      <c r="AA273" s="172">
        <f t="shared" si="121"/>
        <v>1</v>
      </c>
      <c r="AB273" s="172" t="str">
        <f t="shared" si="122"/>
        <v/>
      </c>
      <c r="AC273" s="3" t="str">
        <f t="shared" si="123"/>
        <v>Team B6Team B1</v>
      </c>
      <c r="AD273" s="64" t="str">
        <f t="shared" si="124"/>
        <v>1 : 3</v>
      </c>
      <c r="AE273" s="66">
        <f t="shared" si="116"/>
        <v>0</v>
      </c>
      <c r="AF273" s="64">
        <f t="shared" si="117"/>
        <v>3</v>
      </c>
      <c r="AG273" s="172">
        <f>IF($AH273="",0,COUNTIF($AH$64:$AH273,INDEX($AH$352:$AH$639,ROW($A210))))</f>
        <v>1</v>
      </c>
      <c r="AH273" s="167" t="str">
        <f t="shared" si="125"/>
        <v>Team B6Team B1</v>
      </c>
    </row>
    <row r="274" spans="7:34" x14ac:dyDescent="0.2">
      <c r="G274" s="1" t="s">
        <v>308</v>
      </c>
      <c r="H274" s="269" t="str">
        <f>Spielplan!$J199</f>
        <v>Team B1</v>
      </c>
      <c r="I274" s="170" t="str">
        <f>Spielplan!$L199</f>
        <v>Team B7</v>
      </c>
      <c r="J274" s="270">
        <f>IF(Spielplan!$M199="","",Spielplan!$M199)</f>
        <v>2</v>
      </c>
      <c r="K274" s="271">
        <f>IF(Spielplan!$O199="","",Spielplan!$O199)</f>
        <v>2</v>
      </c>
      <c r="U274" s="57" t="s">
        <v>325</v>
      </c>
      <c r="V274" s="39" t="str">
        <f t="shared" si="114"/>
        <v>Team C6</v>
      </c>
      <c r="W274" s="172" t="str">
        <f t="shared" si="115"/>
        <v>Team C1</v>
      </c>
      <c r="X274" s="172">
        <f t="shared" si="118"/>
        <v>3</v>
      </c>
      <c r="Y274" s="34">
        <f t="shared" si="119"/>
        <v>3</v>
      </c>
      <c r="Z274" s="33" t="str">
        <f t="shared" si="120"/>
        <v/>
      </c>
      <c r="AA274" s="172">
        <f t="shared" si="121"/>
        <v>1</v>
      </c>
      <c r="AB274" s="172" t="str">
        <f t="shared" si="122"/>
        <v/>
      </c>
      <c r="AC274" s="3" t="str">
        <f t="shared" si="123"/>
        <v>Team C6Team C1</v>
      </c>
      <c r="AD274" s="64" t="str">
        <f t="shared" si="124"/>
        <v>3 : 3</v>
      </c>
      <c r="AE274" s="66">
        <f t="shared" si="116"/>
        <v>1</v>
      </c>
      <c r="AF274" s="64">
        <f t="shared" si="117"/>
        <v>1</v>
      </c>
      <c r="AG274" s="172">
        <f>IF($AH274="",0,COUNTIF($AH$64:$AH274,INDEX($AH$352:$AH$639,ROW($A211))))</f>
        <v>1</v>
      </c>
      <c r="AH274" s="167" t="str">
        <f t="shared" si="125"/>
        <v>Team C6Team C1</v>
      </c>
    </row>
    <row r="275" spans="7:34" x14ac:dyDescent="0.2">
      <c r="G275" s="1" t="s">
        <v>309</v>
      </c>
      <c r="H275" s="269" t="str">
        <f>Spielplan!$J200</f>
        <v>Team C1</v>
      </c>
      <c r="I275" s="170" t="str">
        <f>Spielplan!$L200</f>
        <v>Team C7</v>
      </c>
      <c r="J275" s="270">
        <f>IF(Spielplan!$M200="","",Spielplan!$M200)</f>
        <v>3</v>
      </c>
      <c r="K275" s="271">
        <f>IF(Spielplan!$O200="","",Spielplan!$O200)</f>
        <v>4</v>
      </c>
      <c r="U275" s="57" t="s">
        <v>326</v>
      </c>
      <c r="V275" s="39" t="str">
        <f t="shared" si="114"/>
        <v>Team D6</v>
      </c>
      <c r="W275" s="172" t="str">
        <f t="shared" si="115"/>
        <v>Team D1</v>
      </c>
      <c r="X275" s="172">
        <f t="shared" si="118"/>
        <v>1</v>
      </c>
      <c r="Y275" s="34">
        <f t="shared" si="119"/>
        <v>5</v>
      </c>
      <c r="Z275" s="33" t="str">
        <f t="shared" si="120"/>
        <v/>
      </c>
      <c r="AA275" s="172">
        <f t="shared" si="121"/>
        <v>1</v>
      </c>
      <c r="AB275" s="172" t="str">
        <f t="shared" si="122"/>
        <v/>
      </c>
      <c r="AC275" s="3" t="str">
        <f t="shared" si="123"/>
        <v>Team D6Team D1</v>
      </c>
      <c r="AD275" s="64" t="str">
        <f t="shared" si="124"/>
        <v>1 : 5</v>
      </c>
      <c r="AE275" s="66">
        <f t="shared" si="116"/>
        <v>0</v>
      </c>
      <c r="AF275" s="64">
        <f t="shared" si="117"/>
        <v>3</v>
      </c>
      <c r="AG275" s="172">
        <f>IF($AH275="",0,COUNTIF($AH$64:$AH275,INDEX($AH$352:$AH$639,ROW($A212))))</f>
        <v>1</v>
      </c>
      <c r="AH275" s="167" t="str">
        <f t="shared" si="125"/>
        <v>Team D6Team D1</v>
      </c>
    </row>
    <row r="276" spans="7:34" ht="12" customHeight="1" x14ac:dyDescent="0.2">
      <c r="G276" s="1" t="s">
        <v>310</v>
      </c>
      <c r="H276" s="269" t="str">
        <f>Spielplan!$J201</f>
        <v>Team D1</v>
      </c>
      <c r="I276" s="170" t="str">
        <f>Spielplan!$L201</f>
        <v>Team D7</v>
      </c>
      <c r="J276" s="270">
        <f>IF(Spielplan!$M201="","",Spielplan!$M201)</f>
        <v>3</v>
      </c>
      <c r="K276" s="271">
        <f>IF(Spielplan!$O201="","",Spielplan!$O201)</f>
        <v>3</v>
      </c>
      <c r="U276" s="57" t="s">
        <v>327</v>
      </c>
      <c r="V276" s="39" t="str">
        <f t="shared" si="114"/>
        <v>Team A7</v>
      </c>
      <c r="W276" s="172" t="str">
        <f t="shared" si="115"/>
        <v>Beinbruch SC</v>
      </c>
      <c r="X276" s="172">
        <f t="shared" si="118"/>
        <v>1</v>
      </c>
      <c r="Y276" s="34">
        <f t="shared" si="119"/>
        <v>6</v>
      </c>
      <c r="Z276" s="33" t="str">
        <f t="shared" si="120"/>
        <v/>
      </c>
      <c r="AA276" s="172">
        <f t="shared" si="121"/>
        <v>1</v>
      </c>
      <c r="AB276" s="172" t="str">
        <f t="shared" si="122"/>
        <v/>
      </c>
      <c r="AC276" s="3" t="str">
        <f t="shared" si="123"/>
        <v>Team A7Beinbruch SC</v>
      </c>
      <c r="AD276" s="64" t="str">
        <f t="shared" si="124"/>
        <v>1 : 6</v>
      </c>
      <c r="AE276" s="66">
        <f t="shared" si="116"/>
        <v>0</v>
      </c>
      <c r="AF276" s="64">
        <f t="shared" si="117"/>
        <v>3</v>
      </c>
      <c r="AG276" s="172">
        <f>IF($AH276="",0,COUNTIF($AH$64:$AH276,INDEX($AH$352:$AH$639,ROW($A213))))</f>
        <v>1</v>
      </c>
      <c r="AH276" s="167" t="str">
        <f t="shared" si="125"/>
        <v>Team A7Beinbruch SC</v>
      </c>
    </row>
    <row r="277" spans="7:34" ht="12" customHeight="1" x14ac:dyDescent="0.2">
      <c r="G277" s="1" t="s">
        <v>311</v>
      </c>
      <c r="H277" s="269" t="str">
        <f>Spielplan!$J202</f>
        <v>Team A8</v>
      </c>
      <c r="I277" s="170" t="str">
        <f>Spielplan!$L202</f>
        <v>FV Schlappe Lunge</v>
      </c>
      <c r="J277" s="270">
        <f>IF(Spielplan!$M202="","",Spielplan!$M202)</f>
        <v>3</v>
      </c>
      <c r="K277" s="271">
        <f>IF(Spielplan!$O202="","",Spielplan!$O202)</f>
        <v>1</v>
      </c>
      <c r="U277" s="57" t="s">
        <v>328</v>
      </c>
      <c r="V277" s="39" t="str">
        <f t="shared" si="114"/>
        <v>Team B7</v>
      </c>
      <c r="W277" s="172" t="str">
        <f t="shared" si="115"/>
        <v>Team B5</v>
      </c>
      <c r="X277" s="172">
        <f t="shared" si="118"/>
        <v>2</v>
      </c>
      <c r="Y277" s="34">
        <f t="shared" si="119"/>
        <v>5</v>
      </c>
      <c r="Z277" s="33" t="str">
        <f t="shared" si="120"/>
        <v/>
      </c>
      <c r="AA277" s="172">
        <f t="shared" si="121"/>
        <v>1</v>
      </c>
      <c r="AB277" s="172" t="str">
        <f t="shared" si="122"/>
        <v/>
      </c>
      <c r="AC277" s="3" t="str">
        <f t="shared" si="123"/>
        <v>Team B7Team B5</v>
      </c>
      <c r="AD277" s="64" t="str">
        <f t="shared" si="124"/>
        <v>2 : 5</v>
      </c>
      <c r="AE277" s="66">
        <f t="shared" si="116"/>
        <v>0</v>
      </c>
      <c r="AF277" s="64">
        <f t="shared" si="117"/>
        <v>3</v>
      </c>
      <c r="AG277" s="172">
        <f>IF($AH277="",0,COUNTIF($AH$64:$AH277,INDEX($AH$352:$AH$639,ROW($A214))))</f>
        <v>1</v>
      </c>
      <c r="AH277" s="167" t="str">
        <f t="shared" si="125"/>
        <v>Team B7Team B5</v>
      </c>
    </row>
    <row r="278" spans="7:34" ht="12" customHeight="1" x14ac:dyDescent="0.2">
      <c r="G278" s="1" t="s">
        <v>312</v>
      </c>
      <c r="H278" s="269" t="str">
        <f>Spielplan!$J203</f>
        <v>Team B8</v>
      </c>
      <c r="I278" s="170" t="str">
        <f>Spielplan!$L203</f>
        <v>Team B6</v>
      </c>
      <c r="J278" s="270">
        <f>IF(Spielplan!$M203="","",Spielplan!$M203)</f>
        <v>3</v>
      </c>
      <c r="K278" s="271">
        <f>IF(Spielplan!$O203="","",Spielplan!$O203)</f>
        <v>3</v>
      </c>
      <c r="U278" s="57" t="s">
        <v>329</v>
      </c>
      <c r="V278" s="39" t="str">
        <f t="shared" si="114"/>
        <v>Team C7</v>
      </c>
      <c r="W278" s="172" t="str">
        <f t="shared" si="115"/>
        <v>Team C5</v>
      </c>
      <c r="X278" s="172">
        <f t="shared" si="118"/>
        <v>2</v>
      </c>
      <c r="Y278" s="34">
        <f t="shared" si="119"/>
        <v>4</v>
      </c>
      <c r="Z278" s="33" t="str">
        <f t="shared" si="120"/>
        <v/>
      </c>
      <c r="AA278" s="172">
        <f t="shared" si="121"/>
        <v>1</v>
      </c>
      <c r="AB278" s="172" t="str">
        <f t="shared" si="122"/>
        <v/>
      </c>
      <c r="AC278" s="3" t="str">
        <f t="shared" si="123"/>
        <v>Team C7Team C5</v>
      </c>
      <c r="AD278" s="64" t="str">
        <f t="shared" si="124"/>
        <v>2 : 4</v>
      </c>
      <c r="AE278" s="66">
        <f t="shared" si="116"/>
        <v>0</v>
      </c>
      <c r="AF278" s="64">
        <f t="shared" si="117"/>
        <v>3</v>
      </c>
      <c r="AG278" s="172">
        <f>IF($AH278="",0,COUNTIF($AH$64:$AH278,INDEX($AH$352:$AH$639,ROW($A215))))</f>
        <v>1</v>
      </c>
      <c r="AH278" s="167" t="str">
        <f t="shared" si="125"/>
        <v>Team C7Team C5</v>
      </c>
    </row>
    <row r="279" spans="7:34" ht="12" customHeight="1" x14ac:dyDescent="0.2">
      <c r="G279" s="1" t="s">
        <v>313</v>
      </c>
      <c r="H279" s="269" t="str">
        <f>Spielplan!$J204</f>
        <v>Team C8</v>
      </c>
      <c r="I279" s="170" t="str">
        <f>Spielplan!$L204</f>
        <v>Team C6</v>
      </c>
      <c r="J279" s="270">
        <f>IF(Spielplan!$M204="","",Spielplan!$M204)</f>
        <v>5</v>
      </c>
      <c r="K279" s="271">
        <f>IF(Spielplan!$O204="","",Spielplan!$O204)</f>
        <v>1</v>
      </c>
      <c r="U279" s="57" t="s">
        <v>330</v>
      </c>
      <c r="V279" s="39" t="str">
        <f t="shared" si="114"/>
        <v>Team D7</v>
      </c>
      <c r="W279" s="172" t="str">
        <f t="shared" si="115"/>
        <v>Team D5</v>
      </c>
      <c r="X279" s="172">
        <f t="shared" si="118"/>
        <v>0</v>
      </c>
      <c r="Y279" s="34">
        <f t="shared" si="119"/>
        <v>3</v>
      </c>
      <c r="Z279" s="33" t="str">
        <f t="shared" si="120"/>
        <v/>
      </c>
      <c r="AA279" s="172">
        <f t="shared" si="121"/>
        <v>1</v>
      </c>
      <c r="AB279" s="172" t="str">
        <f t="shared" si="122"/>
        <v/>
      </c>
      <c r="AC279" s="3" t="str">
        <f t="shared" si="123"/>
        <v>Team D7Team D5</v>
      </c>
      <c r="AD279" s="64" t="str">
        <f t="shared" si="124"/>
        <v>0 : 3</v>
      </c>
      <c r="AE279" s="66">
        <f t="shared" si="116"/>
        <v>0</v>
      </c>
      <c r="AF279" s="64">
        <f t="shared" si="117"/>
        <v>3</v>
      </c>
      <c r="AG279" s="172">
        <f>IF($AH279="",0,COUNTIF($AH$64:$AH279,INDEX($AH$352:$AH$639,ROW($A216))))</f>
        <v>1</v>
      </c>
      <c r="AH279" s="167" t="str">
        <f t="shared" si="125"/>
        <v>Team D7Team D5</v>
      </c>
    </row>
    <row r="280" spans="7:34" ht="12" customHeight="1" x14ac:dyDescent="0.2">
      <c r="G280" s="1" t="s">
        <v>314</v>
      </c>
      <c r="H280" s="269" t="str">
        <f>Spielplan!$J205</f>
        <v>Team D8</v>
      </c>
      <c r="I280" s="170" t="str">
        <f>Spielplan!$L205</f>
        <v>Team D6</v>
      </c>
      <c r="J280" s="270">
        <f>IF(Spielplan!$M205="","",Spielplan!$M205)</f>
        <v>6</v>
      </c>
      <c r="K280" s="271">
        <f>IF(Spielplan!$O205="","",Spielplan!$O205)</f>
        <v>1</v>
      </c>
      <c r="U280" s="57" t="s">
        <v>331</v>
      </c>
      <c r="V280" s="39" t="str">
        <f t="shared" si="114"/>
        <v>Maibach 1822 eV</v>
      </c>
      <c r="W280" s="172" t="str">
        <f t="shared" si="115"/>
        <v>Team A8</v>
      </c>
      <c r="X280" s="172">
        <f t="shared" si="118"/>
        <v>1</v>
      </c>
      <c r="Y280" s="34">
        <f t="shared" si="119"/>
        <v>5</v>
      </c>
      <c r="Z280" s="33" t="str">
        <f t="shared" si="120"/>
        <v/>
      </c>
      <c r="AA280" s="172">
        <f t="shared" si="121"/>
        <v>1</v>
      </c>
      <c r="AB280" s="172" t="str">
        <f t="shared" si="122"/>
        <v/>
      </c>
      <c r="AC280" s="3" t="str">
        <f t="shared" si="123"/>
        <v>Maibach 1822 eVTeam A8</v>
      </c>
      <c r="AD280" s="64" t="str">
        <f t="shared" si="124"/>
        <v>1 : 5</v>
      </c>
      <c r="AE280" s="66">
        <f t="shared" si="116"/>
        <v>0</v>
      </c>
      <c r="AF280" s="64">
        <f t="shared" si="117"/>
        <v>3</v>
      </c>
      <c r="AG280" s="172">
        <f>IF($AH280="",0,COUNTIF($AH$64:$AH280,INDEX($AH$352:$AH$639,ROW($A217))))</f>
        <v>1</v>
      </c>
      <c r="AH280" s="167" t="str">
        <f t="shared" si="125"/>
        <v>Maibach 1822 eVTeam A8</v>
      </c>
    </row>
    <row r="281" spans="7:34" ht="12" customHeight="1" x14ac:dyDescent="0.2">
      <c r="G281" s="1" t="s">
        <v>315</v>
      </c>
      <c r="H281" s="269" t="str">
        <f>Spielplan!$J206</f>
        <v>Beinbruch SC</v>
      </c>
      <c r="I281" s="170" t="str">
        <f>Spielplan!$L206</f>
        <v>Team A9</v>
      </c>
      <c r="J281" s="270">
        <f>IF(Spielplan!$M206="","",Spielplan!$M206)</f>
        <v>5</v>
      </c>
      <c r="K281" s="271">
        <f>IF(Spielplan!$O206="","",Spielplan!$O206)</f>
        <v>2</v>
      </c>
      <c r="U281" s="57" t="s">
        <v>332</v>
      </c>
      <c r="V281" s="39" t="str">
        <f t="shared" si="114"/>
        <v>Team B4</v>
      </c>
      <c r="W281" s="172" t="str">
        <f t="shared" si="115"/>
        <v>Team B8</v>
      </c>
      <c r="X281" s="172">
        <f t="shared" si="118"/>
        <v>3</v>
      </c>
      <c r="Y281" s="34">
        <f t="shared" si="119"/>
        <v>0</v>
      </c>
      <c r="Z281" s="33" t="str">
        <f t="shared" si="120"/>
        <v/>
      </c>
      <c r="AA281" s="172">
        <f t="shared" si="121"/>
        <v>1</v>
      </c>
      <c r="AB281" s="172" t="str">
        <f t="shared" si="122"/>
        <v/>
      </c>
      <c r="AC281" s="3" t="str">
        <f t="shared" si="123"/>
        <v>Team B4Team B8</v>
      </c>
      <c r="AD281" s="64" t="str">
        <f t="shared" si="124"/>
        <v>3 : 0</v>
      </c>
      <c r="AE281" s="66">
        <f t="shared" si="116"/>
        <v>3</v>
      </c>
      <c r="AF281" s="64">
        <f t="shared" si="117"/>
        <v>0</v>
      </c>
      <c r="AG281" s="172">
        <f>IF($AH281="",0,COUNTIF($AH$64:$AH281,INDEX($AH$352:$AH$639,ROW($A218))))</f>
        <v>1</v>
      </c>
      <c r="AH281" s="167" t="str">
        <f t="shared" si="125"/>
        <v>Team B4Team B8</v>
      </c>
    </row>
    <row r="282" spans="7:34" ht="12" customHeight="1" x14ac:dyDescent="0.2">
      <c r="G282" s="1" t="s">
        <v>316</v>
      </c>
      <c r="H282" s="269" t="str">
        <f>Spielplan!$J207</f>
        <v>Team B5</v>
      </c>
      <c r="I282" s="170" t="str">
        <f>Spielplan!$L207</f>
        <v>Team B9</v>
      </c>
      <c r="J282" s="270">
        <f>IF(Spielplan!$M207="","",Spielplan!$M207)</f>
        <v>4</v>
      </c>
      <c r="K282" s="271">
        <f>IF(Spielplan!$O207="","",Spielplan!$O207)</f>
        <v>2</v>
      </c>
      <c r="U282" s="57" t="s">
        <v>333</v>
      </c>
      <c r="V282" s="39" t="str">
        <f t="shared" si="114"/>
        <v>Team C4</v>
      </c>
      <c r="W282" s="172" t="str">
        <f t="shared" si="115"/>
        <v>Team C8</v>
      </c>
      <c r="X282" s="172">
        <f t="shared" si="118"/>
        <v>2</v>
      </c>
      <c r="Y282" s="34">
        <f t="shared" si="119"/>
        <v>1</v>
      </c>
      <c r="Z282" s="33" t="str">
        <f t="shared" si="120"/>
        <v/>
      </c>
      <c r="AA282" s="172">
        <f t="shared" si="121"/>
        <v>1</v>
      </c>
      <c r="AB282" s="172" t="str">
        <f t="shared" si="122"/>
        <v/>
      </c>
      <c r="AC282" s="3" t="str">
        <f t="shared" si="123"/>
        <v>Team C4Team C8</v>
      </c>
      <c r="AD282" s="64" t="str">
        <f t="shared" si="124"/>
        <v>2 : 1</v>
      </c>
      <c r="AE282" s="66">
        <f t="shared" si="116"/>
        <v>3</v>
      </c>
      <c r="AF282" s="64">
        <f t="shared" si="117"/>
        <v>0</v>
      </c>
      <c r="AG282" s="172">
        <f>IF($AH282="",0,COUNTIF($AH$64:$AH282,INDEX($AH$352:$AH$639,ROW($A219))))</f>
        <v>1</v>
      </c>
      <c r="AH282" s="167" t="str">
        <f t="shared" si="125"/>
        <v>Team C4Team C8</v>
      </c>
    </row>
    <row r="283" spans="7:34" ht="12" customHeight="1" x14ac:dyDescent="0.2">
      <c r="G283" s="1" t="s">
        <v>317</v>
      </c>
      <c r="H283" s="269" t="str">
        <f>Spielplan!$J208</f>
        <v>Team C5</v>
      </c>
      <c r="I283" s="170" t="str">
        <f>Spielplan!$L208</f>
        <v>Team C9</v>
      </c>
      <c r="J283" s="270">
        <f>IF(Spielplan!$M208="","",Spielplan!$M208)</f>
        <v>3</v>
      </c>
      <c r="K283" s="271">
        <f>IF(Spielplan!$O208="","",Spielplan!$O208)</f>
        <v>0</v>
      </c>
      <c r="U283" s="57" t="s">
        <v>334</v>
      </c>
      <c r="V283" s="39" t="str">
        <f t="shared" si="114"/>
        <v>Team D4</v>
      </c>
      <c r="W283" s="172" t="str">
        <f t="shared" si="115"/>
        <v>Team D8</v>
      </c>
      <c r="X283" s="172">
        <f t="shared" si="118"/>
        <v>3</v>
      </c>
      <c r="Y283" s="34">
        <f t="shared" si="119"/>
        <v>3</v>
      </c>
      <c r="Z283" s="33" t="str">
        <f t="shared" si="120"/>
        <v/>
      </c>
      <c r="AA283" s="172">
        <f t="shared" si="121"/>
        <v>1</v>
      </c>
      <c r="AB283" s="172" t="str">
        <f t="shared" si="122"/>
        <v/>
      </c>
      <c r="AC283" s="3" t="str">
        <f t="shared" si="123"/>
        <v>Team D4Team D8</v>
      </c>
      <c r="AD283" s="64" t="str">
        <f t="shared" si="124"/>
        <v>3 : 3</v>
      </c>
      <c r="AE283" s="66">
        <f t="shared" si="116"/>
        <v>1</v>
      </c>
      <c r="AF283" s="64">
        <f t="shared" si="117"/>
        <v>1</v>
      </c>
      <c r="AG283" s="172">
        <f>IF($AH283="",0,COUNTIF($AH$64:$AH283,INDEX($AH$352:$AH$639,ROW($A220))))</f>
        <v>1</v>
      </c>
      <c r="AH283" s="167" t="str">
        <f t="shared" si="125"/>
        <v>Team D4Team D8</v>
      </c>
    </row>
    <row r="284" spans="7:34" ht="12" customHeight="1" x14ac:dyDescent="0.2">
      <c r="G284" s="1" t="s">
        <v>318</v>
      </c>
      <c r="H284" s="269" t="str">
        <f>Spielplan!$J209</f>
        <v>Team D5</v>
      </c>
      <c r="I284" s="170" t="str">
        <f>Spielplan!$L209</f>
        <v>Team D9</v>
      </c>
      <c r="J284" s="270">
        <f>IF(Spielplan!$M209="","",Spielplan!$M209)</f>
        <v>5</v>
      </c>
      <c r="K284" s="271">
        <f>IF(Spielplan!$O209="","",Spielplan!$O209)</f>
        <v>1</v>
      </c>
      <c r="U284" s="57" t="s">
        <v>335</v>
      </c>
      <c r="V284" s="39" t="str">
        <f t="shared" si="114"/>
        <v>Team A9</v>
      </c>
      <c r="W284" s="172" t="str">
        <f t="shared" si="115"/>
        <v>FC Barcelona</v>
      </c>
      <c r="X284" s="172">
        <f t="shared" si="118"/>
        <v>3</v>
      </c>
      <c r="Y284" s="34">
        <f t="shared" si="119"/>
        <v>3</v>
      </c>
      <c r="Z284" s="33" t="str">
        <f t="shared" si="120"/>
        <v/>
      </c>
      <c r="AA284" s="172">
        <f t="shared" si="121"/>
        <v>1</v>
      </c>
      <c r="AB284" s="172" t="str">
        <f t="shared" si="122"/>
        <v/>
      </c>
      <c r="AC284" s="3" t="str">
        <f t="shared" si="123"/>
        <v>Team A9FC Barcelona</v>
      </c>
      <c r="AD284" s="64" t="str">
        <f t="shared" si="124"/>
        <v>3 : 3</v>
      </c>
      <c r="AE284" s="66">
        <f t="shared" si="116"/>
        <v>1</v>
      </c>
      <c r="AF284" s="64">
        <f t="shared" si="117"/>
        <v>1</v>
      </c>
      <c r="AG284" s="172">
        <f>IF($AH284="",0,COUNTIF($AH$64:$AH284,INDEX($AH$352:$AH$639,ROW($A221))))</f>
        <v>1</v>
      </c>
      <c r="AH284" s="167" t="str">
        <f t="shared" si="125"/>
        <v>Team A9FC Barcelona</v>
      </c>
    </row>
    <row r="285" spans="7:34" ht="12" customHeight="1" x14ac:dyDescent="0.2">
      <c r="G285" s="1" t="s">
        <v>319</v>
      </c>
      <c r="H285" s="269" t="str">
        <f>Spielplan!$J210</f>
        <v>FC Barcelona</v>
      </c>
      <c r="I285" s="170" t="str">
        <f>Spielplan!$L210</f>
        <v>Eintracht Frankfurt</v>
      </c>
      <c r="J285" s="270">
        <f>IF(Spielplan!$M210="","",Spielplan!$M210)</f>
        <v>0</v>
      </c>
      <c r="K285" s="271">
        <f>IF(Spielplan!$O210="","",Spielplan!$O210)</f>
        <v>3</v>
      </c>
      <c r="U285" s="57" t="s">
        <v>336</v>
      </c>
      <c r="V285" s="39" t="str">
        <f t="shared" si="114"/>
        <v>Team B9</v>
      </c>
      <c r="W285" s="172" t="str">
        <f t="shared" si="115"/>
        <v>Team B3</v>
      </c>
      <c r="X285" s="172">
        <f t="shared" si="118"/>
        <v>3</v>
      </c>
      <c r="Y285" s="34">
        <f t="shared" si="119"/>
        <v>3</v>
      </c>
      <c r="Z285" s="33" t="str">
        <f t="shared" si="120"/>
        <v/>
      </c>
      <c r="AA285" s="172">
        <f t="shared" si="121"/>
        <v>1</v>
      </c>
      <c r="AB285" s="172" t="str">
        <f t="shared" si="122"/>
        <v/>
      </c>
      <c r="AC285" s="3" t="str">
        <f t="shared" si="123"/>
        <v>Team B9Team B3</v>
      </c>
      <c r="AD285" s="64" t="str">
        <f t="shared" si="124"/>
        <v>3 : 3</v>
      </c>
      <c r="AE285" s="66">
        <f t="shared" si="116"/>
        <v>1</v>
      </c>
      <c r="AF285" s="64">
        <f t="shared" si="117"/>
        <v>1</v>
      </c>
      <c r="AG285" s="172">
        <f>IF($AH285="",0,COUNTIF($AH$64:$AH285,INDEX($AH$352:$AH$639,ROW($A222))))</f>
        <v>1</v>
      </c>
      <c r="AH285" s="167" t="str">
        <f t="shared" si="125"/>
        <v>Team B9Team B3</v>
      </c>
    </row>
    <row r="286" spans="7:34" ht="12" customHeight="1" x14ac:dyDescent="0.2">
      <c r="G286" s="1" t="s">
        <v>320</v>
      </c>
      <c r="H286" s="269" t="str">
        <f>Spielplan!$J211</f>
        <v>Team B3</v>
      </c>
      <c r="I286" s="170" t="str">
        <f>Spielplan!$L211</f>
        <v>Team B2</v>
      </c>
      <c r="J286" s="270">
        <f>IF(Spielplan!$M211="","",Spielplan!$M211)</f>
        <v>1</v>
      </c>
      <c r="K286" s="271">
        <f>IF(Spielplan!$O211="","",Spielplan!$O211)</f>
        <v>2</v>
      </c>
      <c r="U286" s="57" t="s">
        <v>337</v>
      </c>
      <c r="V286" s="39" t="str">
        <f t="shared" si="114"/>
        <v>Team C9</v>
      </c>
      <c r="W286" s="172" t="str">
        <f t="shared" si="115"/>
        <v>Team C3</v>
      </c>
      <c r="X286" s="172">
        <f t="shared" si="118"/>
        <v>5</v>
      </c>
      <c r="Y286" s="34">
        <f t="shared" si="119"/>
        <v>5</v>
      </c>
      <c r="Z286" s="33" t="str">
        <f t="shared" si="120"/>
        <v/>
      </c>
      <c r="AA286" s="172">
        <f t="shared" si="121"/>
        <v>1</v>
      </c>
      <c r="AB286" s="172" t="str">
        <f t="shared" si="122"/>
        <v/>
      </c>
      <c r="AC286" s="3" t="str">
        <f t="shared" si="123"/>
        <v>Team C9Team C3</v>
      </c>
      <c r="AD286" s="64" t="str">
        <f t="shared" si="124"/>
        <v>5 : 5</v>
      </c>
      <c r="AE286" s="66">
        <f t="shared" si="116"/>
        <v>1</v>
      </c>
      <c r="AF286" s="64">
        <f t="shared" si="117"/>
        <v>1</v>
      </c>
      <c r="AG286" s="172">
        <f>IF($AH286="",0,COUNTIF($AH$64:$AH286,INDEX($AH$352:$AH$639,ROW($A223))))</f>
        <v>1</v>
      </c>
      <c r="AH286" s="167" t="str">
        <f t="shared" si="125"/>
        <v>Team C9Team C3</v>
      </c>
    </row>
    <row r="287" spans="7:34" ht="12" customHeight="1" x14ac:dyDescent="0.2">
      <c r="G287" s="1" t="s">
        <v>321</v>
      </c>
      <c r="H287" s="269" t="str">
        <f>Spielplan!$J212</f>
        <v>Team C3</v>
      </c>
      <c r="I287" s="170" t="str">
        <f>Spielplan!$L212</f>
        <v>Team C2</v>
      </c>
      <c r="J287" s="270">
        <f>IF(Spielplan!$M212="","",Spielplan!$M212)</f>
        <v>2</v>
      </c>
      <c r="K287" s="271">
        <f>IF(Spielplan!$O212="","",Spielplan!$O212)</f>
        <v>2</v>
      </c>
      <c r="U287" s="57" t="s">
        <v>338</v>
      </c>
      <c r="V287" s="39" t="str">
        <f t="shared" si="114"/>
        <v>Team D9</v>
      </c>
      <c r="W287" s="172" t="str">
        <f t="shared" si="115"/>
        <v>Team D3</v>
      </c>
      <c r="X287" s="172">
        <f t="shared" si="118"/>
        <v>6</v>
      </c>
      <c r="Y287" s="34">
        <f t="shared" si="119"/>
        <v>6</v>
      </c>
      <c r="Z287" s="33" t="str">
        <f t="shared" si="120"/>
        <v/>
      </c>
      <c r="AA287" s="172">
        <f t="shared" si="121"/>
        <v>1</v>
      </c>
      <c r="AB287" s="172" t="str">
        <f t="shared" si="122"/>
        <v/>
      </c>
      <c r="AC287" s="3" t="str">
        <f t="shared" si="123"/>
        <v>Team D9Team D3</v>
      </c>
      <c r="AD287" s="64" t="str">
        <f t="shared" si="124"/>
        <v>6 : 6</v>
      </c>
      <c r="AE287" s="66">
        <f t="shared" si="116"/>
        <v>1</v>
      </c>
      <c r="AF287" s="64">
        <f t="shared" si="117"/>
        <v>1</v>
      </c>
      <c r="AG287" s="172">
        <f>IF($AH287="",0,COUNTIF($AH$64:$AH287,INDEX($AH$352:$AH$639,ROW($A224))))</f>
        <v>1</v>
      </c>
      <c r="AH287" s="167" t="str">
        <f t="shared" si="125"/>
        <v>Team D9Team D3</v>
      </c>
    </row>
    <row r="288" spans="7:34" ht="12" customHeight="1" x14ac:dyDescent="0.2">
      <c r="G288" s="1" t="s">
        <v>322</v>
      </c>
      <c r="H288" s="269" t="str">
        <f>Spielplan!$J213</f>
        <v>Team D3</v>
      </c>
      <c r="I288" s="170" t="str">
        <f>Spielplan!$L213</f>
        <v>Team D2</v>
      </c>
      <c r="J288" s="270">
        <f>IF(Spielplan!$M213="","",Spielplan!$M213)</f>
        <v>4</v>
      </c>
      <c r="K288" s="271">
        <f>IF(Spielplan!$O213="","",Spielplan!$O213)</f>
        <v>3</v>
      </c>
      <c r="U288" s="57" t="s">
        <v>339</v>
      </c>
      <c r="V288" s="39" t="str">
        <f t="shared" si="114"/>
        <v>1. FC Riedwald</v>
      </c>
      <c r="W288" s="172" t="str">
        <f t="shared" si="115"/>
        <v>Beinbruch SC</v>
      </c>
      <c r="X288" s="172">
        <f t="shared" si="118"/>
        <v>5</v>
      </c>
      <c r="Y288" s="34">
        <f t="shared" si="119"/>
        <v>5</v>
      </c>
      <c r="Z288" s="33" t="str">
        <f t="shared" si="120"/>
        <v/>
      </c>
      <c r="AA288" s="172">
        <f t="shared" si="121"/>
        <v>1</v>
      </c>
      <c r="AB288" s="172" t="str">
        <f t="shared" si="122"/>
        <v/>
      </c>
      <c r="AC288" s="3" t="str">
        <f t="shared" si="123"/>
        <v>1. FC RiedwaldBeinbruch SC</v>
      </c>
      <c r="AD288" s="64" t="str">
        <f t="shared" si="124"/>
        <v>5 : 5</v>
      </c>
      <c r="AE288" s="66">
        <f t="shared" si="116"/>
        <v>1</v>
      </c>
      <c r="AF288" s="64">
        <f t="shared" si="117"/>
        <v>1</v>
      </c>
      <c r="AG288" s="172">
        <f>IF($AH288="",0,COUNTIF($AH$64:$AH288,INDEX($AH$352:$AH$639,ROW($A225))))</f>
        <v>1</v>
      </c>
      <c r="AH288" s="167" t="str">
        <f t="shared" si="125"/>
        <v>1. FC RiedwaldBeinbruch SC</v>
      </c>
    </row>
    <row r="289" spans="7:34" ht="12" customHeight="1" x14ac:dyDescent="0.2">
      <c r="G289" s="1" t="s">
        <v>323</v>
      </c>
      <c r="H289" s="269" t="str">
        <f>Spielplan!$J214</f>
        <v>FV Schlappe Lunge</v>
      </c>
      <c r="I289" s="170" t="str">
        <f>Spielplan!$L214</f>
        <v>1. FC Riedwald</v>
      </c>
      <c r="J289" s="270">
        <f>IF(Spielplan!$M214="","",Spielplan!$M214)</f>
        <v>3</v>
      </c>
      <c r="K289" s="271">
        <f>IF(Spielplan!$O214="","",Spielplan!$O214)</f>
        <v>3</v>
      </c>
      <c r="U289" s="57" t="s">
        <v>340</v>
      </c>
      <c r="V289" s="39" t="str">
        <f t="shared" si="114"/>
        <v>Team B1</v>
      </c>
      <c r="W289" s="172" t="str">
        <f t="shared" si="115"/>
        <v>Team B5</v>
      </c>
      <c r="X289" s="172">
        <f t="shared" si="118"/>
        <v>4</v>
      </c>
      <c r="Y289" s="34">
        <f t="shared" si="119"/>
        <v>4</v>
      </c>
      <c r="Z289" s="33" t="str">
        <f t="shared" si="120"/>
        <v/>
      </c>
      <c r="AA289" s="172">
        <f t="shared" si="121"/>
        <v>1</v>
      </c>
      <c r="AB289" s="172" t="str">
        <f t="shared" si="122"/>
        <v/>
      </c>
      <c r="AC289" s="3" t="str">
        <f t="shared" si="123"/>
        <v>Team B1Team B5</v>
      </c>
      <c r="AD289" s="64" t="str">
        <f t="shared" si="124"/>
        <v>4 : 4</v>
      </c>
      <c r="AE289" s="66">
        <f t="shared" si="116"/>
        <v>1</v>
      </c>
      <c r="AF289" s="64">
        <f t="shared" si="117"/>
        <v>1</v>
      </c>
      <c r="AG289" s="172">
        <f>IF($AH289="",0,COUNTIF($AH$64:$AH289,INDEX($AH$352:$AH$639,ROW($A226))))</f>
        <v>1</v>
      </c>
      <c r="AH289" s="167" t="str">
        <f t="shared" si="125"/>
        <v>Team B1Team B5</v>
      </c>
    </row>
    <row r="290" spans="7:34" ht="12" customHeight="1" x14ac:dyDescent="0.2">
      <c r="G290" s="1" t="s">
        <v>324</v>
      </c>
      <c r="H290" s="269" t="str">
        <f>Spielplan!$J215</f>
        <v>Team B6</v>
      </c>
      <c r="I290" s="170" t="str">
        <f>Spielplan!$L215</f>
        <v>Team B1</v>
      </c>
      <c r="J290" s="270">
        <f>IF(Spielplan!$M215="","",Spielplan!$M215)</f>
        <v>1</v>
      </c>
      <c r="K290" s="271">
        <f>IF(Spielplan!$O215="","",Spielplan!$O215)</f>
        <v>3</v>
      </c>
      <c r="U290" s="57" t="s">
        <v>341</v>
      </c>
      <c r="V290" s="39" t="str">
        <f t="shared" si="114"/>
        <v>Team C1</v>
      </c>
      <c r="W290" s="172" t="str">
        <f t="shared" si="115"/>
        <v>Team C5</v>
      </c>
      <c r="X290" s="172">
        <f t="shared" si="118"/>
        <v>3</v>
      </c>
      <c r="Y290" s="34">
        <f t="shared" si="119"/>
        <v>3</v>
      </c>
      <c r="Z290" s="33" t="str">
        <f t="shared" si="120"/>
        <v/>
      </c>
      <c r="AA290" s="172">
        <f t="shared" si="121"/>
        <v>1</v>
      </c>
      <c r="AB290" s="172" t="str">
        <f t="shared" si="122"/>
        <v/>
      </c>
      <c r="AC290" s="3" t="str">
        <f t="shared" si="123"/>
        <v>Team C1Team C5</v>
      </c>
      <c r="AD290" s="64" t="str">
        <f t="shared" si="124"/>
        <v>3 : 3</v>
      </c>
      <c r="AE290" s="66">
        <f t="shared" si="116"/>
        <v>1</v>
      </c>
      <c r="AF290" s="64">
        <f t="shared" si="117"/>
        <v>1</v>
      </c>
      <c r="AG290" s="172">
        <f>IF($AH290="",0,COUNTIF($AH$64:$AH290,INDEX($AH$352:$AH$639,ROW($A227))))</f>
        <v>1</v>
      </c>
      <c r="AH290" s="167" t="str">
        <f t="shared" si="125"/>
        <v>Team C1Team C5</v>
      </c>
    </row>
    <row r="291" spans="7:34" ht="12" customHeight="1" x14ac:dyDescent="0.2">
      <c r="G291" s="1" t="s">
        <v>325</v>
      </c>
      <c r="H291" s="269" t="str">
        <f>Spielplan!$J216</f>
        <v>Team C6</v>
      </c>
      <c r="I291" s="170" t="str">
        <f>Spielplan!$L216</f>
        <v>Team C1</v>
      </c>
      <c r="J291" s="270">
        <f>IF(Spielplan!$M216="","",Spielplan!$M216)</f>
        <v>3</v>
      </c>
      <c r="K291" s="271">
        <f>IF(Spielplan!$O216="","",Spielplan!$O216)</f>
        <v>3</v>
      </c>
      <c r="U291" s="57" t="s">
        <v>342</v>
      </c>
      <c r="V291" s="39" t="str">
        <f t="shared" si="114"/>
        <v>Team D1</v>
      </c>
      <c r="W291" s="172" t="str">
        <f t="shared" si="115"/>
        <v>Team D5</v>
      </c>
      <c r="X291" s="172">
        <f t="shared" si="118"/>
        <v>5</v>
      </c>
      <c r="Y291" s="34">
        <f t="shared" si="119"/>
        <v>5</v>
      </c>
      <c r="Z291" s="33" t="str">
        <f t="shared" si="120"/>
        <v/>
      </c>
      <c r="AA291" s="172">
        <f t="shared" si="121"/>
        <v>1</v>
      </c>
      <c r="AB291" s="172" t="str">
        <f t="shared" si="122"/>
        <v/>
      </c>
      <c r="AC291" s="3" t="str">
        <f t="shared" si="123"/>
        <v>Team D1Team D5</v>
      </c>
      <c r="AD291" s="64" t="str">
        <f t="shared" si="124"/>
        <v>5 : 5</v>
      </c>
      <c r="AE291" s="66">
        <f t="shared" si="116"/>
        <v>1</v>
      </c>
      <c r="AF291" s="64">
        <f t="shared" si="117"/>
        <v>1</v>
      </c>
      <c r="AG291" s="172">
        <f>IF($AH291="",0,COUNTIF($AH$64:$AH291,INDEX($AH$352:$AH$639,ROW($A228))))</f>
        <v>1</v>
      </c>
      <c r="AH291" s="167" t="str">
        <f t="shared" si="125"/>
        <v>Team D1Team D5</v>
      </c>
    </row>
    <row r="292" spans="7:34" ht="12" customHeight="1" x14ac:dyDescent="0.2">
      <c r="G292" s="1" t="s">
        <v>326</v>
      </c>
      <c r="H292" s="269" t="str">
        <f>Spielplan!$J217</f>
        <v>Team D6</v>
      </c>
      <c r="I292" s="170" t="str">
        <f>Spielplan!$L217</f>
        <v>Team D1</v>
      </c>
      <c r="J292" s="270">
        <f>IF(Spielplan!$M217="","",Spielplan!$M217)</f>
        <v>1</v>
      </c>
      <c r="K292" s="271">
        <f>IF(Spielplan!$O217="","",Spielplan!$O217)</f>
        <v>5</v>
      </c>
      <c r="U292" s="57" t="s">
        <v>343</v>
      </c>
      <c r="V292" s="39" t="str">
        <f t="shared" si="114"/>
        <v>FV Schlappe Lunge</v>
      </c>
      <c r="W292" s="172" t="str">
        <f t="shared" si="115"/>
        <v>Maibach 1822 eV</v>
      </c>
      <c r="X292" s="172">
        <f t="shared" si="118"/>
        <v>0</v>
      </c>
      <c r="Y292" s="34">
        <f t="shared" si="119"/>
        <v>0</v>
      </c>
      <c r="Z292" s="33" t="str">
        <f t="shared" si="120"/>
        <v/>
      </c>
      <c r="AA292" s="172">
        <f t="shared" si="121"/>
        <v>1</v>
      </c>
      <c r="AB292" s="172" t="str">
        <f t="shared" si="122"/>
        <v/>
      </c>
      <c r="AC292" s="3" t="str">
        <f t="shared" si="123"/>
        <v>FV Schlappe LungeMaibach 1822 eV</v>
      </c>
      <c r="AD292" s="64" t="str">
        <f t="shared" si="124"/>
        <v>0 : 0</v>
      </c>
      <c r="AE292" s="66">
        <f t="shared" si="116"/>
        <v>1</v>
      </c>
      <c r="AF292" s="64">
        <f t="shared" si="117"/>
        <v>1</v>
      </c>
      <c r="AG292" s="172">
        <f>IF($AH292="",0,COUNTIF($AH$64:$AH292,INDEX($AH$352:$AH$639,ROW($A229))))</f>
        <v>1</v>
      </c>
      <c r="AH292" s="167" t="str">
        <f t="shared" si="125"/>
        <v>FV Schlappe LungeMaibach 1822 eV</v>
      </c>
    </row>
    <row r="293" spans="7:34" ht="12" customHeight="1" x14ac:dyDescent="0.2">
      <c r="G293" s="1" t="s">
        <v>327</v>
      </c>
      <c r="H293" s="269" t="str">
        <f>Spielplan!$J218</f>
        <v>Team A7</v>
      </c>
      <c r="I293" s="170" t="str">
        <f>Spielplan!$L218</f>
        <v>Beinbruch SC</v>
      </c>
      <c r="J293" s="270">
        <f>IF(Spielplan!$M218="","",Spielplan!$M218)</f>
        <v>1</v>
      </c>
      <c r="K293" s="271">
        <f>IF(Spielplan!$O218="","",Spielplan!$O218)</f>
        <v>6</v>
      </c>
      <c r="U293" s="57" t="s">
        <v>344</v>
      </c>
      <c r="V293" s="39" t="str">
        <f t="shared" si="114"/>
        <v>Team B6</v>
      </c>
      <c r="W293" s="172" t="str">
        <f t="shared" si="115"/>
        <v>Team B4</v>
      </c>
      <c r="X293" s="172">
        <f t="shared" si="118"/>
        <v>1</v>
      </c>
      <c r="Y293" s="34">
        <f t="shared" si="119"/>
        <v>1</v>
      </c>
      <c r="Z293" s="33" t="str">
        <f t="shared" si="120"/>
        <v/>
      </c>
      <c r="AA293" s="172">
        <f t="shared" si="121"/>
        <v>1</v>
      </c>
      <c r="AB293" s="172" t="str">
        <f t="shared" si="122"/>
        <v/>
      </c>
      <c r="AC293" s="3" t="str">
        <f t="shared" si="123"/>
        <v>Team B6Team B4</v>
      </c>
      <c r="AD293" s="64" t="str">
        <f t="shared" si="124"/>
        <v>1 : 1</v>
      </c>
      <c r="AE293" s="66">
        <f t="shared" si="116"/>
        <v>1</v>
      </c>
      <c r="AF293" s="64">
        <f t="shared" si="117"/>
        <v>1</v>
      </c>
      <c r="AG293" s="172">
        <f>IF($AH293="",0,COUNTIF($AH$64:$AH293,INDEX($AH$352:$AH$639,ROW($A230))))</f>
        <v>1</v>
      </c>
      <c r="AH293" s="167" t="str">
        <f t="shared" si="125"/>
        <v>Team B6Team B4</v>
      </c>
    </row>
    <row r="294" spans="7:34" ht="12" customHeight="1" x14ac:dyDescent="0.2">
      <c r="G294" s="1" t="s">
        <v>328</v>
      </c>
      <c r="H294" s="269" t="str">
        <f>Spielplan!$J219</f>
        <v>Team B7</v>
      </c>
      <c r="I294" s="170" t="str">
        <f>Spielplan!$L219</f>
        <v>Team B5</v>
      </c>
      <c r="J294" s="270">
        <f>IF(Spielplan!$M219="","",Spielplan!$M219)</f>
        <v>2</v>
      </c>
      <c r="K294" s="271">
        <f>IF(Spielplan!$O219="","",Spielplan!$O219)</f>
        <v>5</v>
      </c>
      <c r="U294" s="57" t="s">
        <v>345</v>
      </c>
      <c r="V294" s="39" t="str">
        <f t="shared" si="114"/>
        <v>Team C6</v>
      </c>
      <c r="W294" s="172" t="str">
        <f t="shared" si="115"/>
        <v>Team C4</v>
      </c>
      <c r="X294" s="172">
        <f t="shared" si="118"/>
        <v>3</v>
      </c>
      <c r="Y294" s="34">
        <f t="shared" si="119"/>
        <v>3</v>
      </c>
      <c r="Z294" s="33" t="str">
        <f t="shared" si="120"/>
        <v/>
      </c>
      <c r="AA294" s="172">
        <f t="shared" si="121"/>
        <v>1</v>
      </c>
      <c r="AB294" s="172" t="str">
        <f t="shared" si="122"/>
        <v/>
      </c>
      <c r="AC294" s="3" t="str">
        <f t="shared" si="123"/>
        <v>Team C6Team C4</v>
      </c>
      <c r="AD294" s="64" t="str">
        <f t="shared" si="124"/>
        <v>3 : 3</v>
      </c>
      <c r="AE294" s="66">
        <f t="shared" si="116"/>
        <v>1</v>
      </c>
      <c r="AF294" s="64">
        <f t="shared" si="117"/>
        <v>1</v>
      </c>
      <c r="AG294" s="172">
        <f>IF($AH294="",0,COUNTIF($AH$64:$AH294,INDEX($AH$352:$AH$639,ROW($A231))))</f>
        <v>1</v>
      </c>
      <c r="AH294" s="167" t="str">
        <f t="shared" si="125"/>
        <v>Team C6Team C4</v>
      </c>
    </row>
    <row r="295" spans="7:34" ht="12" customHeight="1" x14ac:dyDescent="0.2">
      <c r="G295" s="1" t="s">
        <v>329</v>
      </c>
      <c r="H295" s="269" t="str">
        <f>Spielplan!$J220</f>
        <v>Team C7</v>
      </c>
      <c r="I295" s="170" t="str">
        <f>Spielplan!$L220</f>
        <v>Team C5</v>
      </c>
      <c r="J295" s="270">
        <f>IF(Spielplan!$M220="","",Spielplan!$M220)</f>
        <v>2</v>
      </c>
      <c r="K295" s="271">
        <f>IF(Spielplan!$O220="","",Spielplan!$O220)</f>
        <v>4</v>
      </c>
      <c r="U295" s="57" t="s">
        <v>346</v>
      </c>
      <c r="V295" s="39" t="str">
        <f t="shared" si="114"/>
        <v>Team D6</v>
      </c>
      <c r="W295" s="172" t="str">
        <f t="shared" si="115"/>
        <v>Team D4</v>
      </c>
      <c r="X295" s="172">
        <f t="shared" si="118"/>
        <v>1</v>
      </c>
      <c r="Y295" s="34">
        <f t="shared" si="119"/>
        <v>3</v>
      </c>
      <c r="Z295" s="33" t="str">
        <f t="shared" si="120"/>
        <v/>
      </c>
      <c r="AA295" s="172">
        <f t="shared" si="121"/>
        <v>1</v>
      </c>
      <c r="AB295" s="172" t="str">
        <f t="shared" si="122"/>
        <v/>
      </c>
      <c r="AC295" s="3" t="str">
        <f t="shared" si="123"/>
        <v>Team D6Team D4</v>
      </c>
      <c r="AD295" s="64" t="str">
        <f t="shared" si="124"/>
        <v>1 : 3</v>
      </c>
      <c r="AE295" s="66">
        <f t="shared" si="116"/>
        <v>0</v>
      </c>
      <c r="AF295" s="64">
        <f t="shared" si="117"/>
        <v>3</v>
      </c>
      <c r="AG295" s="172">
        <f>IF($AH295="",0,COUNTIF($AH$64:$AH295,INDEX($AH$352:$AH$639,ROW($A232))))</f>
        <v>1</v>
      </c>
      <c r="AH295" s="167" t="str">
        <f t="shared" si="125"/>
        <v>Team D6Team D4</v>
      </c>
    </row>
    <row r="296" spans="7:34" ht="12" customHeight="1" x14ac:dyDescent="0.2">
      <c r="G296" s="1" t="s">
        <v>330</v>
      </c>
      <c r="H296" s="269" t="str">
        <f>Spielplan!$J221</f>
        <v>Team D7</v>
      </c>
      <c r="I296" s="170" t="str">
        <f>Spielplan!$L221</f>
        <v>Team D5</v>
      </c>
      <c r="J296" s="270">
        <f>IF(Spielplan!$M221="","",Spielplan!$M221)</f>
        <v>0</v>
      </c>
      <c r="K296" s="271">
        <f>IF(Spielplan!$O221="","",Spielplan!$O221)</f>
        <v>3</v>
      </c>
      <c r="U296" s="57" t="s">
        <v>347</v>
      </c>
      <c r="V296" s="39" t="str">
        <f t="shared" si="114"/>
        <v>FC Barcelona</v>
      </c>
      <c r="W296" s="172" t="str">
        <f t="shared" si="115"/>
        <v>Team A7</v>
      </c>
      <c r="X296" s="172">
        <f t="shared" si="118"/>
        <v>3</v>
      </c>
      <c r="Y296" s="34">
        <f t="shared" si="119"/>
        <v>3</v>
      </c>
      <c r="Z296" s="33" t="str">
        <f t="shared" si="120"/>
        <v/>
      </c>
      <c r="AA296" s="172">
        <f t="shared" si="121"/>
        <v>1</v>
      </c>
      <c r="AB296" s="172" t="str">
        <f t="shared" si="122"/>
        <v/>
      </c>
      <c r="AC296" s="3" t="str">
        <f t="shared" si="123"/>
        <v>FC BarcelonaTeam A7</v>
      </c>
      <c r="AD296" s="64" t="str">
        <f t="shared" si="124"/>
        <v>3 : 3</v>
      </c>
      <c r="AE296" s="66">
        <f t="shared" si="116"/>
        <v>1</v>
      </c>
      <c r="AF296" s="64">
        <f t="shared" si="117"/>
        <v>1</v>
      </c>
      <c r="AG296" s="172">
        <f>IF($AH296="",0,COUNTIF($AH$64:$AH296,INDEX($AH$352:$AH$639,ROW($A233))))</f>
        <v>1</v>
      </c>
      <c r="AH296" s="167" t="str">
        <f t="shared" si="125"/>
        <v>FC BarcelonaTeam A7</v>
      </c>
    </row>
    <row r="297" spans="7:34" ht="12" customHeight="1" x14ac:dyDescent="0.2">
      <c r="G297" s="1" t="s">
        <v>331</v>
      </c>
      <c r="H297" s="269" t="str">
        <f>Spielplan!$J222</f>
        <v>Maibach 1822 eV</v>
      </c>
      <c r="I297" s="170" t="str">
        <f>Spielplan!$L222</f>
        <v>Team A8</v>
      </c>
      <c r="J297" s="270">
        <f>IF(Spielplan!$M222="","",Spielplan!$M222)</f>
        <v>1</v>
      </c>
      <c r="K297" s="271">
        <f>IF(Spielplan!$O222="","",Spielplan!$O222)</f>
        <v>5</v>
      </c>
      <c r="U297" s="57" t="s">
        <v>348</v>
      </c>
      <c r="V297" s="39" t="str">
        <f t="shared" si="114"/>
        <v>Team B3</v>
      </c>
      <c r="W297" s="172" t="str">
        <f t="shared" si="115"/>
        <v>Team B7</v>
      </c>
      <c r="X297" s="172">
        <f t="shared" si="118"/>
        <v>1</v>
      </c>
      <c r="Y297" s="34">
        <f t="shared" si="119"/>
        <v>5</v>
      </c>
      <c r="Z297" s="33" t="str">
        <f t="shared" si="120"/>
        <v/>
      </c>
      <c r="AA297" s="172">
        <f t="shared" si="121"/>
        <v>1</v>
      </c>
      <c r="AB297" s="172" t="str">
        <f t="shared" si="122"/>
        <v/>
      </c>
      <c r="AC297" s="3" t="str">
        <f t="shared" si="123"/>
        <v>Team B3Team B7</v>
      </c>
      <c r="AD297" s="64" t="str">
        <f t="shared" si="124"/>
        <v>1 : 5</v>
      </c>
      <c r="AE297" s="66">
        <f t="shared" si="116"/>
        <v>0</v>
      </c>
      <c r="AF297" s="64">
        <f t="shared" si="117"/>
        <v>3</v>
      </c>
      <c r="AG297" s="172">
        <f>IF($AH297="",0,COUNTIF($AH$64:$AH297,INDEX($AH$352:$AH$639,ROW($A234))))</f>
        <v>1</v>
      </c>
      <c r="AH297" s="167" t="str">
        <f t="shared" si="125"/>
        <v>Team B3Team B7</v>
      </c>
    </row>
    <row r="298" spans="7:34" ht="12" customHeight="1" x14ac:dyDescent="0.2">
      <c r="G298" s="1" t="s">
        <v>332</v>
      </c>
      <c r="H298" s="269" t="str">
        <f>Spielplan!$J223</f>
        <v>Team B4</v>
      </c>
      <c r="I298" s="170" t="str">
        <f>Spielplan!$L223</f>
        <v>Team B8</v>
      </c>
      <c r="J298" s="270">
        <f>IF(Spielplan!$M223="","",Spielplan!$M223)</f>
        <v>3</v>
      </c>
      <c r="K298" s="271">
        <f>IF(Spielplan!$O223="","",Spielplan!$O223)</f>
        <v>0</v>
      </c>
      <c r="U298" s="57" t="s">
        <v>349</v>
      </c>
      <c r="V298" s="39" t="str">
        <f t="shared" si="114"/>
        <v>Team C3</v>
      </c>
      <c r="W298" s="172" t="str">
        <f t="shared" si="115"/>
        <v>Team C7</v>
      </c>
      <c r="X298" s="172">
        <f t="shared" si="118"/>
        <v>1</v>
      </c>
      <c r="Y298" s="34">
        <f t="shared" si="119"/>
        <v>6</v>
      </c>
      <c r="Z298" s="33" t="str">
        <f t="shared" si="120"/>
        <v/>
      </c>
      <c r="AA298" s="172">
        <f t="shared" si="121"/>
        <v>1</v>
      </c>
      <c r="AB298" s="172" t="str">
        <f t="shared" si="122"/>
        <v/>
      </c>
      <c r="AC298" s="3" t="str">
        <f t="shared" si="123"/>
        <v>Team C3Team C7</v>
      </c>
      <c r="AD298" s="64" t="str">
        <f t="shared" si="124"/>
        <v>1 : 6</v>
      </c>
      <c r="AE298" s="66">
        <f t="shared" si="116"/>
        <v>0</v>
      </c>
      <c r="AF298" s="64">
        <f t="shared" si="117"/>
        <v>3</v>
      </c>
      <c r="AG298" s="172">
        <f>IF($AH298="",0,COUNTIF($AH$64:$AH298,INDEX($AH$352:$AH$639,ROW($A235))))</f>
        <v>1</v>
      </c>
      <c r="AH298" s="167" t="str">
        <f t="shared" si="125"/>
        <v>Team C3Team C7</v>
      </c>
    </row>
    <row r="299" spans="7:34" ht="12" customHeight="1" x14ac:dyDescent="0.2">
      <c r="G299" s="1" t="s">
        <v>333</v>
      </c>
      <c r="H299" s="269" t="str">
        <f>Spielplan!$J224</f>
        <v>Team C4</v>
      </c>
      <c r="I299" s="170" t="str">
        <f>Spielplan!$L224</f>
        <v>Team C8</v>
      </c>
      <c r="J299" s="270">
        <f>IF(Spielplan!$M224="","",Spielplan!$M224)</f>
        <v>2</v>
      </c>
      <c r="K299" s="271">
        <f>IF(Spielplan!$O224="","",Spielplan!$O224)</f>
        <v>1</v>
      </c>
      <c r="U299" s="57" t="s">
        <v>350</v>
      </c>
      <c r="V299" s="39" t="str">
        <f t="shared" si="114"/>
        <v>Team D3</v>
      </c>
      <c r="W299" s="172" t="str">
        <f t="shared" si="115"/>
        <v>Team D7</v>
      </c>
      <c r="X299" s="172">
        <f t="shared" si="118"/>
        <v>2</v>
      </c>
      <c r="Y299" s="34">
        <f t="shared" si="119"/>
        <v>5</v>
      </c>
      <c r="Z299" s="33" t="str">
        <f t="shared" si="120"/>
        <v/>
      </c>
      <c r="AA299" s="172">
        <f t="shared" si="121"/>
        <v>1</v>
      </c>
      <c r="AB299" s="172" t="str">
        <f t="shared" si="122"/>
        <v/>
      </c>
      <c r="AC299" s="3" t="str">
        <f t="shared" si="123"/>
        <v>Team D3Team D7</v>
      </c>
      <c r="AD299" s="64" t="str">
        <f t="shared" si="124"/>
        <v>2 : 5</v>
      </c>
      <c r="AE299" s="66">
        <f t="shared" si="116"/>
        <v>0</v>
      </c>
      <c r="AF299" s="64">
        <f t="shared" si="117"/>
        <v>3</v>
      </c>
      <c r="AG299" s="172">
        <f>IF($AH299="",0,COUNTIF($AH$64:$AH299,INDEX($AH$352:$AH$639,ROW($A236))))</f>
        <v>1</v>
      </c>
      <c r="AH299" s="167" t="str">
        <f t="shared" si="125"/>
        <v>Team D3Team D7</v>
      </c>
    </row>
    <row r="300" spans="7:34" ht="12" customHeight="1" x14ac:dyDescent="0.2">
      <c r="G300" s="1" t="s">
        <v>334</v>
      </c>
      <c r="H300" s="269" t="str">
        <f>Spielplan!$J225</f>
        <v>Team D4</v>
      </c>
      <c r="I300" s="170" t="str">
        <f>Spielplan!$L225</f>
        <v>Team D8</v>
      </c>
      <c r="J300" s="270">
        <f>IF(Spielplan!$M225="","",Spielplan!$M225)</f>
        <v>3</v>
      </c>
      <c r="K300" s="271">
        <f>IF(Spielplan!$O225="","",Spielplan!$O225)</f>
        <v>3</v>
      </c>
      <c r="U300" s="57" t="s">
        <v>351</v>
      </c>
      <c r="V300" s="39" t="str">
        <f t="shared" si="114"/>
        <v>Team A8</v>
      </c>
      <c r="W300" s="172" t="str">
        <f t="shared" si="115"/>
        <v>Eintracht Frankfurt</v>
      </c>
      <c r="X300" s="172">
        <f t="shared" si="118"/>
        <v>2</v>
      </c>
      <c r="Y300" s="34">
        <f t="shared" si="119"/>
        <v>4</v>
      </c>
      <c r="Z300" s="33" t="str">
        <f t="shared" si="120"/>
        <v/>
      </c>
      <c r="AA300" s="172">
        <f t="shared" si="121"/>
        <v>1</v>
      </c>
      <c r="AB300" s="172" t="str">
        <f t="shared" si="122"/>
        <v/>
      </c>
      <c r="AC300" s="3" t="str">
        <f t="shared" si="123"/>
        <v>Team A8Eintracht Frankfurt</v>
      </c>
      <c r="AD300" s="64" t="str">
        <f t="shared" si="124"/>
        <v>2 : 4</v>
      </c>
      <c r="AE300" s="66">
        <f t="shared" si="116"/>
        <v>0</v>
      </c>
      <c r="AF300" s="64">
        <f t="shared" si="117"/>
        <v>3</v>
      </c>
      <c r="AG300" s="172">
        <f>IF($AH300="",0,COUNTIF($AH$64:$AH300,INDEX($AH$352:$AH$639,ROW($A237))))</f>
        <v>1</v>
      </c>
      <c r="AH300" s="167" t="str">
        <f t="shared" si="125"/>
        <v>Team A8Eintracht Frankfurt</v>
      </c>
    </row>
    <row r="301" spans="7:34" ht="12" customHeight="1" x14ac:dyDescent="0.2">
      <c r="G301" s="1" t="s">
        <v>335</v>
      </c>
      <c r="H301" s="269" t="str">
        <f>Spielplan!$J226</f>
        <v>Team A9</v>
      </c>
      <c r="I301" s="170" t="str">
        <f>Spielplan!$L226</f>
        <v>FC Barcelona</v>
      </c>
      <c r="J301" s="270">
        <f>IF(Spielplan!$M226="","",Spielplan!$M226)</f>
        <v>3</v>
      </c>
      <c r="K301" s="271">
        <f>IF(Spielplan!$O226="","",Spielplan!$O226)</f>
        <v>3</v>
      </c>
      <c r="U301" s="57" t="s">
        <v>352</v>
      </c>
      <c r="V301" s="39" t="str">
        <f t="shared" si="114"/>
        <v>Team B8</v>
      </c>
      <c r="W301" s="172" t="str">
        <f t="shared" si="115"/>
        <v>Team B2</v>
      </c>
      <c r="X301" s="172">
        <f t="shared" si="118"/>
        <v>0</v>
      </c>
      <c r="Y301" s="34">
        <f t="shared" si="119"/>
        <v>3</v>
      </c>
      <c r="Z301" s="33" t="str">
        <f t="shared" si="120"/>
        <v/>
      </c>
      <c r="AA301" s="172">
        <f t="shared" si="121"/>
        <v>1</v>
      </c>
      <c r="AB301" s="172" t="str">
        <f t="shared" si="122"/>
        <v/>
      </c>
      <c r="AC301" s="3" t="str">
        <f t="shared" si="123"/>
        <v>Team B8Team B2</v>
      </c>
      <c r="AD301" s="64" t="str">
        <f t="shared" si="124"/>
        <v>0 : 3</v>
      </c>
      <c r="AE301" s="66">
        <f t="shared" si="116"/>
        <v>0</v>
      </c>
      <c r="AF301" s="64">
        <f t="shared" si="117"/>
        <v>3</v>
      </c>
      <c r="AG301" s="172">
        <f>IF($AH301="",0,COUNTIF($AH$64:$AH301,INDEX($AH$352:$AH$639,ROW($A238))))</f>
        <v>1</v>
      </c>
      <c r="AH301" s="167" t="str">
        <f t="shared" si="125"/>
        <v>Team B8Team B2</v>
      </c>
    </row>
    <row r="302" spans="7:34" ht="12" customHeight="1" x14ac:dyDescent="0.2">
      <c r="G302" s="1" t="s">
        <v>336</v>
      </c>
      <c r="H302" s="269" t="str">
        <f>Spielplan!$J227</f>
        <v>Team B9</v>
      </c>
      <c r="I302" s="170" t="str">
        <f>Spielplan!$L227</f>
        <v>Team B3</v>
      </c>
      <c r="J302" s="270">
        <f>IF(Spielplan!$M227="","",Spielplan!$M227)</f>
        <v>3</v>
      </c>
      <c r="K302" s="271">
        <f>IF(Spielplan!$O227="","",Spielplan!$O227)</f>
        <v>3</v>
      </c>
      <c r="U302" s="57" t="s">
        <v>353</v>
      </c>
      <c r="V302" s="39" t="str">
        <f t="shared" si="114"/>
        <v>Team C8</v>
      </c>
      <c r="W302" s="172" t="str">
        <f t="shared" si="115"/>
        <v>Team C2</v>
      </c>
      <c r="X302" s="172">
        <f t="shared" si="118"/>
        <v>1</v>
      </c>
      <c r="Y302" s="34">
        <f t="shared" si="119"/>
        <v>5</v>
      </c>
      <c r="Z302" s="33" t="str">
        <f t="shared" si="120"/>
        <v/>
      </c>
      <c r="AA302" s="172">
        <f t="shared" si="121"/>
        <v>1</v>
      </c>
      <c r="AB302" s="172" t="str">
        <f t="shared" si="122"/>
        <v/>
      </c>
      <c r="AC302" s="3" t="str">
        <f t="shared" si="123"/>
        <v>Team C8Team C2</v>
      </c>
      <c r="AD302" s="64" t="str">
        <f t="shared" si="124"/>
        <v>1 : 5</v>
      </c>
      <c r="AE302" s="66">
        <f t="shared" si="116"/>
        <v>0</v>
      </c>
      <c r="AF302" s="64">
        <f t="shared" si="117"/>
        <v>3</v>
      </c>
      <c r="AG302" s="172">
        <f>IF($AH302="",0,COUNTIF($AH$64:$AH302,INDEX($AH$352:$AH$639,ROW($A239))))</f>
        <v>1</v>
      </c>
      <c r="AH302" s="167" t="str">
        <f t="shared" si="125"/>
        <v>Team C8Team C2</v>
      </c>
    </row>
    <row r="303" spans="7:34" ht="12" customHeight="1" x14ac:dyDescent="0.2">
      <c r="G303" s="1" t="s">
        <v>337</v>
      </c>
      <c r="H303" s="269" t="str">
        <f>Spielplan!$J228</f>
        <v>Team C9</v>
      </c>
      <c r="I303" s="170" t="str">
        <f>Spielplan!$L228</f>
        <v>Team C3</v>
      </c>
      <c r="J303" s="270">
        <f>IF(Spielplan!$M228="","",Spielplan!$M228)</f>
        <v>5</v>
      </c>
      <c r="K303" s="271">
        <f>IF(Spielplan!$O228="","",Spielplan!$O228)</f>
        <v>5</v>
      </c>
      <c r="U303" s="57" t="s">
        <v>354</v>
      </c>
      <c r="V303" s="39" t="str">
        <f t="shared" si="114"/>
        <v>Team D8</v>
      </c>
      <c r="W303" s="172" t="str">
        <f t="shared" si="115"/>
        <v>Team D2</v>
      </c>
      <c r="X303" s="172">
        <f t="shared" si="118"/>
        <v>3</v>
      </c>
      <c r="Y303" s="34">
        <f t="shared" si="119"/>
        <v>0</v>
      </c>
      <c r="Z303" s="33" t="str">
        <f t="shared" si="120"/>
        <v/>
      </c>
      <c r="AA303" s="172">
        <f t="shared" si="121"/>
        <v>1</v>
      </c>
      <c r="AB303" s="172" t="str">
        <f t="shared" si="122"/>
        <v/>
      </c>
      <c r="AC303" s="3" t="str">
        <f t="shared" si="123"/>
        <v>Team D8Team D2</v>
      </c>
      <c r="AD303" s="64" t="str">
        <f t="shared" si="124"/>
        <v>3 : 0</v>
      </c>
      <c r="AE303" s="66">
        <f t="shared" si="116"/>
        <v>3</v>
      </c>
      <c r="AF303" s="64">
        <f t="shared" si="117"/>
        <v>0</v>
      </c>
      <c r="AG303" s="172">
        <f>IF($AH303="",0,COUNTIF($AH$64:$AH303,INDEX($AH$352:$AH$639,ROW($A240))))</f>
        <v>1</v>
      </c>
      <c r="AH303" s="167" t="str">
        <f t="shared" si="125"/>
        <v>Team D8Team D2</v>
      </c>
    </row>
    <row r="304" spans="7:34" ht="12" customHeight="1" x14ac:dyDescent="0.2">
      <c r="G304" s="1" t="s">
        <v>338</v>
      </c>
      <c r="H304" s="269" t="str">
        <f>Spielplan!$J229</f>
        <v>Team D9</v>
      </c>
      <c r="I304" s="170" t="str">
        <f>Spielplan!$L229</f>
        <v>Team D3</v>
      </c>
      <c r="J304" s="270">
        <f>IF(Spielplan!$M229="","",Spielplan!$M229)</f>
        <v>6</v>
      </c>
      <c r="K304" s="271">
        <f>IF(Spielplan!$O229="","",Spielplan!$O229)</f>
        <v>6</v>
      </c>
      <c r="U304" s="57" t="s">
        <v>355</v>
      </c>
      <c r="V304" s="39" t="str">
        <f t="shared" si="114"/>
        <v>Maibach 1822 eV</v>
      </c>
      <c r="W304" s="172" t="str">
        <f t="shared" si="115"/>
        <v>1. FC Riedwald</v>
      </c>
      <c r="X304" s="172">
        <f t="shared" si="118"/>
        <v>2</v>
      </c>
      <c r="Y304" s="34">
        <f t="shared" si="119"/>
        <v>1</v>
      </c>
      <c r="Z304" s="33" t="str">
        <f t="shared" si="120"/>
        <v/>
      </c>
      <c r="AA304" s="172">
        <f t="shared" si="121"/>
        <v>1</v>
      </c>
      <c r="AB304" s="172" t="str">
        <f t="shared" si="122"/>
        <v/>
      </c>
      <c r="AC304" s="3" t="str">
        <f t="shared" si="123"/>
        <v>Maibach 1822 eV1. FC Riedwald</v>
      </c>
      <c r="AD304" s="64" t="str">
        <f t="shared" si="124"/>
        <v>2 : 1</v>
      </c>
      <c r="AE304" s="66">
        <f t="shared" si="116"/>
        <v>3</v>
      </c>
      <c r="AF304" s="64">
        <f t="shared" si="117"/>
        <v>0</v>
      </c>
      <c r="AG304" s="172">
        <f>IF($AH304="",0,COUNTIF($AH$64:$AH304,INDEX($AH$352:$AH$639,ROW($A241))))</f>
        <v>1</v>
      </c>
      <c r="AH304" s="167" t="str">
        <f t="shared" si="125"/>
        <v>Maibach 1822 eV1. FC Riedwald</v>
      </c>
    </row>
    <row r="305" spans="7:34" ht="12" customHeight="1" x14ac:dyDescent="0.2">
      <c r="G305" s="1" t="s">
        <v>339</v>
      </c>
      <c r="H305" s="269" t="str">
        <f>Spielplan!$J230</f>
        <v>1. FC Riedwald</v>
      </c>
      <c r="I305" s="170" t="str">
        <f>Spielplan!$L230</f>
        <v>Beinbruch SC</v>
      </c>
      <c r="J305" s="270">
        <f>IF(Spielplan!$M230="","",Spielplan!$M230)</f>
        <v>5</v>
      </c>
      <c r="K305" s="271">
        <f>IF(Spielplan!$O230="","",Spielplan!$O230)</f>
        <v>5</v>
      </c>
      <c r="U305" s="57" t="s">
        <v>356</v>
      </c>
      <c r="V305" s="39" t="str">
        <f t="shared" si="114"/>
        <v>Team B4</v>
      </c>
      <c r="W305" s="172" t="str">
        <f t="shared" si="115"/>
        <v>Team B1</v>
      </c>
      <c r="X305" s="172">
        <f t="shared" si="118"/>
        <v>3</v>
      </c>
      <c r="Y305" s="34">
        <f t="shared" si="119"/>
        <v>3</v>
      </c>
      <c r="Z305" s="33" t="str">
        <f t="shared" si="120"/>
        <v/>
      </c>
      <c r="AA305" s="172">
        <f t="shared" si="121"/>
        <v>1</v>
      </c>
      <c r="AB305" s="172" t="str">
        <f t="shared" si="122"/>
        <v/>
      </c>
      <c r="AC305" s="3" t="str">
        <f t="shared" si="123"/>
        <v>Team B4Team B1</v>
      </c>
      <c r="AD305" s="64" t="str">
        <f t="shared" si="124"/>
        <v>3 : 3</v>
      </c>
      <c r="AE305" s="66">
        <f t="shared" si="116"/>
        <v>1</v>
      </c>
      <c r="AF305" s="64">
        <f t="shared" si="117"/>
        <v>1</v>
      </c>
      <c r="AG305" s="172">
        <f>IF($AH305="",0,COUNTIF($AH$64:$AH305,INDEX($AH$352:$AH$639,ROW($A242))))</f>
        <v>1</v>
      </c>
      <c r="AH305" s="167" t="str">
        <f t="shared" si="125"/>
        <v>Team B4Team B1</v>
      </c>
    </row>
    <row r="306" spans="7:34" ht="12" customHeight="1" x14ac:dyDescent="0.2">
      <c r="G306" s="1" t="s">
        <v>340</v>
      </c>
      <c r="H306" s="269" t="str">
        <f>Spielplan!$J231</f>
        <v>Team B1</v>
      </c>
      <c r="I306" s="170" t="str">
        <f>Spielplan!$L231</f>
        <v>Team B5</v>
      </c>
      <c r="J306" s="270">
        <f>IF(Spielplan!$M231="","",Spielplan!$M231)</f>
        <v>4</v>
      </c>
      <c r="K306" s="271">
        <f>IF(Spielplan!$O231="","",Spielplan!$O231)</f>
        <v>4</v>
      </c>
      <c r="U306" s="57" t="s">
        <v>357</v>
      </c>
      <c r="V306" s="39" t="str">
        <f t="shared" si="114"/>
        <v>Team C4</v>
      </c>
      <c r="W306" s="172" t="str">
        <f t="shared" si="115"/>
        <v>Team C1</v>
      </c>
      <c r="X306" s="172">
        <f t="shared" si="118"/>
        <v>3</v>
      </c>
      <c r="Y306" s="34">
        <f t="shared" si="119"/>
        <v>3</v>
      </c>
      <c r="Z306" s="33" t="str">
        <f t="shared" si="120"/>
        <v/>
      </c>
      <c r="AA306" s="172">
        <f t="shared" si="121"/>
        <v>1</v>
      </c>
      <c r="AB306" s="172" t="str">
        <f t="shared" si="122"/>
        <v/>
      </c>
      <c r="AC306" s="3" t="str">
        <f t="shared" si="123"/>
        <v>Team C4Team C1</v>
      </c>
      <c r="AD306" s="64" t="str">
        <f t="shared" si="124"/>
        <v>3 : 3</v>
      </c>
      <c r="AE306" s="66">
        <f t="shared" si="116"/>
        <v>1</v>
      </c>
      <c r="AF306" s="64">
        <f t="shared" si="117"/>
        <v>1</v>
      </c>
      <c r="AG306" s="172">
        <f>IF($AH306="",0,COUNTIF($AH$64:$AH306,INDEX($AH$352:$AH$639,ROW($A243))))</f>
        <v>1</v>
      </c>
      <c r="AH306" s="167" t="str">
        <f t="shared" si="125"/>
        <v>Team C4Team C1</v>
      </c>
    </row>
    <row r="307" spans="7:34" ht="12" customHeight="1" x14ac:dyDescent="0.2">
      <c r="G307" s="1" t="s">
        <v>341</v>
      </c>
      <c r="H307" s="269" t="str">
        <f>Spielplan!$J232</f>
        <v>Team C1</v>
      </c>
      <c r="I307" s="170" t="str">
        <f>Spielplan!$L232</f>
        <v>Team C5</v>
      </c>
      <c r="J307" s="270">
        <f>IF(Spielplan!$M232="","",Spielplan!$M232)</f>
        <v>3</v>
      </c>
      <c r="K307" s="271">
        <f>IF(Spielplan!$O232="","",Spielplan!$O232)</f>
        <v>3</v>
      </c>
      <c r="U307" s="57" t="s">
        <v>358</v>
      </c>
      <c r="V307" s="39" t="str">
        <f t="shared" si="114"/>
        <v>Team D4</v>
      </c>
      <c r="W307" s="172" t="str">
        <f t="shared" si="115"/>
        <v>Team D1</v>
      </c>
      <c r="X307" s="172">
        <f t="shared" si="118"/>
        <v>3</v>
      </c>
      <c r="Y307" s="34">
        <f t="shared" si="119"/>
        <v>3</v>
      </c>
      <c r="Z307" s="33" t="str">
        <f t="shared" si="120"/>
        <v/>
      </c>
      <c r="AA307" s="172">
        <f t="shared" si="121"/>
        <v>1</v>
      </c>
      <c r="AB307" s="172" t="str">
        <f t="shared" si="122"/>
        <v/>
      </c>
      <c r="AC307" s="3" t="str">
        <f t="shared" si="123"/>
        <v>Team D4Team D1</v>
      </c>
      <c r="AD307" s="64" t="str">
        <f t="shared" si="124"/>
        <v>3 : 3</v>
      </c>
      <c r="AE307" s="66">
        <f t="shared" si="116"/>
        <v>1</v>
      </c>
      <c r="AF307" s="64">
        <f t="shared" si="117"/>
        <v>1</v>
      </c>
      <c r="AG307" s="172">
        <f>IF($AH307="",0,COUNTIF($AH$64:$AH307,INDEX($AH$352:$AH$639,ROW($A244))))</f>
        <v>1</v>
      </c>
      <c r="AH307" s="167" t="str">
        <f t="shared" si="125"/>
        <v>Team D4Team D1</v>
      </c>
    </row>
    <row r="308" spans="7:34" ht="12" customHeight="1" x14ac:dyDescent="0.2">
      <c r="G308" s="1" t="s">
        <v>342</v>
      </c>
      <c r="H308" s="269" t="str">
        <f>Spielplan!$J233</f>
        <v>Team D1</v>
      </c>
      <c r="I308" s="170" t="str">
        <f>Spielplan!$L233</f>
        <v>Team D5</v>
      </c>
      <c r="J308" s="270">
        <f>IF(Spielplan!$M233="","",Spielplan!$M233)</f>
        <v>5</v>
      </c>
      <c r="K308" s="271">
        <f>IF(Spielplan!$O233="","",Spielplan!$O233)</f>
        <v>5</v>
      </c>
      <c r="U308" s="57" t="s">
        <v>359</v>
      </c>
      <c r="V308" s="39" t="str">
        <f t="shared" si="114"/>
        <v>Beinbruch SC</v>
      </c>
      <c r="W308" s="172" t="str">
        <f t="shared" si="115"/>
        <v>FC Barcelona</v>
      </c>
      <c r="X308" s="172">
        <f t="shared" si="118"/>
        <v>5</v>
      </c>
      <c r="Y308" s="34">
        <f t="shared" si="119"/>
        <v>5</v>
      </c>
      <c r="Z308" s="33" t="str">
        <f t="shared" si="120"/>
        <v/>
      </c>
      <c r="AA308" s="172">
        <f t="shared" si="121"/>
        <v>1</v>
      </c>
      <c r="AB308" s="172" t="str">
        <f t="shared" si="122"/>
        <v/>
      </c>
      <c r="AC308" s="3" t="str">
        <f t="shared" si="123"/>
        <v>Beinbruch SCFC Barcelona</v>
      </c>
      <c r="AD308" s="64" t="str">
        <f t="shared" si="124"/>
        <v>5 : 5</v>
      </c>
      <c r="AE308" s="66">
        <f t="shared" si="116"/>
        <v>1</v>
      </c>
      <c r="AF308" s="64">
        <f t="shared" si="117"/>
        <v>1</v>
      </c>
      <c r="AG308" s="172">
        <f>IF($AH308="",0,COUNTIF($AH$64:$AH308,INDEX($AH$352:$AH$639,ROW($A245))))</f>
        <v>1</v>
      </c>
      <c r="AH308" s="167" t="str">
        <f t="shared" si="125"/>
        <v>Beinbruch SCFC Barcelona</v>
      </c>
    </row>
    <row r="309" spans="7:34" ht="12" customHeight="1" x14ac:dyDescent="0.2">
      <c r="G309" s="1" t="s">
        <v>343</v>
      </c>
      <c r="H309" s="269" t="str">
        <f>Spielplan!$J234</f>
        <v>FV Schlappe Lunge</v>
      </c>
      <c r="I309" s="170" t="str">
        <f>Spielplan!$L234</f>
        <v>Maibach 1822 eV</v>
      </c>
      <c r="J309" s="270">
        <f>IF(Spielplan!$M234="","",Spielplan!$M234)</f>
        <v>0</v>
      </c>
      <c r="K309" s="271">
        <f>IF(Spielplan!$O234="","",Spielplan!$O234)</f>
        <v>0</v>
      </c>
      <c r="U309" s="57" t="s">
        <v>360</v>
      </c>
      <c r="V309" s="39" t="str">
        <f t="shared" si="114"/>
        <v>Team B5</v>
      </c>
      <c r="W309" s="172" t="str">
        <f t="shared" si="115"/>
        <v>Team B3</v>
      </c>
      <c r="X309" s="172">
        <f t="shared" si="118"/>
        <v>6</v>
      </c>
      <c r="Y309" s="34">
        <f t="shared" si="119"/>
        <v>6</v>
      </c>
      <c r="Z309" s="33" t="str">
        <f t="shared" si="120"/>
        <v/>
      </c>
      <c r="AA309" s="172">
        <f t="shared" si="121"/>
        <v>1</v>
      </c>
      <c r="AB309" s="172" t="str">
        <f t="shared" si="122"/>
        <v/>
      </c>
      <c r="AC309" s="3" t="str">
        <f t="shared" si="123"/>
        <v>Team B5Team B3</v>
      </c>
      <c r="AD309" s="64" t="str">
        <f t="shared" si="124"/>
        <v>6 : 6</v>
      </c>
      <c r="AE309" s="66">
        <f t="shared" si="116"/>
        <v>1</v>
      </c>
      <c r="AF309" s="64">
        <f t="shared" si="117"/>
        <v>1</v>
      </c>
      <c r="AG309" s="172">
        <f>IF($AH309="",0,COUNTIF($AH$64:$AH309,INDEX($AH$352:$AH$639,ROW($A246))))</f>
        <v>1</v>
      </c>
      <c r="AH309" s="167" t="str">
        <f t="shared" si="125"/>
        <v>Team B5Team B3</v>
      </c>
    </row>
    <row r="310" spans="7:34" x14ac:dyDescent="0.2">
      <c r="G310" s="1" t="s">
        <v>344</v>
      </c>
      <c r="H310" s="269" t="str">
        <f>Spielplan!$J235</f>
        <v>Team B6</v>
      </c>
      <c r="I310" s="170" t="str">
        <f>Spielplan!$L235</f>
        <v>Team B4</v>
      </c>
      <c r="J310" s="270">
        <f>IF(Spielplan!$M235="","",Spielplan!$M235)</f>
        <v>1</v>
      </c>
      <c r="K310" s="271">
        <f>IF(Spielplan!$O235="","",Spielplan!$O235)</f>
        <v>1</v>
      </c>
      <c r="U310" s="57" t="s">
        <v>361</v>
      </c>
      <c r="V310" s="39" t="str">
        <f t="shared" si="114"/>
        <v>Team C5</v>
      </c>
      <c r="W310" s="172" t="str">
        <f t="shared" si="115"/>
        <v>Team C3</v>
      </c>
      <c r="X310" s="172">
        <f t="shared" si="118"/>
        <v>5</v>
      </c>
      <c r="Y310" s="34">
        <f t="shared" si="119"/>
        <v>5</v>
      </c>
      <c r="Z310" s="33" t="str">
        <f t="shared" si="120"/>
        <v/>
      </c>
      <c r="AA310" s="172">
        <f t="shared" si="121"/>
        <v>1</v>
      </c>
      <c r="AB310" s="172" t="str">
        <f t="shared" si="122"/>
        <v/>
      </c>
      <c r="AC310" s="3" t="str">
        <f t="shared" si="123"/>
        <v>Team C5Team C3</v>
      </c>
      <c r="AD310" s="64" t="str">
        <f t="shared" si="124"/>
        <v>5 : 5</v>
      </c>
      <c r="AE310" s="66">
        <f t="shared" si="116"/>
        <v>1</v>
      </c>
      <c r="AF310" s="64">
        <f t="shared" si="117"/>
        <v>1</v>
      </c>
      <c r="AG310" s="172">
        <f>IF($AH310="",0,COUNTIF($AH$64:$AH310,INDEX($AH$352:$AH$639,ROW($A247))))</f>
        <v>1</v>
      </c>
      <c r="AH310" s="167" t="str">
        <f t="shared" si="125"/>
        <v>Team C5Team C3</v>
      </c>
    </row>
    <row r="311" spans="7:34" x14ac:dyDescent="0.2">
      <c r="G311" s="1" t="s">
        <v>345</v>
      </c>
      <c r="H311" s="269" t="str">
        <f>Spielplan!$J236</f>
        <v>Team C6</v>
      </c>
      <c r="I311" s="170" t="str">
        <f>Spielplan!$L236</f>
        <v>Team C4</v>
      </c>
      <c r="J311" s="270">
        <f>IF(Spielplan!$M236="","",Spielplan!$M236)</f>
        <v>3</v>
      </c>
      <c r="K311" s="271">
        <f>IF(Spielplan!$O236="","",Spielplan!$O236)</f>
        <v>3</v>
      </c>
      <c r="U311" s="57" t="s">
        <v>362</v>
      </c>
      <c r="V311" s="39" t="str">
        <f t="shared" si="114"/>
        <v>Team D5</v>
      </c>
      <c r="W311" s="172" t="str">
        <f t="shared" si="115"/>
        <v>Team D3</v>
      </c>
      <c r="X311" s="172">
        <f t="shared" si="118"/>
        <v>4</v>
      </c>
      <c r="Y311" s="34">
        <f t="shared" si="119"/>
        <v>4</v>
      </c>
      <c r="Z311" s="33" t="str">
        <f t="shared" si="120"/>
        <v/>
      </c>
      <c r="AA311" s="172">
        <f t="shared" si="121"/>
        <v>1</v>
      </c>
      <c r="AB311" s="172" t="str">
        <f t="shared" si="122"/>
        <v/>
      </c>
      <c r="AC311" s="3" t="str">
        <f t="shared" si="123"/>
        <v>Team D5Team D3</v>
      </c>
      <c r="AD311" s="64" t="str">
        <f t="shared" si="124"/>
        <v>4 : 4</v>
      </c>
      <c r="AE311" s="66">
        <f t="shared" si="116"/>
        <v>1</v>
      </c>
      <c r="AF311" s="64">
        <f t="shared" si="117"/>
        <v>1</v>
      </c>
      <c r="AG311" s="172">
        <f>IF($AH311="",0,COUNTIF($AH$64:$AH311,INDEX($AH$352:$AH$639,ROW($A248))))</f>
        <v>1</v>
      </c>
      <c r="AH311" s="167" t="str">
        <f t="shared" si="125"/>
        <v>Team D5Team D3</v>
      </c>
    </row>
    <row r="312" spans="7:34" x14ac:dyDescent="0.2">
      <c r="G312" s="1" t="s">
        <v>346</v>
      </c>
      <c r="H312" s="269" t="str">
        <f>Spielplan!$J237</f>
        <v>Team D6</v>
      </c>
      <c r="I312" s="170" t="str">
        <f>Spielplan!$L237</f>
        <v>Team D4</v>
      </c>
      <c r="J312" s="270">
        <f>IF(Spielplan!$M237="","",Spielplan!$M237)</f>
        <v>1</v>
      </c>
      <c r="K312" s="271">
        <f>IF(Spielplan!$O237="","",Spielplan!$O237)</f>
        <v>3</v>
      </c>
      <c r="U312" s="57" t="s">
        <v>363</v>
      </c>
      <c r="V312" s="39" t="str">
        <f t="shared" si="114"/>
        <v>Eintracht Frankfurt</v>
      </c>
      <c r="W312" s="172" t="str">
        <f t="shared" si="115"/>
        <v>FV Schlappe Lunge</v>
      </c>
      <c r="X312" s="172">
        <f t="shared" si="118"/>
        <v>3</v>
      </c>
      <c r="Y312" s="34">
        <f t="shared" si="119"/>
        <v>3</v>
      </c>
      <c r="Z312" s="33" t="str">
        <f t="shared" si="120"/>
        <v/>
      </c>
      <c r="AA312" s="172">
        <f t="shared" si="121"/>
        <v>1</v>
      </c>
      <c r="AB312" s="172" t="str">
        <f t="shared" si="122"/>
        <v/>
      </c>
      <c r="AC312" s="3" t="str">
        <f t="shared" si="123"/>
        <v>Eintracht FrankfurtFV Schlappe Lunge</v>
      </c>
      <c r="AD312" s="64" t="str">
        <f t="shared" si="124"/>
        <v>3 : 3</v>
      </c>
      <c r="AE312" s="66">
        <f t="shared" si="116"/>
        <v>1</v>
      </c>
      <c r="AF312" s="64">
        <f t="shared" si="117"/>
        <v>1</v>
      </c>
      <c r="AG312" s="172">
        <f>IF($AH312="",0,COUNTIF($AH$64:$AH312,INDEX($AH$352:$AH$639,ROW($A249))))</f>
        <v>1</v>
      </c>
      <c r="AH312" s="167" t="str">
        <f t="shared" si="125"/>
        <v>Eintracht FrankfurtFV Schlappe Lunge</v>
      </c>
    </row>
    <row r="313" spans="7:34" x14ac:dyDescent="0.2">
      <c r="G313" s="1" t="s">
        <v>347</v>
      </c>
      <c r="H313" s="269" t="str">
        <f>Spielplan!$J238</f>
        <v>FC Barcelona</v>
      </c>
      <c r="I313" s="170" t="str">
        <f>Spielplan!$L238</f>
        <v>Team A7</v>
      </c>
      <c r="J313" s="270">
        <f>IF(Spielplan!$M238="","",Spielplan!$M238)</f>
        <v>3</v>
      </c>
      <c r="K313" s="271">
        <f>IF(Spielplan!$O238="","",Spielplan!$O238)</f>
        <v>3</v>
      </c>
      <c r="U313" s="57" t="s">
        <v>364</v>
      </c>
      <c r="V313" s="39" t="str">
        <f t="shared" si="114"/>
        <v>Team B2</v>
      </c>
      <c r="W313" s="172" t="str">
        <f t="shared" si="115"/>
        <v>Team B6</v>
      </c>
      <c r="X313" s="172">
        <f t="shared" si="118"/>
        <v>5</v>
      </c>
      <c r="Y313" s="34">
        <f t="shared" si="119"/>
        <v>5</v>
      </c>
      <c r="Z313" s="33" t="str">
        <f t="shared" si="120"/>
        <v/>
      </c>
      <c r="AA313" s="172">
        <f t="shared" si="121"/>
        <v>1</v>
      </c>
      <c r="AB313" s="172" t="str">
        <f t="shared" si="122"/>
        <v/>
      </c>
      <c r="AC313" s="3" t="str">
        <f t="shared" si="123"/>
        <v>Team B2Team B6</v>
      </c>
      <c r="AD313" s="64" t="str">
        <f t="shared" si="124"/>
        <v>5 : 5</v>
      </c>
      <c r="AE313" s="66">
        <f t="shared" si="116"/>
        <v>1</v>
      </c>
      <c r="AF313" s="64">
        <f t="shared" si="117"/>
        <v>1</v>
      </c>
      <c r="AG313" s="172">
        <f>IF($AH313="",0,COUNTIF($AH$64:$AH313,INDEX($AH$352:$AH$639,ROW($A250))))</f>
        <v>1</v>
      </c>
      <c r="AH313" s="167" t="str">
        <f t="shared" si="125"/>
        <v>Team B2Team B6</v>
      </c>
    </row>
    <row r="314" spans="7:34" x14ac:dyDescent="0.2">
      <c r="G314" s="1" t="s">
        <v>348</v>
      </c>
      <c r="H314" s="269" t="str">
        <f>Spielplan!$J239</f>
        <v>Team B3</v>
      </c>
      <c r="I314" s="170" t="str">
        <f>Spielplan!$L239</f>
        <v>Team B7</v>
      </c>
      <c r="J314" s="270">
        <f>IF(Spielplan!$M239="","",Spielplan!$M239)</f>
        <v>1</v>
      </c>
      <c r="K314" s="271">
        <f>IF(Spielplan!$O239="","",Spielplan!$O239)</f>
        <v>5</v>
      </c>
      <c r="U314" s="57" t="s">
        <v>365</v>
      </c>
      <c r="V314" s="39" t="str">
        <f t="shared" si="114"/>
        <v>Team C2</v>
      </c>
      <c r="W314" s="172" t="str">
        <f t="shared" si="115"/>
        <v>Team C6</v>
      </c>
      <c r="X314" s="172">
        <f t="shared" si="118"/>
        <v>0</v>
      </c>
      <c r="Y314" s="34">
        <f t="shared" si="119"/>
        <v>0</v>
      </c>
      <c r="Z314" s="33" t="str">
        <f t="shared" si="120"/>
        <v/>
      </c>
      <c r="AA314" s="172">
        <f t="shared" si="121"/>
        <v>1</v>
      </c>
      <c r="AB314" s="172" t="str">
        <f t="shared" si="122"/>
        <v/>
      </c>
      <c r="AC314" s="3" t="str">
        <f t="shared" si="123"/>
        <v>Team C2Team C6</v>
      </c>
      <c r="AD314" s="64" t="str">
        <f t="shared" si="124"/>
        <v>0 : 0</v>
      </c>
      <c r="AE314" s="66">
        <f t="shared" si="116"/>
        <v>1</v>
      </c>
      <c r="AF314" s="64">
        <f t="shared" si="117"/>
        <v>1</v>
      </c>
      <c r="AG314" s="172">
        <f>IF($AH314="",0,COUNTIF($AH$64:$AH314,INDEX($AH$352:$AH$639,ROW($A251))))</f>
        <v>1</v>
      </c>
      <c r="AH314" s="167" t="str">
        <f t="shared" si="125"/>
        <v>Team C2Team C6</v>
      </c>
    </row>
    <row r="315" spans="7:34" x14ac:dyDescent="0.2">
      <c r="G315" s="1" t="s">
        <v>349</v>
      </c>
      <c r="H315" s="269" t="str">
        <f>Spielplan!$J240</f>
        <v>Team C3</v>
      </c>
      <c r="I315" s="170" t="str">
        <f>Spielplan!$L240</f>
        <v>Team C7</v>
      </c>
      <c r="J315" s="270">
        <f>IF(Spielplan!$M240="","",Spielplan!$M240)</f>
        <v>1</v>
      </c>
      <c r="K315" s="271">
        <f>IF(Spielplan!$O240="","",Spielplan!$O240)</f>
        <v>6</v>
      </c>
      <c r="U315" s="57" t="s">
        <v>366</v>
      </c>
      <c r="V315" s="39" t="str">
        <f t="shared" si="114"/>
        <v>Team D2</v>
      </c>
      <c r="W315" s="172" t="str">
        <f t="shared" si="115"/>
        <v>Team D6</v>
      </c>
      <c r="X315" s="172">
        <f t="shared" si="118"/>
        <v>1</v>
      </c>
      <c r="Y315" s="34">
        <f t="shared" si="119"/>
        <v>1</v>
      </c>
      <c r="Z315" s="33" t="str">
        <f t="shared" si="120"/>
        <v/>
      </c>
      <c r="AA315" s="172">
        <f t="shared" si="121"/>
        <v>1</v>
      </c>
      <c r="AB315" s="172" t="str">
        <f t="shared" si="122"/>
        <v/>
      </c>
      <c r="AC315" s="3" t="str">
        <f t="shared" si="123"/>
        <v>Team D2Team D6</v>
      </c>
      <c r="AD315" s="64" t="str">
        <f t="shared" si="124"/>
        <v>1 : 1</v>
      </c>
      <c r="AE315" s="66">
        <f t="shared" si="116"/>
        <v>1</v>
      </c>
      <c r="AF315" s="64">
        <f t="shared" si="117"/>
        <v>1</v>
      </c>
      <c r="AG315" s="172">
        <f>IF($AH315="",0,COUNTIF($AH$64:$AH315,INDEX($AH$352:$AH$639,ROW($A252))))</f>
        <v>1</v>
      </c>
      <c r="AH315" s="167" t="str">
        <f t="shared" si="125"/>
        <v>Team D2Team D6</v>
      </c>
    </row>
    <row r="316" spans="7:34" x14ac:dyDescent="0.2">
      <c r="G316" s="1" t="s">
        <v>350</v>
      </c>
      <c r="H316" s="269" t="str">
        <f>Spielplan!$J241</f>
        <v>Team D3</v>
      </c>
      <c r="I316" s="170" t="str">
        <f>Spielplan!$L241</f>
        <v>Team D7</v>
      </c>
      <c r="J316" s="270">
        <f>IF(Spielplan!$M241="","",Spielplan!$M241)</f>
        <v>2</v>
      </c>
      <c r="K316" s="271">
        <f>IF(Spielplan!$O241="","",Spielplan!$O241)</f>
        <v>5</v>
      </c>
      <c r="U316" s="57" t="s">
        <v>367</v>
      </c>
      <c r="V316" s="39" t="str">
        <f t="shared" si="114"/>
        <v>Team A9</v>
      </c>
      <c r="W316" s="172" t="str">
        <f t="shared" si="115"/>
        <v>Team A8</v>
      </c>
      <c r="X316" s="172">
        <f t="shared" si="118"/>
        <v>3</v>
      </c>
      <c r="Y316" s="34">
        <f t="shared" si="119"/>
        <v>3</v>
      </c>
      <c r="Z316" s="33" t="str">
        <f t="shared" si="120"/>
        <v/>
      </c>
      <c r="AA316" s="172">
        <f t="shared" si="121"/>
        <v>1</v>
      </c>
      <c r="AB316" s="172" t="str">
        <f t="shared" si="122"/>
        <v/>
      </c>
      <c r="AC316" s="3" t="str">
        <f t="shared" si="123"/>
        <v>Team A9Team A8</v>
      </c>
      <c r="AD316" s="64" t="str">
        <f t="shared" si="124"/>
        <v>3 : 3</v>
      </c>
      <c r="AE316" s="66">
        <f t="shared" si="116"/>
        <v>1</v>
      </c>
      <c r="AF316" s="64">
        <f t="shared" si="117"/>
        <v>1</v>
      </c>
      <c r="AG316" s="172">
        <f>IF($AH316="",0,COUNTIF($AH$64:$AH316,INDEX($AH$352:$AH$639,ROW($A253))))</f>
        <v>1</v>
      </c>
      <c r="AH316" s="167" t="str">
        <f t="shared" si="125"/>
        <v>Team A9Team A8</v>
      </c>
    </row>
    <row r="317" spans="7:34" x14ac:dyDescent="0.2">
      <c r="G317" s="1" t="s">
        <v>351</v>
      </c>
      <c r="H317" s="269" t="str">
        <f>Spielplan!$J242</f>
        <v>Team A8</v>
      </c>
      <c r="I317" s="170" t="str">
        <f>Spielplan!$L242</f>
        <v>Eintracht Frankfurt</v>
      </c>
      <c r="J317" s="270">
        <f>IF(Spielplan!$M242="","",Spielplan!$M242)</f>
        <v>2</v>
      </c>
      <c r="K317" s="271">
        <f>IF(Spielplan!$O242="","",Spielplan!$O242)</f>
        <v>4</v>
      </c>
      <c r="U317" s="57" t="s">
        <v>368</v>
      </c>
      <c r="V317" s="39" t="str">
        <f t="shared" si="114"/>
        <v>Team B9</v>
      </c>
      <c r="W317" s="172" t="str">
        <f t="shared" si="115"/>
        <v>Team B8</v>
      </c>
      <c r="X317" s="172">
        <f t="shared" si="118"/>
        <v>1</v>
      </c>
      <c r="Y317" s="34">
        <f t="shared" si="119"/>
        <v>3</v>
      </c>
      <c r="Z317" s="33" t="str">
        <f t="shared" si="120"/>
        <v/>
      </c>
      <c r="AA317" s="172">
        <f t="shared" si="121"/>
        <v>1</v>
      </c>
      <c r="AB317" s="172" t="str">
        <f t="shared" si="122"/>
        <v/>
      </c>
      <c r="AC317" s="3" t="str">
        <f t="shared" si="123"/>
        <v>Team B9Team B8</v>
      </c>
      <c r="AD317" s="64" t="str">
        <f t="shared" si="124"/>
        <v>1 : 3</v>
      </c>
      <c r="AE317" s="66">
        <f t="shared" si="116"/>
        <v>0</v>
      </c>
      <c r="AF317" s="64">
        <f t="shared" si="117"/>
        <v>3</v>
      </c>
      <c r="AG317" s="172">
        <f>IF($AH317="",0,COUNTIF($AH$64:$AH317,INDEX($AH$352:$AH$639,ROW($A254))))</f>
        <v>1</v>
      </c>
      <c r="AH317" s="167" t="str">
        <f t="shared" si="125"/>
        <v>Team B9Team B8</v>
      </c>
    </row>
    <row r="318" spans="7:34" x14ac:dyDescent="0.2">
      <c r="G318" s="1" t="s">
        <v>352</v>
      </c>
      <c r="H318" s="269" t="str">
        <f>Spielplan!$J243</f>
        <v>Team B8</v>
      </c>
      <c r="I318" s="170" t="str">
        <f>Spielplan!$L243</f>
        <v>Team B2</v>
      </c>
      <c r="J318" s="270">
        <f>IF(Spielplan!$M243="","",Spielplan!$M243)</f>
        <v>0</v>
      </c>
      <c r="K318" s="271">
        <f>IF(Spielplan!$O243="","",Spielplan!$O243)</f>
        <v>3</v>
      </c>
      <c r="U318" s="57" t="s">
        <v>369</v>
      </c>
      <c r="V318" s="39" t="str">
        <f t="shared" si="114"/>
        <v>Team C9</v>
      </c>
      <c r="W318" s="172" t="str">
        <f t="shared" si="115"/>
        <v>Team C8</v>
      </c>
      <c r="X318" s="172">
        <f t="shared" si="118"/>
        <v>3</v>
      </c>
      <c r="Y318" s="34">
        <f t="shared" si="119"/>
        <v>3</v>
      </c>
      <c r="Z318" s="33" t="str">
        <f t="shared" si="120"/>
        <v/>
      </c>
      <c r="AA318" s="172">
        <f t="shared" si="121"/>
        <v>1</v>
      </c>
      <c r="AB318" s="172" t="str">
        <f t="shared" si="122"/>
        <v/>
      </c>
      <c r="AC318" s="3" t="str">
        <f t="shared" si="123"/>
        <v>Team C9Team C8</v>
      </c>
      <c r="AD318" s="64" t="str">
        <f t="shared" si="124"/>
        <v>3 : 3</v>
      </c>
      <c r="AE318" s="66">
        <f t="shared" si="116"/>
        <v>1</v>
      </c>
      <c r="AF318" s="64">
        <f t="shared" si="117"/>
        <v>1</v>
      </c>
      <c r="AG318" s="172">
        <f>IF($AH318="",0,COUNTIF($AH$64:$AH318,INDEX($AH$352:$AH$639,ROW($A255))))</f>
        <v>1</v>
      </c>
      <c r="AH318" s="167" t="str">
        <f t="shared" si="125"/>
        <v>Team C9Team C8</v>
      </c>
    </row>
    <row r="319" spans="7:34" x14ac:dyDescent="0.2">
      <c r="G319" s="1" t="s">
        <v>353</v>
      </c>
      <c r="H319" s="269" t="str">
        <f>Spielplan!$J244</f>
        <v>Team C8</v>
      </c>
      <c r="I319" s="170" t="str">
        <f>Spielplan!$L244</f>
        <v>Team C2</v>
      </c>
      <c r="J319" s="270">
        <f>IF(Spielplan!$M244="","",Spielplan!$M244)</f>
        <v>1</v>
      </c>
      <c r="K319" s="271">
        <f>IF(Spielplan!$O244="","",Spielplan!$O244)</f>
        <v>5</v>
      </c>
      <c r="U319" s="57" t="s">
        <v>370</v>
      </c>
      <c r="V319" s="39" t="str">
        <f t="shared" si="114"/>
        <v>Team D9</v>
      </c>
      <c r="W319" s="172" t="str">
        <f t="shared" si="115"/>
        <v>Team D8</v>
      </c>
      <c r="X319" s="172">
        <f t="shared" si="118"/>
        <v>1</v>
      </c>
      <c r="Y319" s="34">
        <f t="shared" si="119"/>
        <v>5</v>
      </c>
      <c r="Z319" s="33" t="str">
        <f t="shared" si="120"/>
        <v/>
      </c>
      <c r="AA319" s="172">
        <f t="shared" si="121"/>
        <v>1</v>
      </c>
      <c r="AB319" s="172" t="str">
        <f t="shared" si="122"/>
        <v/>
      </c>
      <c r="AC319" s="3" t="str">
        <f t="shared" si="123"/>
        <v>Team D9Team D8</v>
      </c>
      <c r="AD319" s="64" t="str">
        <f t="shared" si="124"/>
        <v>1 : 5</v>
      </c>
      <c r="AE319" s="66">
        <f t="shared" si="116"/>
        <v>0</v>
      </c>
      <c r="AF319" s="64">
        <f t="shared" si="117"/>
        <v>3</v>
      </c>
      <c r="AG319" s="172">
        <f>IF($AH319="",0,COUNTIF($AH$64:$AH319,INDEX($AH$352:$AH$639,ROW($A256))))</f>
        <v>1</v>
      </c>
      <c r="AH319" s="167" t="str">
        <f t="shared" si="125"/>
        <v>Team D9Team D8</v>
      </c>
    </row>
    <row r="320" spans="7:34" x14ac:dyDescent="0.2">
      <c r="G320" s="1" t="s">
        <v>354</v>
      </c>
      <c r="H320" s="269" t="str">
        <f>Spielplan!$J245</f>
        <v>Team D8</v>
      </c>
      <c r="I320" s="170" t="str">
        <f>Spielplan!$L245</f>
        <v>Team D2</v>
      </c>
      <c r="J320" s="270">
        <f>IF(Spielplan!$M245="","",Spielplan!$M245)</f>
        <v>3</v>
      </c>
      <c r="K320" s="271">
        <f>IF(Spielplan!$O245="","",Spielplan!$O245)</f>
        <v>0</v>
      </c>
      <c r="U320" s="57" t="s">
        <v>371</v>
      </c>
      <c r="V320" s="39" t="str">
        <f t="shared" ref="V320:V351" si="126">IF($H337=0,"",$H337)</f>
        <v>1. FC Riedwald</v>
      </c>
      <c r="W320" s="172" t="str">
        <f t="shared" ref="W320:W351" si="127">IF($I337=0,"",$I337)</f>
        <v>FC Barcelona</v>
      </c>
      <c r="X320" s="172">
        <f t="shared" si="118"/>
        <v>1</v>
      </c>
      <c r="Y320" s="34">
        <f t="shared" si="119"/>
        <v>6</v>
      </c>
      <c r="Z320" s="33" t="str">
        <f t="shared" si="120"/>
        <v/>
      </c>
      <c r="AA320" s="172">
        <f t="shared" si="121"/>
        <v>1</v>
      </c>
      <c r="AB320" s="172" t="str">
        <f t="shared" si="122"/>
        <v/>
      </c>
      <c r="AC320" s="3" t="str">
        <f t="shared" si="123"/>
        <v>1. FC RiedwaldFC Barcelona</v>
      </c>
      <c r="AD320" s="64" t="str">
        <f t="shared" si="124"/>
        <v>1 : 6</v>
      </c>
      <c r="AE320" s="66">
        <f t="shared" ref="AE320:AE351" si="128">IF($AA320=0,"",IF($X320&gt;$Y320,$E$72,IF($X320=$Y320,1,0)))</f>
        <v>0</v>
      </c>
      <c r="AF320" s="64">
        <f t="shared" ref="AF320:AF351" si="129">IF($AA320=0,"",IF($X320&lt;$Y320,$E$72,IF($X320=$Y320,1,0)))</f>
        <v>3</v>
      </c>
      <c r="AG320" s="172">
        <f>IF($AH320="",0,COUNTIF($AH$64:$AH320,INDEX($AH$352:$AH$639,ROW($A257))))</f>
        <v>1</v>
      </c>
      <c r="AH320" s="167" t="str">
        <f t="shared" si="125"/>
        <v>1. FC RiedwaldFC Barcelona</v>
      </c>
    </row>
    <row r="321" spans="7:34" x14ac:dyDescent="0.2">
      <c r="G321" s="1" t="s">
        <v>355</v>
      </c>
      <c r="H321" s="269" t="str">
        <f>Spielplan!$J246</f>
        <v>Maibach 1822 eV</v>
      </c>
      <c r="I321" s="170" t="str">
        <f>Spielplan!$L246</f>
        <v>1. FC Riedwald</v>
      </c>
      <c r="J321" s="270">
        <f>IF(Spielplan!$M246="","",Spielplan!$M246)</f>
        <v>2</v>
      </c>
      <c r="K321" s="271">
        <f>IF(Spielplan!$O246="","",Spielplan!$O246)</f>
        <v>1</v>
      </c>
      <c r="U321" s="57" t="s">
        <v>372</v>
      </c>
      <c r="V321" s="39" t="str">
        <f t="shared" si="126"/>
        <v>Team B1</v>
      </c>
      <c r="W321" s="172" t="str">
        <f t="shared" si="127"/>
        <v>Team B3</v>
      </c>
      <c r="X321" s="172">
        <f t="shared" si="118"/>
        <v>2</v>
      </c>
      <c r="Y321" s="34">
        <f t="shared" si="119"/>
        <v>5</v>
      </c>
      <c r="Z321" s="33" t="str">
        <f t="shared" si="120"/>
        <v/>
      </c>
      <c r="AA321" s="172">
        <f t="shared" si="121"/>
        <v>1</v>
      </c>
      <c r="AB321" s="172" t="str">
        <f t="shared" si="122"/>
        <v/>
      </c>
      <c r="AC321" s="3" t="str">
        <f t="shared" si="123"/>
        <v>Team B1Team B3</v>
      </c>
      <c r="AD321" s="64" t="str">
        <f t="shared" si="124"/>
        <v>2 : 5</v>
      </c>
      <c r="AE321" s="66">
        <f t="shared" si="128"/>
        <v>0</v>
      </c>
      <c r="AF321" s="64">
        <f t="shared" si="129"/>
        <v>3</v>
      </c>
      <c r="AG321" s="172">
        <f>IF($AH321="",0,COUNTIF($AH$64:$AH321,INDEX($AH$352:$AH$639,ROW($A258))))</f>
        <v>1</v>
      </c>
      <c r="AH321" s="167" t="str">
        <f t="shared" si="125"/>
        <v>Team B1Team B3</v>
      </c>
    </row>
    <row r="322" spans="7:34" x14ac:dyDescent="0.2">
      <c r="G322" s="1" t="s">
        <v>356</v>
      </c>
      <c r="H322" s="269" t="str">
        <f>Spielplan!$J247</f>
        <v>Team B4</v>
      </c>
      <c r="I322" s="170" t="str">
        <f>Spielplan!$L247</f>
        <v>Team B1</v>
      </c>
      <c r="J322" s="270">
        <f>IF(Spielplan!$M247="","",Spielplan!$M247)</f>
        <v>3</v>
      </c>
      <c r="K322" s="271">
        <f>IF(Spielplan!$O247="","",Spielplan!$O247)</f>
        <v>3</v>
      </c>
      <c r="U322" s="57" t="s">
        <v>373</v>
      </c>
      <c r="V322" s="39" t="str">
        <f t="shared" si="126"/>
        <v>Team C1</v>
      </c>
      <c r="W322" s="172" t="str">
        <f t="shared" si="127"/>
        <v>Team C3</v>
      </c>
      <c r="X322" s="172">
        <f t="shared" ref="X322:X351" si="130">IF(OR($J339="",$K339="",$V322="",$W322=""),"",$J339)</f>
        <v>2</v>
      </c>
      <c r="Y322" s="34">
        <f t="shared" ref="Y322:Y351" si="131">IF(OR($J339="",$K339="",$V322="",$W322=""),"",$K339)</f>
        <v>4</v>
      </c>
      <c r="Z322" s="33" t="str">
        <f t="shared" ref="Z322:Z350" si="132">IF($AG322=0,V322&amp;W322,"")</f>
        <v/>
      </c>
      <c r="AA322" s="172">
        <f t="shared" ref="AA322:AA350" si="133">IF(AND(V322&lt;&gt;"",W322&lt;&gt;"",V322&lt;&gt;W322,X322&lt;&gt;"",Y322&lt;&gt;""),1,0)</f>
        <v>1</v>
      </c>
      <c r="AB322" s="172" t="str">
        <f t="shared" ref="AB322:AB350" si="134">IF(AND(AA322&gt;0,$AG322=0),X322&amp;$M$67&amp;Y322,"")</f>
        <v/>
      </c>
      <c r="AC322" s="3" t="str">
        <f t="shared" ref="AC322:AC350" si="135">IF($AG322=1,V322&amp;W322,"")</f>
        <v>Team C1Team C3</v>
      </c>
      <c r="AD322" s="64" t="str">
        <f t="shared" ref="AD322:AD350" si="136">IF(AND(AA322&gt;0,$AG322=1),$X322&amp;$M$67&amp;$Y322,"")</f>
        <v>2 : 4</v>
      </c>
      <c r="AE322" s="66">
        <f t="shared" si="128"/>
        <v>0</v>
      </c>
      <c r="AF322" s="64">
        <f t="shared" si="129"/>
        <v>3</v>
      </c>
      <c r="AG322" s="172">
        <f>IF($AH322="",0,COUNTIF($AH$64:$AH322,INDEX($AH$352:$AH$639,ROW($A259))))</f>
        <v>1</v>
      </c>
      <c r="AH322" s="167" t="str">
        <f t="shared" ref="AH322:AH350" si="137">V322&amp;W322</f>
        <v>Team C1Team C3</v>
      </c>
    </row>
    <row r="323" spans="7:34" x14ac:dyDescent="0.2">
      <c r="G323" s="1" t="s">
        <v>357</v>
      </c>
      <c r="H323" s="269" t="str">
        <f>Spielplan!$J248</f>
        <v>Team C4</v>
      </c>
      <c r="I323" s="170" t="str">
        <f>Spielplan!$L248</f>
        <v>Team C1</v>
      </c>
      <c r="J323" s="270">
        <f>IF(Spielplan!$M248="","",Spielplan!$M248)</f>
        <v>3</v>
      </c>
      <c r="K323" s="271">
        <f>IF(Spielplan!$O248="","",Spielplan!$O248)</f>
        <v>3</v>
      </c>
      <c r="U323" s="57" t="s">
        <v>374</v>
      </c>
      <c r="V323" s="39" t="str">
        <f t="shared" si="126"/>
        <v>Team D1</v>
      </c>
      <c r="W323" s="172" t="str">
        <f t="shared" si="127"/>
        <v>Team D3</v>
      </c>
      <c r="X323" s="172">
        <f t="shared" si="130"/>
        <v>0</v>
      </c>
      <c r="Y323" s="34">
        <f t="shared" si="131"/>
        <v>3</v>
      </c>
      <c r="Z323" s="33" t="str">
        <f t="shared" si="132"/>
        <v/>
      </c>
      <c r="AA323" s="172">
        <f t="shared" si="133"/>
        <v>1</v>
      </c>
      <c r="AB323" s="172" t="str">
        <f t="shared" si="134"/>
        <v/>
      </c>
      <c r="AC323" s="3" t="str">
        <f t="shared" si="135"/>
        <v>Team D1Team D3</v>
      </c>
      <c r="AD323" s="64" t="str">
        <f t="shared" si="136"/>
        <v>0 : 3</v>
      </c>
      <c r="AE323" s="66">
        <f t="shared" si="128"/>
        <v>0</v>
      </c>
      <c r="AF323" s="64">
        <f t="shared" si="129"/>
        <v>3</v>
      </c>
      <c r="AG323" s="172">
        <f>IF($AH323="",0,COUNTIF($AH$64:$AH323,INDEX($AH$352:$AH$639,ROW($A260))))</f>
        <v>1</v>
      </c>
      <c r="AH323" s="167" t="str">
        <f t="shared" si="137"/>
        <v>Team D1Team D3</v>
      </c>
    </row>
    <row r="324" spans="7:34" x14ac:dyDescent="0.2">
      <c r="G324" s="1" t="s">
        <v>358</v>
      </c>
      <c r="H324" s="269" t="str">
        <f>Spielplan!$J249</f>
        <v>Team D4</v>
      </c>
      <c r="I324" s="170" t="str">
        <f>Spielplan!$L249</f>
        <v>Team D1</v>
      </c>
      <c r="J324" s="270">
        <f>IF(Spielplan!$M249="","",Spielplan!$M249)</f>
        <v>3</v>
      </c>
      <c r="K324" s="271">
        <f>IF(Spielplan!$O249="","",Spielplan!$O249)</f>
        <v>3</v>
      </c>
      <c r="U324" s="57" t="s">
        <v>375</v>
      </c>
      <c r="V324" s="39" t="str">
        <f t="shared" si="126"/>
        <v>Maibach 1822 eV</v>
      </c>
      <c r="W324" s="172" t="str">
        <f t="shared" si="127"/>
        <v>Eintracht Frankfurt</v>
      </c>
      <c r="X324" s="172">
        <f t="shared" si="130"/>
        <v>1</v>
      </c>
      <c r="Y324" s="34">
        <f t="shared" si="131"/>
        <v>5</v>
      </c>
      <c r="Z324" s="33" t="str">
        <f t="shared" si="132"/>
        <v/>
      </c>
      <c r="AA324" s="172">
        <f t="shared" si="133"/>
        <v>1</v>
      </c>
      <c r="AB324" s="172" t="str">
        <f t="shared" si="134"/>
        <v/>
      </c>
      <c r="AC324" s="3" t="str">
        <f t="shared" si="135"/>
        <v>Maibach 1822 eVEintracht Frankfurt</v>
      </c>
      <c r="AD324" s="64" t="str">
        <f t="shared" si="136"/>
        <v>1 : 5</v>
      </c>
      <c r="AE324" s="66">
        <f t="shared" si="128"/>
        <v>0</v>
      </c>
      <c r="AF324" s="64">
        <f t="shared" si="129"/>
        <v>3</v>
      </c>
      <c r="AG324" s="172">
        <f>IF($AH324="",0,COUNTIF($AH$64:$AH324,INDEX($AH$352:$AH$639,ROW($A261))))</f>
        <v>1</v>
      </c>
      <c r="AH324" s="167" t="str">
        <f t="shared" si="137"/>
        <v>Maibach 1822 eVEintracht Frankfurt</v>
      </c>
    </row>
    <row r="325" spans="7:34" x14ac:dyDescent="0.2">
      <c r="G325" s="1" t="s">
        <v>359</v>
      </c>
      <c r="H325" s="269" t="str">
        <f>Spielplan!$J250</f>
        <v>Beinbruch SC</v>
      </c>
      <c r="I325" s="170" t="str">
        <f>Spielplan!$L250</f>
        <v>FC Barcelona</v>
      </c>
      <c r="J325" s="270">
        <f>IF(Spielplan!$M250="","",Spielplan!$M250)</f>
        <v>5</v>
      </c>
      <c r="K325" s="271">
        <f>IF(Spielplan!$O250="","",Spielplan!$O250)</f>
        <v>5</v>
      </c>
      <c r="U325" s="57" t="s">
        <v>376</v>
      </c>
      <c r="V325" s="39" t="str">
        <f t="shared" si="126"/>
        <v>Team B4</v>
      </c>
      <c r="W325" s="172" t="str">
        <f t="shared" si="127"/>
        <v>Team B2</v>
      </c>
      <c r="X325" s="172">
        <f t="shared" si="130"/>
        <v>3</v>
      </c>
      <c r="Y325" s="34">
        <f t="shared" si="131"/>
        <v>0</v>
      </c>
      <c r="Z325" s="33" t="str">
        <f t="shared" si="132"/>
        <v/>
      </c>
      <c r="AA325" s="172">
        <f t="shared" si="133"/>
        <v>1</v>
      </c>
      <c r="AB325" s="172" t="str">
        <f t="shared" si="134"/>
        <v/>
      </c>
      <c r="AC325" s="3" t="str">
        <f t="shared" si="135"/>
        <v>Team B4Team B2</v>
      </c>
      <c r="AD325" s="64" t="str">
        <f t="shared" si="136"/>
        <v>3 : 0</v>
      </c>
      <c r="AE325" s="66">
        <f t="shared" si="128"/>
        <v>3</v>
      </c>
      <c r="AF325" s="64">
        <f t="shared" si="129"/>
        <v>0</v>
      </c>
      <c r="AG325" s="172">
        <f>IF($AH325="",0,COUNTIF($AH$64:$AH325,INDEX($AH$352:$AH$639,ROW($A262))))</f>
        <v>1</v>
      </c>
      <c r="AH325" s="167" t="str">
        <f t="shared" si="137"/>
        <v>Team B4Team B2</v>
      </c>
    </row>
    <row r="326" spans="7:34" x14ac:dyDescent="0.2">
      <c r="G326" s="1" t="s">
        <v>360</v>
      </c>
      <c r="H326" s="269" t="str">
        <f>Spielplan!$J251</f>
        <v>Team B5</v>
      </c>
      <c r="I326" s="170" t="str">
        <f>Spielplan!$L251</f>
        <v>Team B3</v>
      </c>
      <c r="J326" s="270">
        <f>IF(Spielplan!$M251="","",Spielplan!$M251)</f>
        <v>6</v>
      </c>
      <c r="K326" s="271">
        <f>IF(Spielplan!$O251="","",Spielplan!$O251)</f>
        <v>6</v>
      </c>
      <c r="U326" s="57" t="s">
        <v>377</v>
      </c>
      <c r="V326" s="39" t="str">
        <f t="shared" si="126"/>
        <v>Team C4</v>
      </c>
      <c r="W326" s="172" t="str">
        <f t="shared" si="127"/>
        <v>Team C2</v>
      </c>
      <c r="X326" s="172">
        <f t="shared" si="130"/>
        <v>2</v>
      </c>
      <c r="Y326" s="34">
        <f t="shared" si="131"/>
        <v>1</v>
      </c>
      <c r="Z326" s="33" t="str">
        <f t="shared" si="132"/>
        <v/>
      </c>
      <c r="AA326" s="172">
        <f t="shared" si="133"/>
        <v>1</v>
      </c>
      <c r="AB326" s="172" t="str">
        <f t="shared" si="134"/>
        <v/>
      </c>
      <c r="AC326" s="3" t="str">
        <f t="shared" si="135"/>
        <v>Team C4Team C2</v>
      </c>
      <c r="AD326" s="64" t="str">
        <f t="shared" si="136"/>
        <v>2 : 1</v>
      </c>
      <c r="AE326" s="66">
        <f t="shared" si="128"/>
        <v>3</v>
      </c>
      <c r="AF326" s="64">
        <f t="shared" si="129"/>
        <v>0</v>
      </c>
      <c r="AG326" s="172">
        <f>IF($AH326="",0,COUNTIF($AH$64:$AH326,INDEX($AH$352:$AH$639,ROW($A263))))</f>
        <v>1</v>
      </c>
      <c r="AH326" s="167" t="str">
        <f t="shared" si="137"/>
        <v>Team C4Team C2</v>
      </c>
    </row>
    <row r="327" spans="7:34" x14ac:dyDescent="0.2">
      <c r="G327" s="1" t="s">
        <v>361</v>
      </c>
      <c r="H327" s="269" t="str">
        <f>Spielplan!$J252</f>
        <v>Team C5</v>
      </c>
      <c r="I327" s="170" t="str">
        <f>Spielplan!$L252</f>
        <v>Team C3</v>
      </c>
      <c r="J327" s="270">
        <f>IF(Spielplan!$M252="","",Spielplan!$M252)</f>
        <v>5</v>
      </c>
      <c r="K327" s="271">
        <f>IF(Spielplan!$O252="","",Spielplan!$O252)</f>
        <v>5</v>
      </c>
      <c r="U327" s="57" t="s">
        <v>378</v>
      </c>
      <c r="V327" s="39" t="str">
        <f t="shared" si="126"/>
        <v>Team D4</v>
      </c>
      <c r="W327" s="172" t="str">
        <f t="shared" si="127"/>
        <v>Team D2</v>
      </c>
      <c r="X327" s="172">
        <f t="shared" si="130"/>
        <v>3</v>
      </c>
      <c r="Y327" s="34">
        <f t="shared" si="131"/>
        <v>3</v>
      </c>
      <c r="Z327" s="33" t="str">
        <f t="shared" si="132"/>
        <v/>
      </c>
      <c r="AA327" s="172">
        <f t="shared" si="133"/>
        <v>1</v>
      </c>
      <c r="AB327" s="172" t="str">
        <f t="shared" si="134"/>
        <v/>
      </c>
      <c r="AC327" s="3" t="str">
        <f t="shared" si="135"/>
        <v>Team D4Team D2</v>
      </c>
      <c r="AD327" s="64" t="str">
        <f t="shared" si="136"/>
        <v>3 : 3</v>
      </c>
      <c r="AE327" s="66">
        <f t="shared" si="128"/>
        <v>1</v>
      </c>
      <c r="AF327" s="64">
        <f t="shared" si="129"/>
        <v>1</v>
      </c>
      <c r="AG327" s="172">
        <f>IF($AH327="",0,COUNTIF($AH$64:$AH327,INDEX($AH$352:$AH$639,ROW($A264))))</f>
        <v>1</v>
      </c>
      <c r="AH327" s="167" t="str">
        <f t="shared" si="137"/>
        <v>Team D4Team D2</v>
      </c>
    </row>
    <row r="328" spans="7:34" x14ac:dyDescent="0.2">
      <c r="G328" s="1" t="s">
        <v>362</v>
      </c>
      <c r="H328" s="269" t="str">
        <f>Spielplan!$J253</f>
        <v>Team D5</v>
      </c>
      <c r="I328" s="170" t="str">
        <f>Spielplan!$L253</f>
        <v>Team D3</v>
      </c>
      <c r="J328" s="270">
        <f>IF(Spielplan!$M253="","",Spielplan!$M253)</f>
        <v>4</v>
      </c>
      <c r="K328" s="271">
        <f>IF(Spielplan!$O253="","",Spielplan!$O253)</f>
        <v>4</v>
      </c>
      <c r="U328" s="57" t="s">
        <v>379</v>
      </c>
      <c r="V328" s="39" t="str">
        <f t="shared" si="126"/>
        <v>FV Schlappe Lunge</v>
      </c>
      <c r="W328" s="172" t="str">
        <f t="shared" si="127"/>
        <v>Team A9</v>
      </c>
      <c r="X328" s="172">
        <f t="shared" si="130"/>
        <v>3</v>
      </c>
      <c r="Y328" s="34">
        <f t="shared" si="131"/>
        <v>3</v>
      </c>
      <c r="Z328" s="33" t="str">
        <f t="shared" si="132"/>
        <v/>
      </c>
      <c r="AA328" s="172">
        <f t="shared" si="133"/>
        <v>1</v>
      </c>
      <c r="AB328" s="172" t="str">
        <f t="shared" si="134"/>
        <v/>
      </c>
      <c r="AC328" s="3" t="str">
        <f t="shared" si="135"/>
        <v>FV Schlappe LungeTeam A9</v>
      </c>
      <c r="AD328" s="64" t="str">
        <f t="shared" si="136"/>
        <v>3 : 3</v>
      </c>
      <c r="AE328" s="66">
        <f t="shared" si="128"/>
        <v>1</v>
      </c>
      <c r="AF328" s="64">
        <f t="shared" si="129"/>
        <v>1</v>
      </c>
      <c r="AG328" s="172">
        <f>IF($AH328="",0,COUNTIF($AH$64:$AH328,INDEX($AH$352:$AH$639,ROW($A265))))</f>
        <v>1</v>
      </c>
      <c r="AH328" s="167" t="str">
        <f t="shared" si="137"/>
        <v>FV Schlappe LungeTeam A9</v>
      </c>
    </row>
    <row r="329" spans="7:34" x14ac:dyDescent="0.2">
      <c r="G329" s="1" t="s">
        <v>363</v>
      </c>
      <c r="H329" s="269" t="str">
        <f>Spielplan!$J254</f>
        <v>Eintracht Frankfurt</v>
      </c>
      <c r="I329" s="170" t="str">
        <f>Spielplan!$L254</f>
        <v>FV Schlappe Lunge</v>
      </c>
      <c r="J329" s="270">
        <f>IF(Spielplan!$M254="","",Spielplan!$M254)</f>
        <v>3</v>
      </c>
      <c r="K329" s="271">
        <f>IF(Spielplan!$O254="","",Spielplan!$O254)</f>
        <v>3</v>
      </c>
      <c r="U329" s="57" t="s">
        <v>380</v>
      </c>
      <c r="V329" s="39" t="str">
        <f t="shared" si="126"/>
        <v>Team B6</v>
      </c>
      <c r="W329" s="172" t="str">
        <f t="shared" si="127"/>
        <v>Team B9</v>
      </c>
      <c r="X329" s="172">
        <f t="shared" si="130"/>
        <v>3</v>
      </c>
      <c r="Y329" s="34">
        <f t="shared" si="131"/>
        <v>3</v>
      </c>
      <c r="Z329" s="33" t="str">
        <f t="shared" si="132"/>
        <v/>
      </c>
      <c r="AA329" s="172">
        <f t="shared" si="133"/>
        <v>1</v>
      </c>
      <c r="AB329" s="172" t="str">
        <f t="shared" si="134"/>
        <v/>
      </c>
      <c r="AC329" s="3" t="str">
        <f t="shared" si="135"/>
        <v>Team B6Team B9</v>
      </c>
      <c r="AD329" s="64" t="str">
        <f t="shared" si="136"/>
        <v>3 : 3</v>
      </c>
      <c r="AE329" s="66">
        <f t="shared" si="128"/>
        <v>1</v>
      </c>
      <c r="AF329" s="64">
        <f t="shared" si="129"/>
        <v>1</v>
      </c>
      <c r="AG329" s="172">
        <f>IF($AH329="",0,COUNTIF($AH$64:$AH329,INDEX($AH$352:$AH$639,ROW($A266))))</f>
        <v>1</v>
      </c>
      <c r="AH329" s="167" t="str">
        <f t="shared" si="137"/>
        <v>Team B6Team B9</v>
      </c>
    </row>
    <row r="330" spans="7:34" x14ac:dyDescent="0.2">
      <c r="G330" s="1" t="s">
        <v>364</v>
      </c>
      <c r="H330" s="269" t="str">
        <f>Spielplan!$J255</f>
        <v>Team B2</v>
      </c>
      <c r="I330" s="170" t="str">
        <f>Spielplan!$L255</f>
        <v>Team B6</v>
      </c>
      <c r="J330" s="270">
        <f>IF(Spielplan!$M255="","",Spielplan!$M255)</f>
        <v>5</v>
      </c>
      <c r="K330" s="271">
        <f>IF(Spielplan!$O255="","",Spielplan!$O255)</f>
        <v>5</v>
      </c>
      <c r="U330" s="57" t="s">
        <v>381</v>
      </c>
      <c r="V330" s="39" t="str">
        <f t="shared" si="126"/>
        <v>Team C6</v>
      </c>
      <c r="W330" s="172" t="str">
        <f t="shared" si="127"/>
        <v>Team C9</v>
      </c>
      <c r="X330" s="172">
        <f t="shared" si="130"/>
        <v>5</v>
      </c>
      <c r="Y330" s="34">
        <f t="shared" si="131"/>
        <v>5</v>
      </c>
      <c r="Z330" s="33" t="str">
        <f t="shared" si="132"/>
        <v/>
      </c>
      <c r="AA330" s="172">
        <f t="shared" si="133"/>
        <v>1</v>
      </c>
      <c r="AB330" s="172" t="str">
        <f t="shared" si="134"/>
        <v/>
      </c>
      <c r="AC330" s="3" t="str">
        <f t="shared" si="135"/>
        <v>Team C6Team C9</v>
      </c>
      <c r="AD330" s="64" t="str">
        <f t="shared" si="136"/>
        <v>5 : 5</v>
      </c>
      <c r="AE330" s="66">
        <f t="shared" si="128"/>
        <v>1</v>
      </c>
      <c r="AF330" s="64">
        <f t="shared" si="129"/>
        <v>1</v>
      </c>
      <c r="AG330" s="172">
        <f>IF($AH330="",0,COUNTIF($AH$64:$AH330,INDEX($AH$352:$AH$639,ROW($A267))))</f>
        <v>1</v>
      </c>
      <c r="AH330" s="167" t="str">
        <f t="shared" si="137"/>
        <v>Team C6Team C9</v>
      </c>
    </row>
    <row r="331" spans="7:34" x14ac:dyDescent="0.2">
      <c r="G331" s="1" t="s">
        <v>365</v>
      </c>
      <c r="H331" s="269" t="str">
        <f>Spielplan!$J256</f>
        <v>Team C2</v>
      </c>
      <c r="I331" s="170" t="str">
        <f>Spielplan!$L256</f>
        <v>Team C6</v>
      </c>
      <c r="J331" s="270">
        <f>IF(Spielplan!$M256="","",Spielplan!$M256)</f>
        <v>0</v>
      </c>
      <c r="K331" s="271">
        <f>IF(Spielplan!$O256="","",Spielplan!$O256)</f>
        <v>0</v>
      </c>
      <c r="U331" s="57" t="s">
        <v>382</v>
      </c>
      <c r="V331" s="39" t="str">
        <f t="shared" si="126"/>
        <v>Team D6</v>
      </c>
      <c r="W331" s="172" t="str">
        <f t="shared" si="127"/>
        <v>Team D9</v>
      </c>
      <c r="X331" s="172">
        <f t="shared" si="130"/>
        <v>6</v>
      </c>
      <c r="Y331" s="34">
        <f t="shared" si="131"/>
        <v>6</v>
      </c>
      <c r="Z331" s="33" t="str">
        <f t="shared" si="132"/>
        <v/>
      </c>
      <c r="AA331" s="172">
        <f t="shared" si="133"/>
        <v>1</v>
      </c>
      <c r="AB331" s="172" t="str">
        <f t="shared" si="134"/>
        <v/>
      </c>
      <c r="AC331" s="3" t="str">
        <f t="shared" si="135"/>
        <v>Team D6Team D9</v>
      </c>
      <c r="AD331" s="64" t="str">
        <f t="shared" si="136"/>
        <v>6 : 6</v>
      </c>
      <c r="AE331" s="66">
        <f t="shared" si="128"/>
        <v>1</v>
      </c>
      <c r="AF331" s="64">
        <f t="shared" si="129"/>
        <v>1</v>
      </c>
      <c r="AG331" s="172">
        <f>IF($AH331="",0,COUNTIF($AH$64:$AH331,INDEX($AH$352:$AH$639,ROW($A268))))</f>
        <v>1</v>
      </c>
      <c r="AH331" s="167" t="str">
        <f t="shared" si="137"/>
        <v>Team D6Team D9</v>
      </c>
    </row>
    <row r="332" spans="7:34" x14ac:dyDescent="0.2">
      <c r="G332" s="1" t="s">
        <v>366</v>
      </c>
      <c r="H332" s="269" t="str">
        <f>Spielplan!$J257</f>
        <v>Team D2</v>
      </c>
      <c r="I332" s="170" t="str">
        <f>Spielplan!$L257</f>
        <v>Team D6</v>
      </c>
      <c r="J332" s="270">
        <f>IF(Spielplan!$M257="","",Spielplan!$M257)</f>
        <v>1</v>
      </c>
      <c r="K332" s="271">
        <f>IF(Spielplan!$O257="","",Spielplan!$O257)</f>
        <v>1</v>
      </c>
      <c r="U332" s="57" t="s">
        <v>383</v>
      </c>
      <c r="V332" s="39" t="str">
        <f t="shared" si="126"/>
        <v>Team A8</v>
      </c>
      <c r="W332" s="172" t="str">
        <f t="shared" si="127"/>
        <v>Team A7</v>
      </c>
      <c r="X332" s="172">
        <f t="shared" si="130"/>
        <v>5</v>
      </c>
      <c r="Y332" s="34">
        <f t="shared" si="131"/>
        <v>5</v>
      </c>
      <c r="Z332" s="33" t="str">
        <f t="shared" si="132"/>
        <v/>
      </c>
      <c r="AA332" s="172">
        <f t="shared" si="133"/>
        <v>1</v>
      </c>
      <c r="AB332" s="172" t="str">
        <f t="shared" si="134"/>
        <v/>
      </c>
      <c r="AC332" s="3" t="str">
        <f t="shared" si="135"/>
        <v>Team A8Team A7</v>
      </c>
      <c r="AD332" s="64" t="str">
        <f t="shared" si="136"/>
        <v>5 : 5</v>
      </c>
      <c r="AE332" s="66">
        <f t="shared" si="128"/>
        <v>1</v>
      </c>
      <c r="AF332" s="64">
        <f t="shared" si="129"/>
        <v>1</v>
      </c>
      <c r="AG332" s="172">
        <f>IF($AH332="",0,COUNTIF($AH$64:$AH332,INDEX($AH$352:$AH$639,ROW($A269))))</f>
        <v>1</v>
      </c>
      <c r="AH332" s="167" t="str">
        <f t="shared" si="137"/>
        <v>Team A8Team A7</v>
      </c>
    </row>
    <row r="333" spans="7:34" x14ac:dyDescent="0.2">
      <c r="G333" s="1" t="s">
        <v>367</v>
      </c>
      <c r="H333" s="269" t="str">
        <f>Spielplan!$J258</f>
        <v>Team A9</v>
      </c>
      <c r="I333" s="170" t="str">
        <f>Spielplan!$L258</f>
        <v>Team A8</v>
      </c>
      <c r="J333" s="270">
        <f>IF(Spielplan!$M258="","",Spielplan!$M258)</f>
        <v>3</v>
      </c>
      <c r="K333" s="271">
        <f>IF(Spielplan!$O258="","",Spielplan!$O258)</f>
        <v>3</v>
      </c>
      <c r="U333" s="57" t="s">
        <v>384</v>
      </c>
      <c r="V333" s="39" t="str">
        <f t="shared" si="126"/>
        <v>Team B8</v>
      </c>
      <c r="W333" s="172" t="str">
        <f t="shared" si="127"/>
        <v>Team B7</v>
      </c>
      <c r="X333" s="172">
        <f t="shared" si="130"/>
        <v>4</v>
      </c>
      <c r="Y333" s="34">
        <f t="shared" si="131"/>
        <v>4</v>
      </c>
      <c r="Z333" s="33" t="str">
        <f t="shared" si="132"/>
        <v/>
      </c>
      <c r="AA333" s="172">
        <f t="shared" si="133"/>
        <v>1</v>
      </c>
      <c r="AB333" s="172" t="str">
        <f t="shared" si="134"/>
        <v/>
      </c>
      <c r="AC333" s="3" t="str">
        <f t="shared" si="135"/>
        <v>Team B8Team B7</v>
      </c>
      <c r="AD333" s="64" t="str">
        <f t="shared" si="136"/>
        <v>4 : 4</v>
      </c>
      <c r="AE333" s="66">
        <f t="shared" si="128"/>
        <v>1</v>
      </c>
      <c r="AF333" s="64">
        <f t="shared" si="129"/>
        <v>1</v>
      </c>
      <c r="AG333" s="172">
        <f>IF($AH333="",0,COUNTIF($AH$64:$AH333,INDEX($AH$352:$AH$639,ROW($A270))))</f>
        <v>1</v>
      </c>
      <c r="AH333" s="167" t="str">
        <f t="shared" si="137"/>
        <v>Team B8Team B7</v>
      </c>
    </row>
    <row r="334" spans="7:34" x14ac:dyDescent="0.2">
      <c r="G334" s="1" t="s">
        <v>368</v>
      </c>
      <c r="H334" s="269" t="str">
        <f>Spielplan!$J259</f>
        <v>Team B9</v>
      </c>
      <c r="I334" s="170" t="str">
        <f>Spielplan!$L259</f>
        <v>Team B8</v>
      </c>
      <c r="J334" s="270">
        <f>IF(Spielplan!$M259="","",Spielplan!$M259)</f>
        <v>1</v>
      </c>
      <c r="K334" s="271">
        <f>IF(Spielplan!$O259="","",Spielplan!$O259)</f>
        <v>3</v>
      </c>
      <c r="U334" s="57" t="s">
        <v>385</v>
      </c>
      <c r="V334" s="39" t="str">
        <f t="shared" si="126"/>
        <v>Team C8</v>
      </c>
      <c r="W334" s="172" t="str">
        <f t="shared" si="127"/>
        <v>Team C7</v>
      </c>
      <c r="X334" s="172">
        <f t="shared" si="130"/>
        <v>3</v>
      </c>
      <c r="Y334" s="34">
        <f t="shared" si="131"/>
        <v>3</v>
      </c>
      <c r="Z334" s="33" t="str">
        <f t="shared" si="132"/>
        <v/>
      </c>
      <c r="AA334" s="172">
        <f t="shared" si="133"/>
        <v>1</v>
      </c>
      <c r="AB334" s="172" t="str">
        <f t="shared" si="134"/>
        <v/>
      </c>
      <c r="AC334" s="3" t="str">
        <f t="shared" si="135"/>
        <v>Team C8Team C7</v>
      </c>
      <c r="AD334" s="64" t="str">
        <f t="shared" si="136"/>
        <v>3 : 3</v>
      </c>
      <c r="AE334" s="66">
        <f t="shared" si="128"/>
        <v>1</v>
      </c>
      <c r="AF334" s="64">
        <f t="shared" si="129"/>
        <v>1</v>
      </c>
      <c r="AG334" s="172">
        <f>IF($AH334="",0,COUNTIF($AH$64:$AH334,INDEX($AH$352:$AH$639,ROW($A271))))</f>
        <v>1</v>
      </c>
      <c r="AH334" s="167" t="str">
        <f t="shared" si="137"/>
        <v>Team C8Team C7</v>
      </c>
    </row>
    <row r="335" spans="7:34" x14ac:dyDescent="0.2">
      <c r="G335" s="1" t="s">
        <v>369</v>
      </c>
      <c r="H335" s="269" t="str">
        <f>Spielplan!$J260</f>
        <v>Team C9</v>
      </c>
      <c r="I335" s="170" t="str">
        <f>Spielplan!$L260</f>
        <v>Team C8</v>
      </c>
      <c r="J335" s="270">
        <f>IF(Spielplan!$M260="","",Spielplan!$M260)</f>
        <v>3</v>
      </c>
      <c r="K335" s="271">
        <f>IF(Spielplan!$O260="","",Spielplan!$O260)</f>
        <v>3</v>
      </c>
      <c r="U335" s="57" t="s">
        <v>386</v>
      </c>
      <c r="V335" s="39" t="str">
        <f t="shared" si="126"/>
        <v>Team D8</v>
      </c>
      <c r="W335" s="172" t="str">
        <f t="shared" si="127"/>
        <v>Team D7</v>
      </c>
      <c r="X335" s="172">
        <f t="shared" si="130"/>
        <v>5</v>
      </c>
      <c r="Y335" s="34">
        <f t="shared" si="131"/>
        <v>5</v>
      </c>
      <c r="Z335" s="33" t="str">
        <f t="shared" si="132"/>
        <v/>
      </c>
      <c r="AA335" s="172">
        <f t="shared" si="133"/>
        <v>1</v>
      </c>
      <c r="AB335" s="172" t="str">
        <f t="shared" si="134"/>
        <v/>
      </c>
      <c r="AC335" s="3" t="str">
        <f t="shared" si="135"/>
        <v>Team D8Team D7</v>
      </c>
      <c r="AD335" s="64" t="str">
        <f t="shared" si="136"/>
        <v>5 : 5</v>
      </c>
      <c r="AE335" s="66">
        <f t="shared" si="128"/>
        <v>1</v>
      </c>
      <c r="AF335" s="64">
        <f t="shared" si="129"/>
        <v>1</v>
      </c>
      <c r="AG335" s="172">
        <f>IF($AH335="",0,COUNTIF($AH$64:$AH335,INDEX($AH$352:$AH$639,ROW($A272))))</f>
        <v>1</v>
      </c>
      <c r="AH335" s="167" t="str">
        <f t="shared" si="137"/>
        <v>Team D8Team D7</v>
      </c>
    </row>
    <row r="336" spans="7:34" x14ac:dyDescent="0.2">
      <c r="G336" s="1" t="s">
        <v>370</v>
      </c>
      <c r="H336" s="269" t="str">
        <f>Spielplan!$J261</f>
        <v>Team D9</v>
      </c>
      <c r="I336" s="170" t="str">
        <f>Spielplan!$L261</f>
        <v>Team D8</v>
      </c>
      <c r="J336" s="270">
        <f>IF(Spielplan!$M261="","",Spielplan!$M261)</f>
        <v>1</v>
      </c>
      <c r="K336" s="271">
        <f>IF(Spielplan!$O261="","",Spielplan!$O261)</f>
        <v>5</v>
      </c>
      <c r="U336" s="57" t="s">
        <v>387</v>
      </c>
      <c r="V336" s="39" t="str">
        <f t="shared" si="126"/>
        <v>Eintracht Frankfurt</v>
      </c>
      <c r="W336" s="172" t="str">
        <f t="shared" si="127"/>
        <v>1. FC Riedwald</v>
      </c>
      <c r="X336" s="172">
        <f t="shared" si="130"/>
        <v>0</v>
      </c>
      <c r="Y336" s="34">
        <f t="shared" si="131"/>
        <v>0</v>
      </c>
      <c r="Z336" s="33" t="str">
        <f t="shared" si="132"/>
        <v/>
      </c>
      <c r="AA336" s="172">
        <f t="shared" si="133"/>
        <v>1</v>
      </c>
      <c r="AB336" s="172" t="str">
        <f t="shared" si="134"/>
        <v/>
      </c>
      <c r="AC336" s="3" t="str">
        <f t="shared" si="135"/>
        <v>Eintracht Frankfurt1. FC Riedwald</v>
      </c>
      <c r="AD336" s="64" t="str">
        <f t="shared" si="136"/>
        <v>0 : 0</v>
      </c>
      <c r="AE336" s="66">
        <f t="shared" si="128"/>
        <v>1</v>
      </c>
      <c r="AF336" s="64">
        <f t="shared" si="129"/>
        <v>1</v>
      </c>
      <c r="AG336" s="172">
        <f>IF($AH336="",0,COUNTIF($AH$64:$AH336,INDEX($AH$352:$AH$639,ROW($A273))))</f>
        <v>1</v>
      </c>
      <c r="AH336" s="167" t="str">
        <f t="shared" si="137"/>
        <v>Eintracht Frankfurt1. FC Riedwald</v>
      </c>
    </row>
    <row r="337" spans="7:34" x14ac:dyDescent="0.2">
      <c r="G337" s="1" t="s">
        <v>371</v>
      </c>
      <c r="H337" s="269" t="str">
        <f>Spielplan!$J262</f>
        <v>1. FC Riedwald</v>
      </c>
      <c r="I337" s="170" t="str">
        <f>Spielplan!$L262</f>
        <v>FC Barcelona</v>
      </c>
      <c r="J337" s="270">
        <f>IF(Spielplan!$M262="","",Spielplan!$M262)</f>
        <v>1</v>
      </c>
      <c r="K337" s="271">
        <f>IF(Spielplan!$O262="","",Spielplan!$O262)</f>
        <v>6</v>
      </c>
      <c r="U337" s="57" t="s">
        <v>388</v>
      </c>
      <c r="V337" s="39" t="str">
        <f t="shared" si="126"/>
        <v>Team B2</v>
      </c>
      <c r="W337" s="172" t="str">
        <f t="shared" si="127"/>
        <v>Team B1</v>
      </c>
      <c r="X337" s="172">
        <f t="shared" si="130"/>
        <v>1</v>
      </c>
      <c r="Y337" s="34">
        <f t="shared" si="131"/>
        <v>1</v>
      </c>
      <c r="Z337" s="33" t="str">
        <f t="shared" si="132"/>
        <v/>
      </c>
      <c r="AA337" s="172">
        <f t="shared" si="133"/>
        <v>1</v>
      </c>
      <c r="AB337" s="172" t="str">
        <f t="shared" si="134"/>
        <v/>
      </c>
      <c r="AC337" s="3" t="str">
        <f t="shared" si="135"/>
        <v>Team B2Team B1</v>
      </c>
      <c r="AD337" s="64" t="str">
        <f t="shared" si="136"/>
        <v>1 : 1</v>
      </c>
      <c r="AE337" s="66">
        <f t="shared" si="128"/>
        <v>1</v>
      </c>
      <c r="AF337" s="64">
        <f t="shared" si="129"/>
        <v>1</v>
      </c>
      <c r="AG337" s="172">
        <f>IF($AH337="",0,COUNTIF($AH$64:$AH337,INDEX($AH$352:$AH$639,ROW($A274))))</f>
        <v>1</v>
      </c>
      <c r="AH337" s="167" t="str">
        <f t="shared" si="137"/>
        <v>Team B2Team B1</v>
      </c>
    </row>
    <row r="338" spans="7:34" x14ac:dyDescent="0.2">
      <c r="G338" s="1" t="s">
        <v>372</v>
      </c>
      <c r="H338" s="269" t="str">
        <f>Spielplan!$J263</f>
        <v>Team B1</v>
      </c>
      <c r="I338" s="170" t="str">
        <f>Spielplan!$L263</f>
        <v>Team B3</v>
      </c>
      <c r="J338" s="270">
        <f>IF(Spielplan!$M263="","",Spielplan!$M263)</f>
        <v>2</v>
      </c>
      <c r="K338" s="271">
        <f>IF(Spielplan!$O263="","",Spielplan!$O263)</f>
        <v>5</v>
      </c>
      <c r="U338" s="57" t="s">
        <v>389</v>
      </c>
      <c r="V338" s="39" t="str">
        <f t="shared" si="126"/>
        <v>Team C2</v>
      </c>
      <c r="W338" s="172" t="str">
        <f t="shared" si="127"/>
        <v>Team C1</v>
      </c>
      <c r="X338" s="172">
        <f t="shared" si="130"/>
        <v>2</v>
      </c>
      <c r="Y338" s="34">
        <f t="shared" si="131"/>
        <v>4</v>
      </c>
      <c r="Z338" s="33" t="str">
        <f t="shared" si="132"/>
        <v/>
      </c>
      <c r="AA338" s="172">
        <f t="shared" si="133"/>
        <v>1</v>
      </c>
      <c r="AB338" s="172" t="str">
        <f t="shared" si="134"/>
        <v/>
      </c>
      <c r="AC338" s="3" t="str">
        <f t="shared" si="135"/>
        <v>Team C2Team C1</v>
      </c>
      <c r="AD338" s="64" t="str">
        <f t="shared" si="136"/>
        <v>2 : 4</v>
      </c>
      <c r="AE338" s="66">
        <f t="shared" si="128"/>
        <v>0</v>
      </c>
      <c r="AF338" s="64">
        <f t="shared" si="129"/>
        <v>3</v>
      </c>
      <c r="AG338" s="172">
        <f>IF($AH338="",0,COUNTIF($AH$64:$AH338,INDEX($AH$352:$AH$639,ROW($A275))))</f>
        <v>1</v>
      </c>
      <c r="AH338" s="167" t="str">
        <f t="shared" si="137"/>
        <v>Team C2Team C1</v>
      </c>
    </row>
    <row r="339" spans="7:34" x14ac:dyDescent="0.2">
      <c r="G339" s="1" t="s">
        <v>373</v>
      </c>
      <c r="H339" s="269" t="str">
        <f>Spielplan!$J264</f>
        <v>Team C1</v>
      </c>
      <c r="I339" s="170" t="str">
        <f>Spielplan!$L264</f>
        <v>Team C3</v>
      </c>
      <c r="J339" s="270">
        <f>IF(Spielplan!$M264="","",Spielplan!$M264)</f>
        <v>2</v>
      </c>
      <c r="K339" s="271">
        <f>IF(Spielplan!$O264="","",Spielplan!$O264)</f>
        <v>4</v>
      </c>
      <c r="U339" s="57" t="s">
        <v>390</v>
      </c>
      <c r="V339" s="39" t="str">
        <f t="shared" si="126"/>
        <v>Team D2</v>
      </c>
      <c r="W339" s="172" t="str">
        <f t="shared" si="127"/>
        <v>Team D1</v>
      </c>
      <c r="X339" s="172">
        <f t="shared" si="130"/>
        <v>0</v>
      </c>
      <c r="Y339" s="34">
        <f t="shared" si="131"/>
        <v>3</v>
      </c>
      <c r="Z339" s="33" t="str">
        <f t="shared" si="132"/>
        <v/>
      </c>
      <c r="AA339" s="172">
        <f t="shared" si="133"/>
        <v>1</v>
      </c>
      <c r="AB339" s="172" t="str">
        <f t="shared" si="134"/>
        <v/>
      </c>
      <c r="AC339" s="3" t="str">
        <f t="shared" si="135"/>
        <v>Team D2Team D1</v>
      </c>
      <c r="AD339" s="64" t="str">
        <f t="shared" si="136"/>
        <v>0 : 3</v>
      </c>
      <c r="AE339" s="66">
        <f t="shared" si="128"/>
        <v>0</v>
      </c>
      <c r="AF339" s="64">
        <f t="shared" si="129"/>
        <v>3</v>
      </c>
      <c r="AG339" s="172">
        <f>IF($AH339="",0,COUNTIF($AH$64:$AH339,INDEX($AH$352:$AH$639,ROW($A276))))</f>
        <v>1</v>
      </c>
      <c r="AH339" s="167" t="str">
        <f t="shared" si="137"/>
        <v>Team D2Team D1</v>
      </c>
    </row>
    <row r="340" spans="7:34" x14ac:dyDescent="0.2">
      <c r="G340" s="1" t="s">
        <v>374</v>
      </c>
      <c r="H340" s="269" t="str">
        <f>Spielplan!$J265</f>
        <v>Team D1</v>
      </c>
      <c r="I340" s="170" t="str">
        <f>Spielplan!$L265</f>
        <v>Team D3</v>
      </c>
      <c r="J340" s="270">
        <f>IF(Spielplan!$M265="","",Spielplan!$M265)</f>
        <v>0</v>
      </c>
      <c r="K340" s="271">
        <f>IF(Spielplan!$O265="","",Spielplan!$O265)</f>
        <v>3</v>
      </c>
      <c r="U340" s="57" t="s">
        <v>391</v>
      </c>
      <c r="V340" s="39" t="str">
        <f t="shared" si="126"/>
        <v>Team A9</v>
      </c>
      <c r="W340" s="172" t="str">
        <f t="shared" si="127"/>
        <v>Maibach 1822 eV</v>
      </c>
      <c r="X340" s="172">
        <f t="shared" si="130"/>
        <v>1</v>
      </c>
      <c r="Y340" s="34">
        <f t="shared" si="131"/>
        <v>5</v>
      </c>
      <c r="Z340" s="33" t="str">
        <f t="shared" si="132"/>
        <v/>
      </c>
      <c r="AA340" s="172">
        <f t="shared" si="133"/>
        <v>1</v>
      </c>
      <c r="AB340" s="172" t="str">
        <f t="shared" si="134"/>
        <v/>
      </c>
      <c r="AC340" s="3" t="str">
        <f t="shared" si="135"/>
        <v>Team A9Maibach 1822 eV</v>
      </c>
      <c r="AD340" s="64" t="str">
        <f t="shared" si="136"/>
        <v>1 : 5</v>
      </c>
      <c r="AE340" s="66">
        <f t="shared" si="128"/>
        <v>0</v>
      </c>
      <c r="AF340" s="64">
        <f t="shared" si="129"/>
        <v>3</v>
      </c>
      <c r="AG340" s="172">
        <f>IF($AH340="",0,COUNTIF($AH$64:$AH340,INDEX($AH$352:$AH$639,ROW($A277))))</f>
        <v>1</v>
      </c>
      <c r="AH340" s="167" t="str">
        <f t="shared" si="137"/>
        <v>Team A9Maibach 1822 eV</v>
      </c>
    </row>
    <row r="341" spans="7:34" x14ac:dyDescent="0.2">
      <c r="G341" s="1" t="s">
        <v>375</v>
      </c>
      <c r="H341" s="269" t="str">
        <f>Spielplan!$J266</f>
        <v>Maibach 1822 eV</v>
      </c>
      <c r="I341" s="170" t="str">
        <f>Spielplan!$L266</f>
        <v>Eintracht Frankfurt</v>
      </c>
      <c r="J341" s="270">
        <f>IF(Spielplan!$M266="","",Spielplan!$M266)</f>
        <v>1</v>
      </c>
      <c r="K341" s="271">
        <f>IF(Spielplan!$O266="","",Spielplan!$O266)</f>
        <v>5</v>
      </c>
      <c r="U341" s="57" t="s">
        <v>392</v>
      </c>
      <c r="V341" s="39" t="str">
        <f t="shared" si="126"/>
        <v>Team B9</v>
      </c>
      <c r="W341" s="172" t="str">
        <f t="shared" si="127"/>
        <v>Team B4</v>
      </c>
      <c r="X341" s="172">
        <f t="shared" si="130"/>
        <v>3</v>
      </c>
      <c r="Y341" s="34">
        <f t="shared" si="131"/>
        <v>0</v>
      </c>
      <c r="Z341" s="33" t="str">
        <f t="shared" si="132"/>
        <v/>
      </c>
      <c r="AA341" s="172">
        <f t="shared" si="133"/>
        <v>1</v>
      </c>
      <c r="AB341" s="172" t="str">
        <f t="shared" si="134"/>
        <v/>
      </c>
      <c r="AC341" s="3" t="str">
        <f t="shared" si="135"/>
        <v>Team B9Team B4</v>
      </c>
      <c r="AD341" s="64" t="str">
        <f t="shared" si="136"/>
        <v>3 : 0</v>
      </c>
      <c r="AE341" s="66">
        <f t="shared" si="128"/>
        <v>3</v>
      </c>
      <c r="AF341" s="64">
        <f t="shared" si="129"/>
        <v>0</v>
      </c>
      <c r="AG341" s="172">
        <f>IF($AH341="",0,COUNTIF($AH$64:$AH341,INDEX($AH$352:$AH$639,ROW($A278))))</f>
        <v>1</v>
      </c>
      <c r="AH341" s="167" t="str">
        <f t="shared" si="137"/>
        <v>Team B9Team B4</v>
      </c>
    </row>
    <row r="342" spans="7:34" x14ac:dyDescent="0.2">
      <c r="G342" s="1" t="s">
        <v>376</v>
      </c>
      <c r="H342" s="269" t="str">
        <f>Spielplan!$J267</f>
        <v>Team B4</v>
      </c>
      <c r="I342" s="170" t="str">
        <f>Spielplan!$L267</f>
        <v>Team B2</v>
      </c>
      <c r="J342" s="270">
        <f>IF(Spielplan!$M267="","",Spielplan!$M267)</f>
        <v>3</v>
      </c>
      <c r="K342" s="271">
        <f>IF(Spielplan!$O267="","",Spielplan!$O267)</f>
        <v>0</v>
      </c>
      <c r="U342" s="57" t="s">
        <v>393</v>
      </c>
      <c r="V342" s="39" t="str">
        <f t="shared" si="126"/>
        <v>Team C9</v>
      </c>
      <c r="W342" s="172" t="str">
        <f t="shared" si="127"/>
        <v>Team C4</v>
      </c>
      <c r="X342" s="172">
        <f t="shared" si="130"/>
        <v>2</v>
      </c>
      <c r="Y342" s="34">
        <f t="shared" si="131"/>
        <v>1</v>
      </c>
      <c r="Z342" s="33" t="str">
        <f t="shared" si="132"/>
        <v/>
      </c>
      <c r="AA342" s="172">
        <f t="shared" si="133"/>
        <v>1</v>
      </c>
      <c r="AB342" s="172" t="str">
        <f t="shared" si="134"/>
        <v/>
      </c>
      <c r="AC342" s="3" t="str">
        <f t="shared" si="135"/>
        <v>Team C9Team C4</v>
      </c>
      <c r="AD342" s="64" t="str">
        <f t="shared" si="136"/>
        <v>2 : 1</v>
      </c>
      <c r="AE342" s="66">
        <f t="shared" si="128"/>
        <v>3</v>
      </c>
      <c r="AF342" s="64">
        <f t="shared" si="129"/>
        <v>0</v>
      </c>
      <c r="AG342" s="172">
        <f>IF($AH342="",0,COUNTIF($AH$64:$AH342,INDEX($AH$352:$AH$639,ROW($A279))))</f>
        <v>1</v>
      </c>
      <c r="AH342" s="167" t="str">
        <f t="shared" si="137"/>
        <v>Team C9Team C4</v>
      </c>
    </row>
    <row r="343" spans="7:34" x14ac:dyDescent="0.2">
      <c r="G343" s="1" t="s">
        <v>377</v>
      </c>
      <c r="H343" s="269" t="str">
        <f>Spielplan!$J268</f>
        <v>Team C4</v>
      </c>
      <c r="I343" s="170" t="str">
        <f>Spielplan!$L268</f>
        <v>Team C2</v>
      </c>
      <c r="J343" s="270">
        <f>IF(Spielplan!$M268="","",Spielplan!$M268)</f>
        <v>2</v>
      </c>
      <c r="K343" s="271">
        <f>IF(Spielplan!$O268="","",Spielplan!$O268)</f>
        <v>1</v>
      </c>
      <c r="U343" s="57" t="s">
        <v>394</v>
      </c>
      <c r="V343" s="39" t="str">
        <f t="shared" si="126"/>
        <v>Team D9</v>
      </c>
      <c r="W343" s="172" t="str">
        <f t="shared" si="127"/>
        <v>Team D4</v>
      </c>
      <c r="X343" s="172">
        <f t="shared" si="130"/>
        <v>3</v>
      </c>
      <c r="Y343" s="34">
        <f t="shared" si="131"/>
        <v>3</v>
      </c>
      <c r="Z343" s="33" t="str">
        <f t="shared" si="132"/>
        <v/>
      </c>
      <c r="AA343" s="172">
        <f t="shared" si="133"/>
        <v>1</v>
      </c>
      <c r="AB343" s="172" t="str">
        <f t="shared" si="134"/>
        <v/>
      </c>
      <c r="AC343" s="3" t="str">
        <f t="shared" si="135"/>
        <v>Team D9Team D4</v>
      </c>
      <c r="AD343" s="64" t="str">
        <f t="shared" si="136"/>
        <v>3 : 3</v>
      </c>
      <c r="AE343" s="66">
        <f t="shared" si="128"/>
        <v>1</v>
      </c>
      <c r="AF343" s="64">
        <f t="shared" si="129"/>
        <v>1</v>
      </c>
      <c r="AG343" s="172">
        <f>IF($AH343="",0,COUNTIF($AH$64:$AH343,INDEX($AH$352:$AH$639,ROW($A280))))</f>
        <v>1</v>
      </c>
      <c r="AH343" s="167" t="str">
        <f t="shared" si="137"/>
        <v>Team D9Team D4</v>
      </c>
    </row>
    <row r="344" spans="7:34" x14ac:dyDescent="0.2">
      <c r="G344" s="1" t="s">
        <v>378</v>
      </c>
      <c r="H344" s="269" t="str">
        <f>Spielplan!$J269</f>
        <v>Team D4</v>
      </c>
      <c r="I344" s="170" t="str">
        <f>Spielplan!$L269</f>
        <v>Team D2</v>
      </c>
      <c r="J344" s="270">
        <f>IF(Spielplan!$M269="","",Spielplan!$M269)</f>
        <v>3</v>
      </c>
      <c r="K344" s="271">
        <f>IF(Spielplan!$O269="","",Spielplan!$O269)</f>
        <v>3</v>
      </c>
      <c r="U344" s="57" t="s">
        <v>395</v>
      </c>
      <c r="V344" s="39" t="str">
        <f t="shared" si="126"/>
        <v>Beinbruch SC</v>
      </c>
      <c r="W344" s="172" t="str">
        <f t="shared" si="127"/>
        <v>Team A8</v>
      </c>
      <c r="X344" s="172">
        <f t="shared" si="130"/>
        <v>3</v>
      </c>
      <c r="Y344" s="34">
        <f t="shared" si="131"/>
        <v>3</v>
      </c>
      <c r="Z344" s="33" t="str">
        <f t="shared" si="132"/>
        <v/>
      </c>
      <c r="AA344" s="172">
        <f t="shared" si="133"/>
        <v>1</v>
      </c>
      <c r="AB344" s="172" t="str">
        <f t="shared" si="134"/>
        <v/>
      </c>
      <c r="AC344" s="3" t="str">
        <f t="shared" si="135"/>
        <v>Beinbruch SCTeam A8</v>
      </c>
      <c r="AD344" s="64" t="str">
        <f t="shared" si="136"/>
        <v>3 : 3</v>
      </c>
      <c r="AE344" s="66">
        <f t="shared" si="128"/>
        <v>1</v>
      </c>
      <c r="AF344" s="64">
        <f t="shared" si="129"/>
        <v>1</v>
      </c>
      <c r="AG344" s="172">
        <f>IF($AH344="",0,COUNTIF($AH$64:$AH344,INDEX($AH$352:$AH$639,ROW($A281))))</f>
        <v>1</v>
      </c>
      <c r="AH344" s="167" t="str">
        <f t="shared" si="137"/>
        <v>Beinbruch SCTeam A8</v>
      </c>
    </row>
    <row r="345" spans="7:34" x14ac:dyDescent="0.2">
      <c r="G345" s="1" t="s">
        <v>379</v>
      </c>
      <c r="H345" s="269" t="str">
        <f>Spielplan!$J270</f>
        <v>FV Schlappe Lunge</v>
      </c>
      <c r="I345" s="170" t="str">
        <f>Spielplan!$L270</f>
        <v>Team A9</v>
      </c>
      <c r="J345" s="270">
        <f>IF(Spielplan!$M270="","",Spielplan!$M270)</f>
        <v>3</v>
      </c>
      <c r="K345" s="271">
        <f>IF(Spielplan!$O270="","",Spielplan!$O270)</f>
        <v>3</v>
      </c>
      <c r="U345" s="57" t="s">
        <v>396</v>
      </c>
      <c r="V345" s="39" t="str">
        <f t="shared" si="126"/>
        <v>Team B5</v>
      </c>
      <c r="W345" s="172" t="str">
        <f t="shared" si="127"/>
        <v>Team B8</v>
      </c>
      <c r="X345" s="172">
        <f t="shared" si="130"/>
        <v>3</v>
      </c>
      <c r="Y345" s="34">
        <f t="shared" si="131"/>
        <v>3</v>
      </c>
      <c r="Z345" s="33" t="str">
        <f t="shared" si="132"/>
        <v/>
      </c>
      <c r="AA345" s="172">
        <f t="shared" si="133"/>
        <v>1</v>
      </c>
      <c r="AB345" s="172" t="str">
        <f t="shared" si="134"/>
        <v/>
      </c>
      <c r="AC345" s="3" t="str">
        <f t="shared" si="135"/>
        <v>Team B5Team B8</v>
      </c>
      <c r="AD345" s="64" t="str">
        <f t="shared" si="136"/>
        <v>3 : 3</v>
      </c>
      <c r="AE345" s="66">
        <f t="shared" si="128"/>
        <v>1</v>
      </c>
      <c r="AF345" s="64">
        <f t="shared" si="129"/>
        <v>1</v>
      </c>
      <c r="AG345" s="172">
        <f>IF($AH345="",0,COUNTIF($AH$64:$AH345,INDEX($AH$352:$AH$639,ROW($A282))))</f>
        <v>1</v>
      </c>
      <c r="AH345" s="167" t="str">
        <f t="shared" si="137"/>
        <v>Team B5Team B8</v>
      </c>
    </row>
    <row r="346" spans="7:34" x14ac:dyDescent="0.2">
      <c r="G346" s="1" t="s">
        <v>380</v>
      </c>
      <c r="H346" s="269" t="str">
        <f>Spielplan!$J271</f>
        <v>Team B6</v>
      </c>
      <c r="I346" s="170" t="str">
        <f>Spielplan!$L271</f>
        <v>Team B9</v>
      </c>
      <c r="J346" s="270">
        <f>IF(Spielplan!$M271="","",Spielplan!$M271)</f>
        <v>3</v>
      </c>
      <c r="K346" s="271">
        <f>IF(Spielplan!$O271="","",Spielplan!$O271)</f>
        <v>3</v>
      </c>
      <c r="U346" s="57" t="s">
        <v>397</v>
      </c>
      <c r="V346" s="39" t="str">
        <f t="shared" si="126"/>
        <v>Team C5</v>
      </c>
      <c r="W346" s="172" t="str">
        <f t="shared" si="127"/>
        <v>Team C8</v>
      </c>
      <c r="X346" s="172">
        <f t="shared" si="130"/>
        <v>5</v>
      </c>
      <c r="Y346" s="34">
        <f t="shared" si="131"/>
        <v>5</v>
      </c>
      <c r="Z346" s="33" t="str">
        <f t="shared" si="132"/>
        <v/>
      </c>
      <c r="AA346" s="172">
        <f t="shared" si="133"/>
        <v>1</v>
      </c>
      <c r="AB346" s="172" t="str">
        <f t="shared" si="134"/>
        <v/>
      </c>
      <c r="AC346" s="3" t="str">
        <f t="shared" si="135"/>
        <v>Team C5Team C8</v>
      </c>
      <c r="AD346" s="64" t="str">
        <f t="shared" si="136"/>
        <v>5 : 5</v>
      </c>
      <c r="AE346" s="66">
        <f t="shared" si="128"/>
        <v>1</v>
      </c>
      <c r="AF346" s="64">
        <f t="shared" si="129"/>
        <v>1</v>
      </c>
      <c r="AG346" s="172">
        <f>IF($AH346="",0,COUNTIF($AH$64:$AH346,INDEX($AH$352:$AH$639,ROW($A283))))</f>
        <v>1</v>
      </c>
      <c r="AH346" s="167" t="str">
        <f t="shared" si="137"/>
        <v>Team C5Team C8</v>
      </c>
    </row>
    <row r="347" spans="7:34" x14ac:dyDescent="0.2">
      <c r="G347" s="1" t="s">
        <v>381</v>
      </c>
      <c r="H347" s="269" t="str">
        <f>Spielplan!$J272</f>
        <v>Team C6</v>
      </c>
      <c r="I347" s="170" t="str">
        <f>Spielplan!$L272</f>
        <v>Team C9</v>
      </c>
      <c r="J347" s="270">
        <f>IF(Spielplan!$M272="","",Spielplan!$M272)</f>
        <v>5</v>
      </c>
      <c r="K347" s="271">
        <f>IF(Spielplan!$O272="","",Spielplan!$O272)</f>
        <v>5</v>
      </c>
      <c r="U347" s="57" t="s">
        <v>398</v>
      </c>
      <c r="V347" s="39" t="str">
        <f t="shared" si="126"/>
        <v>Team D5</v>
      </c>
      <c r="W347" s="172" t="str">
        <f t="shared" si="127"/>
        <v>Team D8</v>
      </c>
      <c r="X347" s="172">
        <f t="shared" si="130"/>
        <v>6</v>
      </c>
      <c r="Y347" s="34">
        <f t="shared" si="131"/>
        <v>6</v>
      </c>
      <c r="Z347" s="33" t="str">
        <f t="shared" si="132"/>
        <v/>
      </c>
      <c r="AA347" s="172">
        <f t="shared" si="133"/>
        <v>1</v>
      </c>
      <c r="AB347" s="172" t="str">
        <f t="shared" si="134"/>
        <v/>
      </c>
      <c r="AC347" s="3" t="str">
        <f t="shared" si="135"/>
        <v>Team D5Team D8</v>
      </c>
      <c r="AD347" s="64" t="str">
        <f t="shared" si="136"/>
        <v>6 : 6</v>
      </c>
      <c r="AE347" s="66">
        <f t="shared" si="128"/>
        <v>1</v>
      </c>
      <c r="AF347" s="64">
        <f t="shared" si="129"/>
        <v>1</v>
      </c>
      <c r="AG347" s="172">
        <f>IF($AH347="",0,COUNTIF($AH$64:$AH347,INDEX($AH$352:$AH$639,ROW($A284))))</f>
        <v>1</v>
      </c>
      <c r="AH347" s="167" t="str">
        <f t="shared" si="137"/>
        <v>Team D5Team D8</v>
      </c>
    </row>
    <row r="348" spans="7:34" x14ac:dyDescent="0.2">
      <c r="G348" s="1" t="s">
        <v>382</v>
      </c>
      <c r="H348" s="269" t="str">
        <f>Spielplan!$J273</f>
        <v>Team D6</v>
      </c>
      <c r="I348" s="170" t="str">
        <f>Spielplan!$L273</f>
        <v>Team D9</v>
      </c>
      <c r="J348" s="270">
        <f>IF(Spielplan!$M273="","",Spielplan!$M273)</f>
        <v>6</v>
      </c>
      <c r="K348" s="271">
        <f>IF(Spielplan!$O273="","",Spielplan!$O273)</f>
        <v>6</v>
      </c>
      <c r="U348" s="57" t="s">
        <v>399</v>
      </c>
      <c r="V348" s="39" t="str">
        <f t="shared" si="126"/>
        <v>Team A7</v>
      </c>
      <c r="W348" s="172" t="str">
        <f t="shared" si="127"/>
        <v>FV Schlappe Lunge</v>
      </c>
      <c r="X348" s="172">
        <f t="shared" si="130"/>
        <v>5</v>
      </c>
      <c r="Y348" s="34">
        <f t="shared" si="131"/>
        <v>5</v>
      </c>
      <c r="Z348" s="33" t="str">
        <f t="shared" si="132"/>
        <v/>
      </c>
      <c r="AA348" s="172">
        <f t="shared" si="133"/>
        <v>1</v>
      </c>
      <c r="AB348" s="172" t="str">
        <f t="shared" si="134"/>
        <v/>
      </c>
      <c r="AC348" s="3" t="str">
        <f t="shared" si="135"/>
        <v>Team A7FV Schlappe Lunge</v>
      </c>
      <c r="AD348" s="64" t="str">
        <f t="shared" si="136"/>
        <v>5 : 5</v>
      </c>
      <c r="AE348" s="66">
        <f t="shared" si="128"/>
        <v>1</v>
      </c>
      <c r="AF348" s="64">
        <f t="shared" si="129"/>
        <v>1</v>
      </c>
      <c r="AG348" s="172">
        <f>IF($AH348="",0,COUNTIF($AH$64:$AH348,INDEX($AH$352:$AH$639,ROW($A285))))</f>
        <v>1</v>
      </c>
      <c r="AH348" s="167" t="str">
        <f t="shared" si="137"/>
        <v>Team A7FV Schlappe Lunge</v>
      </c>
    </row>
    <row r="349" spans="7:34" x14ac:dyDescent="0.2">
      <c r="G349" s="1" t="s">
        <v>383</v>
      </c>
      <c r="H349" s="269" t="str">
        <f>Spielplan!$J274</f>
        <v>Team A8</v>
      </c>
      <c r="I349" s="170" t="str">
        <f>Spielplan!$L274</f>
        <v>Team A7</v>
      </c>
      <c r="J349" s="270">
        <f>IF(Spielplan!$M274="","",Spielplan!$M274)</f>
        <v>5</v>
      </c>
      <c r="K349" s="271">
        <f>IF(Spielplan!$O274="","",Spielplan!$O274)</f>
        <v>5</v>
      </c>
      <c r="U349" s="57" t="s">
        <v>400</v>
      </c>
      <c r="V349" s="39" t="str">
        <f t="shared" si="126"/>
        <v>Team B7</v>
      </c>
      <c r="W349" s="172" t="str">
        <f t="shared" si="127"/>
        <v>Team B6</v>
      </c>
      <c r="X349" s="172">
        <f t="shared" si="130"/>
        <v>4</v>
      </c>
      <c r="Y349" s="34">
        <f t="shared" si="131"/>
        <v>4</v>
      </c>
      <c r="Z349" s="33" t="str">
        <f t="shared" si="132"/>
        <v/>
      </c>
      <c r="AA349" s="172">
        <f t="shared" si="133"/>
        <v>1</v>
      </c>
      <c r="AB349" s="172" t="str">
        <f t="shared" si="134"/>
        <v/>
      </c>
      <c r="AC349" s="3" t="str">
        <f t="shared" si="135"/>
        <v>Team B7Team B6</v>
      </c>
      <c r="AD349" s="64" t="str">
        <f t="shared" si="136"/>
        <v>4 : 4</v>
      </c>
      <c r="AE349" s="66">
        <f t="shared" si="128"/>
        <v>1</v>
      </c>
      <c r="AF349" s="64">
        <f t="shared" si="129"/>
        <v>1</v>
      </c>
      <c r="AG349" s="172">
        <f>IF($AH349="",0,COUNTIF($AH$64:$AH349,INDEX($AH$352:$AH$639,ROW($A286))))</f>
        <v>1</v>
      </c>
      <c r="AH349" s="167" t="str">
        <f t="shared" si="137"/>
        <v>Team B7Team B6</v>
      </c>
    </row>
    <row r="350" spans="7:34" x14ac:dyDescent="0.2">
      <c r="G350" s="1" t="s">
        <v>384</v>
      </c>
      <c r="H350" s="269" t="str">
        <f>Spielplan!$J275</f>
        <v>Team B8</v>
      </c>
      <c r="I350" s="170" t="str">
        <f>Spielplan!$L275</f>
        <v>Team B7</v>
      </c>
      <c r="J350" s="270">
        <f>IF(Spielplan!$M275="","",Spielplan!$M275)</f>
        <v>4</v>
      </c>
      <c r="K350" s="271">
        <f>IF(Spielplan!$O275="","",Spielplan!$O275)</f>
        <v>4</v>
      </c>
      <c r="U350" s="57" t="s">
        <v>401</v>
      </c>
      <c r="V350" s="39" t="str">
        <f t="shared" si="126"/>
        <v>Team C7</v>
      </c>
      <c r="W350" s="172" t="str">
        <f t="shared" si="127"/>
        <v>Team C6</v>
      </c>
      <c r="X350" s="172">
        <f t="shared" si="130"/>
        <v>3</v>
      </c>
      <c r="Y350" s="34">
        <f t="shared" si="131"/>
        <v>3</v>
      </c>
      <c r="Z350" s="33" t="str">
        <f t="shared" si="132"/>
        <v/>
      </c>
      <c r="AA350" s="172">
        <f t="shared" si="133"/>
        <v>1</v>
      </c>
      <c r="AB350" s="172" t="str">
        <f t="shared" si="134"/>
        <v/>
      </c>
      <c r="AC350" s="3" t="str">
        <f t="shared" si="135"/>
        <v>Team C7Team C6</v>
      </c>
      <c r="AD350" s="64" t="str">
        <f t="shared" si="136"/>
        <v>3 : 3</v>
      </c>
      <c r="AE350" s="66">
        <f t="shared" si="128"/>
        <v>1</v>
      </c>
      <c r="AF350" s="64">
        <f t="shared" si="129"/>
        <v>1</v>
      </c>
      <c r="AG350" s="172">
        <f>IF($AH350="",0,COUNTIF($AH$64:$AH350,INDEX($AH$352:$AH$639,ROW($A287))))</f>
        <v>1</v>
      </c>
      <c r="AH350" s="167" t="str">
        <f t="shared" si="137"/>
        <v>Team C7Team C6</v>
      </c>
    </row>
    <row r="351" spans="7:34" ht="12.75" thickBot="1" x14ac:dyDescent="0.25">
      <c r="G351" s="1" t="s">
        <v>385</v>
      </c>
      <c r="H351" s="269" t="str">
        <f>Spielplan!$J276</f>
        <v>Team C8</v>
      </c>
      <c r="I351" s="170" t="str">
        <f>Spielplan!$L276</f>
        <v>Team C7</v>
      </c>
      <c r="J351" s="270">
        <f>IF(Spielplan!$M276="","",Spielplan!$M276)</f>
        <v>3</v>
      </c>
      <c r="K351" s="271">
        <f>IF(Spielplan!$O276="","",Spielplan!$O276)</f>
        <v>3</v>
      </c>
      <c r="U351" s="58" t="s">
        <v>402</v>
      </c>
      <c r="V351" s="40" t="str">
        <f t="shared" si="126"/>
        <v>Team D7</v>
      </c>
      <c r="W351" s="36" t="str">
        <f t="shared" si="127"/>
        <v>Team D6</v>
      </c>
      <c r="X351" s="36">
        <f t="shared" si="130"/>
        <v>5</v>
      </c>
      <c r="Y351" s="37">
        <f t="shared" si="131"/>
        <v>5</v>
      </c>
      <c r="Z351" s="33" t="str">
        <f t="shared" ref="Z351" si="138">IF($AG351=0,V351&amp;W351,"")</f>
        <v/>
      </c>
      <c r="AA351" s="172">
        <f t="shared" ref="AA351" si="139">IF(AND(V351&lt;&gt;"",W351&lt;&gt;"",V351&lt;&gt;W351,X351&lt;&gt;"",Y351&lt;&gt;""),1,0)</f>
        <v>1</v>
      </c>
      <c r="AB351" s="172" t="str">
        <f t="shared" ref="AB351" si="140">IF(AND(AA351&gt;0,$AG351=0),X351&amp;$M$67&amp;Y351,"")</f>
        <v/>
      </c>
      <c r="AC351" s="3" t="str">
        <f t="shared" ref="AC351" si="141">IF($AG351=1,V351&amp;W351,"")</f>
        <v>Team D7Team D6</v>
      </c>
      <c r="AD351" s="64" t="str">
        <f t="shared" ref="AD351" si="142">IF(AND(AA351&gt;0,$AG351=1),$X351&amp;$M$67&amp;$Y351,"")</f>
        <v>5 : 5</v>
      </c>
      <c r="AE351" s="92">
        <f t="shared" si="128"/>
        <v>1</v>
      </c>
      <c r="AF351" s="89">
        <f t="shared" si="129"/>
        <v>1</v>
      </c>
      <c r="AG351" s="171">
        <f>IF($AH351="",0,COUNTIF($AH$64:$AH351,INDEX($AH$352:$AH$639,ROW($A288))))</f>
        <v>1</v>
      </c>
      <c r="AH351" s="168" t="str">
        <f t="shared" ref="AH351" si="143">V351&amp;W351</f>
        <v>Team D7Team D6</v>
      </c>
    </row>
    <row r="352" spans="7:34" ht="12.75" thickTop="1" x14ac:dyDescent="0.2">
      <c r="G352" s="1" t="s">
        <v>386</v>
      </c>
      <c r="H352" s="269" t="str">
        <f>Spielplan!$J277</f>
        <v>Team D8</v>
      </c>
      <c r="I352" s="170" t="str">
        <f>Spielplan!$L277</f>
        <v>Team D7</v>
      </c>
      <c r="J352" s="270">
        <f>IF(Spielplan!$M277="","",Spielplan!$M277)</f>
        <v>5</v>
      </c>
      <c r="K352" s="271">
        <f>IF(Spielplan!$O277="","",Spielplan!$O277)</f>
        <v>5</v>
      </c>
      <c r="Y352" s="57" t="s">
        <v>2</v>
      </c>
      <c r="Z352" s="30" t="str">
        <f t="shared" ref="Z352:Z353" si="144">W64&amp;V64</f>
        <v>Eintracht FrankfurtTeam A9</v>
      </c>
      <c r="AA352" s="31">
        <f t="shared" ref="AA352:AA415" si="145">AA64</f>
        <v>1</v>
      </c>
      <c r="AB352" s="31" t="str">
        <f t="shared" ref="AB352:AB353" si="146">IF(AA352&gt;0,Y64&amp;$M$67&amp;X64,"")</f>
        <v>2 : 2</v>
      </c>
      <c r="AC352" s="94" t="str">
        <f t="shared" ref="AC352:AC353" si="147">IF($AG64=1,W64&amp;V64,"")</f>
        <v/>
      </c>
      <c r="AD352" s="95" t="str">
        <f t="shared" ref="AD352:AD353" si="148">IF(AND(AA64&gt;0,$AG64=1),$Y64&amp;$M$67&amp;$X64,"")</f>
        <v/>
      </c>
      <c r="AE352" s="316"/>
      <c r="AF352" s="3"/>
      <c r="AG352" s="3"/>
      <c r="AH352" s="167" t="str">
        <f>Z352</f>
        <v>Eintracht FrankfurtTeam A9</v>
      </c>
    </row>
    <row r="353" spans="7:34" x14ac:dyDescent="0.2">
      <c r="G353" s="1" t="s">
        <v>387</v>
      </c>
      <c r="H353" s="269" t="str">
        <f>Spielplan!$J278</f>
        <v>Eintracht Frankfurt</v>
      </c>
      <c r="I353" s="170" t="str">
        <f>Spielplan!$L278</f>
        <v>1. FC Riedwald</v>
      </c>
      <c r="J353" s="270">
        <f>IF(Spielplan!$M278="","",Spielplan!$M278)</f>
        <v>0</v>
      </c>
      <c r="K353" s="271">
        <f>IF(Spielplan!$O278="","",Spielplan!$O278)</f>
        <v>0</v>
      </c>
      <c r="Y353" s="57" t="s">
        <v>3</v>
      </c>
      <c r="Z353" s="33" t="str">
        <f t="shared" si="144"/>
        <v>Team B2Team B9</v>
      </c>
      <c r="AA353" s="172">
        <f t="shared" si="145"/>
        <v>1</v>
      </c>
      <c r="AB353" s="172" t="str">
        <f t="shared" si="146"/>
        <v>4 : 3</v>
      </c>
      <c r="AC353" s="3" t="str">
        <f t="shared" si="147"/>
        <v/>
      </c>
      <c r="AD353" s="64" t="str">
        <f t="shared" si="148"/>
        <v/>
      </c>
      <c r="AE353" s="317"/>
      <c r="AF353" s="170"/>
      <c r="AG353" s="170"/>
      <c r="AH353" s="167" t="str">
        <f>Z353</f>
        <v>Team B2Team B9</v>
      </c>
    </row>
    <row r="354" spans="7:34" x14ac:dyDescent="0.2">
      <c r="G354" s="1" t="s">
        <v>388</v>
      </c>
      <c r="H354" s="269" t="str">
        <f>Spielplan!$J279</f>
        <v>Team B2</v>
      </c>
      <c r="I354" s="170" t="str">
        <f>Spielplan!$L279</f>
        <v>Team B1</v>
      </c>
      <c r="J354" s="270">
        <f>IF(Spielplan!$M279="","",Spielplan!$M279)</f>
        <v>1</v>
      </c>
      <c r="K354" s="271">
        <f>IF(Spielplan!$O279="","",Spielplan!$O279)</f>
        <v>1</v>
      </c>
      <c r="Y354" s="57" t="s">
        <v>4</v>
      </c>
      <c r="Z354" s="33" t="str">
        <f t="shared" ref="Z354:Z417" si="149">W66&amp;V66</f>
        <v>Team C2Team C9</v>
      </c>
      <c r="AA354" s="172">
        <f t="shared" si="145"/>
        <v>1</v>
      </c>
      <c r="AB354" s="172" t="str">
        <f t="shared" ref="AB354:AB417" si="150">IF(AA354&gt;0,Y66&amp;$M$67&amp;X66,"")</f>
        <v>3 : 3</v>
      </c>
      <c r="AC354" s="3" t="str">
        <f t="shared" ref="AC354:AC417" si="151">IF($AG66=1,W66&amp;V66,"")</f>
        <v/>
      </c>
      <c r="AD354" s="64" t="str">
        <f t="shared" ref="AD354:AD417" si="152">IF(AND(AA66&gt;0,$AG66=1),$Y66&amp;$M$67&amp;$X66,"")</f>
        <v/>
      </c>
      <c r="AE354" s="317"/>
      <c r="AF354" s="170"/>
      <c r="AG354" s="170"/>
      <c r="AH354" s="167" t="str">
        <f t="shared" ref="AH354:AH417" si="153">Z354</f>
        <v>Team C2Team C9</v>
      </c>
    </row>
    <row r="355" spans="7:34" x14ac:dyDescent="0.2">
      <c r="G355" s="1" t="s">
        <v>389</v>
      </c>
      <c r="H355" s="269" t="str">
        <f>Spielplan!$J280</f>
        <v>Team C2</v>
      </c>
      <c r="I355" s="170" t="str">
        <f>Spielplan!$L280</f>
        <v>Team C1</v>
      </c>
      <c r="J355" s="270">
        <f>IF(Spielplan!$M280="","",Spielplan!$M280)</f>
        <v>2</v>
      </c>
      <c r="K355" s="271">
        <f>IF(Spielplan!$O280="","",Spielplan!$O280)</f>
        <v>4</v>
      </c>
      <c r="Y355" s="57" t="s">
        <v>5</v>
      </c>
      <c r="Z355" s="33" t="str">
        <f t="shared" si="149"/>
        <v>Team D2Team D9</v>
      </c>
      <c r="AA355" s="172">
        <f t="shared" si="145"/>
        <v>1</v>
      </c>
      <c r="AB355" s="172" t="str">
        <f t="shared" si="150"/>
        <v>1 : 3</v>
      </c>
      <c r="AC355" s="3" t="str">
        <f t="shared" si="151"/>
        <v/>
      </c>
      <c r="AD355" s="64" t="str">
        <f t="shared" si="152"/>
        <v/>
      </c>
      <c r="AE355" s="317"/>
      <c r="AF355" s="170"/>
      <c r="AG355" s="170"/>
      <c r="AH355" s="167" t="str">
        <f t="shared" si="153"/>
        <v>Team D2Team D9</v>
      </c>
    </row>
    <row r="356" spans="7:34" x14ac:dyDescent="0.2">
      <c r="G356" s="1" t="s">
        <v>390</v>
      </c>
      <c r="H356" s="269" t="str">
        <f>Spielplan!$J281</f>
        <v>Team D2</v>
      </c>
      <c r="I356" s="170" t="str">
        <f>Spielplan!$L281</f>
        <v>Team D1</v>
      </c>
      <c r="J356" s="270">
        <f>IF(Spielplan!$M281="","",Spielplan!$M281)</f>
        <v>0</v>
      </c>
      <c r="K356" s="271">
        <f>IF(Spielplan!$O281="","",Spielplan!$O281)</f>
        <v>3</v>
      </c>
      <c r="Y356" s="57" t="s">
        <v>6</v>
      </c>
      <c r="Z356" s="33" t="str">
        <f t="shared" si="149"/>
        <v>Team A8FC Barcelona</v>
      </c>
      <c r="AA356" s="172">
        <f t="shared" si="145"/>
        <v>1</v>
      </c>
      <c r="AB356" s="172" t="str">
        <f t="shared" si="150"/>
        <v>3 : 3</v>
      </c>
      <c r="AC356" s="3" t="str">
        <f t="shared" si="151"/>
        <v/>
      </c>
      <c r="AD356" s="64" t="str">
        <f t="shared" si="152"/>
        <v/>
      </c>
      <c r="AE356" s="317"/>
      <c r="AF356" s="170"/>
      <c r="AG356" s="170"/>
      <c r="AH356" s="167" t="str">
        <f t="shared" si="153"/>
        <v>Team A8FC Barcelona</v>
      </c>
    </row>
    <row r="357" spans="7:34" x14ac:dyDescent="0.2">
      <c r="G357" s="1" t="s">
        <v>391</v>
      </c>
      <c r="H357" s="269" t="str">
        <f>Spielplan!$J282</f>
        <v>Team A9</v>
      </c>
      <c r="I357" s="170" t="str">
        <f>Spielplan!$L282</f>
        <v>Maibach 1822 eV</v>
      </c>
      <c r="J357" s="270">
        <f>IF(Spielplan!$M282="","",Spielplan!$M282)</f>
        <v>1</v>
      </c>
      <c r="K357" s="271">
        <f>IF(Spielplan!$O282="","",Spielplan!$O282)</f>
        <v>5</v>
      </c>
      <c r="Y357" s="57" t="s">
        <v>7</v>
      </c>
      <c r="Z357" s="33" t="str">
        <f t="shared" si="149"/>
        <v>Team B8Team B3</v>
      </c>
      <c r="AA357" s="172">
        <f t="shared" si="145"/>
        <v>1</v>
      </c>
      <c r="AB357" s="172" t="str">
        <f t="shared" si="150"/>
        <v>1 : 5</v>
      </c>
      <c r="AC357" s="3" t="str">
        <f t="shared" si="151"/>
        <v/>
      </c>
      <c r="AD357" s="64" t="str">
        <f t="shared" si="152"/>
        <v/>
      </c>
      <c r="AE357" s="317"/>
      <c r="AF357" s="170"/>
      <c r="AG357" s="170"/>
      <c r="AH357" s="167" t="str">
        <f t="shared" si="153"/>
        <v>Team B8Team B3</v>
      </c>
    </row>
    <row r="358" spans="7:34" x14ac:dyDescent="0.2">
      <c r="G358" s="1" t="s">
        <v>392</v>
      </c>
      <c r="H358" s="269" t="str">
        <f>Spielplan!$J283</f>
        <v>Team B9</v>
      </c>
      <c r="I358" s="170" t="str">
        <f>Spielplan!$L283</f>
        <v>Team B4</v>
      </c>
      <c r="J358" s="270">
        <f>IF(Spielplan!$M283="","",Spielplan!$M283)</f>
        <v>3</v>
      </c>
      <c r="K358" s="271">
        <f>IF(Spielplan!$O283="","",Spielplan!$O283)</f>
        <v>0</v>
      </c>
      <c r="Y358" s="57" t="s">
        <v>10</v>
      </c>
      <c r="Z358" s="33" t="str">
        <f t="shared" si="149"/>
        <v>Team C8Team C3</v>
      </c>
      <c r="AA358" s="172">
        <f t="shared" si="145"/>
        <v>1</v>
      </c>
      <c r="AB358" s="172" t="str">
        <f t="shared" si="150"/>
        <v>1 : 6</v>
      </c>
      <c r="AC358" s="3" t="str">
        <f t="shared" si="151"/>
        <v/>
      </c>
      <c r="AD358" s="64" t="str">
        <f t="shared" si="152"/>
        <v/>
      </c>
      <c r="AE358" s="317"/>
      <c r="AF358" s="170"/>
      <c r="AG358" s="170"/>
      <c r="AH358" s="167" t="str">
        <f t="shared" si="153"/>
        <v>Team C8Team C3</v>
      </c>
    </row>
    <row r="359" spans="7:34" x14ac:dyDescent="0.2">
      <c r="G359" s="1" t="s">
        <v>393</v>
      </c>
      <c r="H359" s="269" t="str">
        <f>Spielplan!$J284</f>
        <v>Team C9</v>
      </c>
      <c r="I359" s="170" t="str">
        <f>Spielplan!$L284</f>
        <v>Team C4</v>
      </c>
      <c r="J359" s="270">
        <f>IF(Spielplan!$M284="","",Spielplan!$M284)</f>
        <v>2</v>
      </c>
      <c r="K359" s="271">
        <f>IF(Spielplan!$O284="","",Spielplan!$O284)</f>
        <v>1</v>
      </c>
      <c r="Y359" s="57" t="s">
        <v>11</v>
      </c>
      <c r="Z359" s="33" t="str">
        <f t="shared" si="149"/>
        <v>Team D8Team D3</v>
      </c>
      <c r="AA359" s="172">
        <f t="shared" si="145"/>
        <v>1</v>
      </c>
      <c r="AB359" s="172" t="str">
        <f t="shared" si="150"/>
        <v>2 : 5</v>
      </c>
      <c r="AC359" s="3" t="str">
        <f t="shared" si="151"/>
        <v/>
      </c>
      <c r="AD359" s="64" t="str">
        <f t="shared" si="152"/>
        <v/>
      </c>
      <c r="AE359" s="317"/>
      <c r="AF359" s="170"/>
      <c r="AG359" s="170"/>
      <c r="AH359" s="167" t="str">
        <f t="shared" si="153"/>
        <v>Team D8Team D3</v>
      </c>
    </row>
    <row r="360" spans="7:34" x14ac:dyDescent="0.2">
      <c r="G360" s="1" t="s">
        <v>394</v>
      </c>
      <c r="H360" s="269" t="str">
        <f>Spielplan!$J285</f>
        <v>Team D9</v>
      </c>
      <c r="I360" s="170" t="str">
        <f>Spielplan!$L285</f>
        <v>Team D4</v>
      </c>
      <c r="J360" s="270">
        <f>IF(Spielplan!$M285="","",Spielplan!$M285)</f>
        <v>3</v>
      </c>
      <c r="K360" s="271">
        <f>IF(Spielplan!$O285="","",Spielplan!$O285)</f>
        <v>3</v>
      </c>
      <c r="Y360" s="57" t="s">
        <v>12</v>
      </c>
      <c r="Z360" s="33" t="str">
        <f t="shared" si="149"/>
        <v>Maibach 1822 eVTeam A7</v>
      </c>
      <c r="AA360" s="172">
        <f t="shared" si="145"/>
        <v>1</v>
      </c>
      <c r="AB360" s="172" t="str">
        <f t="shared" si="150"/>
        <v>2 : 4</v>
      </c>
      <c r="AC360" s="3" t="str">
        <f t="shared" si="151"/>
        <v/>
      </c>
      <c r="AD360" s="64" t="str">
        <f t="shared" si="152"/>
        <v/>
      </c>
      <c r="AE360" s="317"/>
      <c r="AF360" s="170"/>
      <c r="AG360" s="170"/>
      <c r="AH360" s="167" t="str">
        <f t="shared" si="153"/>
        <v>Maibach 1822 eVTeam A7</v>
      </c>
    </row>
    <row r="361" spans="7:34" x14ac:dyDescent="0.2">
      <c r="G361" s="1" t="s">
        <v>395</v>
      </c>
      <c r="H361" s="269" t="str">
        <f>Spielplan!$J286</f>
        <v>Beinbruch SC</v>
      </c>
      <c r="I361" s="170" t="str">
        <f>Spielplan!$L286</f>
        <v>Team A8</v>
      </c>
      <c r="J361" s="270">
        <f>IF(Spielplan!$M286="","",Spielplan!$M286)</f>
        <v>3</v>
      </c>
      <c r="K361" s="271">
        <f>IF(Spielplan!$O286="","",Spielplan!$O286)</f>
        <v>3</v>
      </c>
      <c r="Y361" s="57" t="s">
        <v>13</v>
      </c>
      <c r="Z361" s="33" t="str">
        <f t="shared" si="149"/>
        <v>Team B4Team B7</v>
      </c>
      <c r="AA361" s="172">
        <f t="shared" si="145"/>
        <v>1</v>
      </c>
      <c r="AB361" s="172" t="str">
        <f t="shared" si="150"/>
        <v>0 : 3</v>
      </c>
      <c r="AC361" s="3" t="str">
        <f t="shared" si="151"/>
        <v/>
      </c>
      <c r="AD361" s="64" t="str">
        <f t="shared" si="152"/>
        <v/>
      </c>
      <c r="AE361" s="317"/>
      <c r="AF361" s="170"/>
      <c r="AG361" s="170"/>
      <c r="AH361" s="167" t="str">
        <f t="shared" si="153"/>
        <v>Team B4Team B7</v>
      </c>
    </row>
    <row r="362" spans="7:34" x14ac:dyDescent="0.2">
      <c r="G362" s="1" t="s">
        <v>396</v>
      </c>
      <c r="H362" s="269" t="str">
        <f>Spielplan!$J287</f>
        <v>Team B5</v>
      </c>
      <c r="I362" s="170" t="str">
        <f>Spielplan!$L287</f>
        <v>Team B8</v>
      </c>
      <c r="J362" s="270">
        <f>IF(Spielplan!$M287="","",Spielplan!$M287)</f>
        <v>3</v>
      </c>
      <c r="K362" s="271">
        <f>IF(Spielplan!$O287="","",Spielplan!$O287)</f>
        <v>3</v>
      </c>
      <c r="Y362" s="57" t="s">
        <v>14</v>
      </c>
      <c r="Z362" s="33" t="str">
        <f t="shared" si="149"/>
        <v>Team C4Team C7</v>
      </c>
      <c r="AA362" s="172">
        <f t="shared" si="145"/>
        <v>1</v>
      </c>
      <c r="AB362" s="172" t="str">
        <f t="shared" si="150"/>
        <v>1 : 5</v>
      </c>
      <c r="AC362" s="3" t="str">
        <f t="shared" si="151"/>
        <v/>
      </c>
      <c r="AD362" s="64" t="str">
        <f t="shared" si="152"/>
        <v/>
      </c>
      <c r="AE362" s="317"/>
      <c r="AF362" s="170"/>
      <c r="AG362" s="170"/>
      <c r="AH362" s="167" t="str">
        <f t="shared" si="153"/>
        <v>Team C4Team C7</v>
      </c>
    </row>
    <row r="363" spans="7:34" x14ac:dyDescent="0.2">
      <c r="G363" s="1" t="s">
        <v>397</v>
      </c>
      <c r="H363" s="269" t="str">
        <f>Spielplan!$J288</f>
        <v>Team C5</v>
      </c>
      <c r="I363" s="170" t="str">
        <f>Spielplan!$L288</f>
        <v>Team C8</v>
      </c>
      <c r="J363" s="270">
        <f>IF(Spielplan!$M288="","",Spielplan!$M288)</f>
        <v>5</v>
      </c>
      <c r="K363" s="271">
        <f>IF(Spielplan!$O288="","",Spielplan!$O288)</f>
        <v>5</v>
      </c>
      <c r="Y363" s="57" t="s">
        <v>15</v>
      </c>
      <c r="Z363" s="33" t="str">
        <f t="shared" si="149"/>
        <v>Team D4Team D7</v>
      </c>
      <c r="AA363" s="172">
        <f t="shared" si="145"/>
        <v>1</v>
      </c>
      <c r="AB363" s="172" t="str">
        <f t="shared" si="150"/>
        <v>3 : 0</v>
      </c>
      <c r="AC363" s="3" t="str">
        <f t="shared" si="151"/>
        <v/>
      </c>
      <c r="AD363" s="64" t="str">
        <f t="shared" si="152"/>
        <v/>
      </c>
      <c r="AE363" s="317"/>
      <c r="AF363" s="170"/>
      <c r="AG363" s="170"/>
      <c r="AH363" s="167" t="str">
        <f t="shared" si="153"/>
        <v>Team D4Team D7</v>
      </c>
    </row>
    <row r="364" spans="7:34" x14ac:dyDescent="0.2">
      <c r="G364" s="1" t="s">
        <v>398</v>
      </c>
      <c r="H364" s="269" t="str">
        <f>Spielplan!$J289</f>
        <v>Team D5</v>
      </c>
      <c r="I364" s="170" t="str">
        <f>Spielplan!$L289</f>
        <v>Team D8</v>
      </c>
      <c r="J364" s="270">
        <f>IF(Spielplan!$M289="","",Spielplan!$M289)</f>
        <v>6</v>
      </c>
      <c r="K364" s="271">
        <f>IF(Spielplan!$O289="","",Spielplan!$O289)</f>
        <v>6</v>
      </c>
      <c r="Y364" s="57" t="s">
        <v>16</v>
      </c>
      <c r="Z364" s="33" t="str">
        <f t="shared" si="149"/>
        <v>FV Schlappe LungeBeinbruch SC</v>
      </c>
      <c r="AA364" s="172">
        <f t="shared" si="145"/>
        <v>1</v>
      </c>
      <c r="AB364" s="172" t="str">
        <f t="shared" si="150"/>
        <v>2 : 1</v>
      </c>
      <c r="AC364" s="3" t="str">
        <f t="shared" si="151"/>
        <v/>
      </c>
      <c r="AD364" s="64" t="str">
        <f t="shared" si="152"/>
        <v/>
      </c>
      <c r="AE364" s="317"/>
      <c r="AF364" s="170"/>
      <c r="AG364" s="170"/>
      <c r="AH364" s="167" t="str">
        <f t="shared" si="153"/>
        <v>FV Schlappe LungeBeinbruch SC</v>
      </c>
    </row>
    <row r="365" spans="7:34" x14ac:dyDescent="0.2">
      <c r="G365" s="1" t="s">
        <v>399</v>
      </c>
      <c r="H365" s="269" t="str">
        <f>Spielplan!$J290</f>
        <v>Team A7</v>
      </c>
      <c r="I365" s="170" t="str">
        <f>Spielplan!$L290</f>
        <v>FV Schlappe Lunge</v>
      </c>
      <c r="J365" s="270">
        <f>IF(Spielplan!$M290="","",Spielplan!$M290)</f>
        <v>5</v>
      </c>
      <c r="K365" s="271">
        <f>IF(Spielplan!$O290="","",Spielplan!$O290)</f>
        <v>5</v>
      </c>
      <c r="Y365" s="57" t="s">
        <v>17</v>
      </c>
      <c r="Z365" s="33" t="str">
        <f t="shared" si="149"/>
        <v>Team B6Team B5</v>
      </c>
      <c r="AA365" s="172">
        <f t="shared" si="145"/>
        <v>1</v>
      </c>
      <c r="AB365" s="172" t="str">
        <f t="shared" si="150"/>
        <v>2 : 2</v>
      </c>
      <c r="AC365" s="3" t="str">
        <f t="shared" si="151"/>
        <v/>
      </c>
      <c r="AD365" s="64" t="str">
        <f t="shared" si="152"/>
        <v/>
      </c>
      <c r="AE365" s="317"/>
      <c r="AF365" s="170"/>
      <c r="AG365" s="170"/>
      <c r="AH365" s="167" t="str">
        <f t="shared" si="153"/>
        <v>Team B6Team B5</v>
      </c>
    </row>
    <row r="366" spans="7:34" x14ac:dyDescent="0.2">
      <c r="G366" s="1" t="s">
        <v>400</v>
      </c>
      <c r="H366" s="269" t="str">
        <f>Spielplan!$J291</f>
        <v>Team B7</v>
      </c>
      <c r="I366" s="170" t="str">
        <f>Spielplan!$L291</f>
        <v>Team B6</v>
      </c>
      <c r="J366" s="270">
        <f>IF(Spielplan!$M291="","",Spielplan!$M291)</f>
        <v>4</v>
      </c>
      <c r="K366" s="271">
        <f>IF(Spielplan!$O291="","",Spielplan!$O291)</f>
        <v>4</v>
      </c>
      <c r="Y366" s="57" t="s">
        <v>18</v>
      </c>
      <c r="Z366" s="33" t="str">
        <f t="shared" si="149"/>
        <v>Team C6Team C5</v>
      </c>
      <c r="AA366" s="172">
        <f t="shared" si="145"/>
        <v>1</v>
      </c>
      <c r="AB366" s="172" t="str">
        <f t="shared" si="150"/>
        <v>3 : 4</v>
      </c>
      <c r="AC366" s="3" t="str">
        <f t="shared" si="151"/>
        <v/>
      </c>
      <c r="AD366" s="64" t="str">
        <f t="shared" si="152"/>
        <v/>
      </c>
      <c r="AE366" s="317"/>
      <c r="AF366" s="170"/>
      <c r="AG366" s="170"/>
      <c r="AH366" s="167" t="str">
        <f t="shared" si="153"/>
        <v>Team C6Team C5</v>
      </c>
    </row>
    <row r="367" spans="7:34" x14ac:dyDescent="0.2">
      <c r="G367" s="1" t="s">
        <v>401</v>
      </c>
      <c r="H367" s="269" t="str">
        <f>Spielplan!$J292</f>
        <v>Team C7</v>
      </c>
      <c r="I367" s="170" t="str">
        <f>Spielplan!$L292</f>
        <v>Team C6</v>
      </c>
      <c r="J367" s="270">
        <f>IF(Spielplan!$M292="","",Spielplan!$M292)</f>
        <v>3</v>
      </c>
      <c r="K367" s="271">
        <f>IF(Spielplan!$O292="","",Spielplan!$O292)</f>
        <v>3</v>
      </c>
      <c r="Y367" s="57" t="s">
        <v>19</v>
      </c>
      <c r="Z367" s="33" t="str">
        <f t="shared" si="149"/>
        <v>Team D6Team D5</v>
      </c>
      <c r="AA367" s="172">
        <f t="shared" si="145"/>
        <v>1</v>
      </c>
      <c r="AB367" s="172" t="str">
        <f t="shared" si="150"/>
        <v>3 : 3</v>
      </c>
      <c r="AC367" s="3" t="str">
        <f t="shared" si="151"/>
        <v/>
      </c>
      <c r="AD367" s="64" t="str">
        <f t="shared" si="152"/>
        <v/>
      </c>
      <c r="AE367" s="317"/>
      <c r="AF367" s="170"/>
      <c r="AG367" s="170"/>
      <c r="AH367" s="167" t="str">
        <f t="shared" si="153"/>
        <v>Team D6Team D5</v>
      </c>
    </row>
    <row r="368" spans="7:34" ht="12.75" thickBot="1" x14ac:dyDescent="0.25">
      <c r="G368" s="1" t="s">
        <v>402</v>
      </c>
      <c r="H368" s="176" t="str">
        <f>Spielplan!$J293</f>
        <v>Team D7</v>
      </c>
      <c r="I368" s="164" t="str">
        <f>Spielplan!$L293</f>
        <v>Team D6</v>
      </c>
      <c r="J368" s="180">
        <f>IF(Spielplan!$M293="","",Spielplan!$M293)</f>
        <v>5</v>
      </c>
      <c r="K368" s="177">
        <f>IF(Spielplan!$O293="","",Spielplan!$O293)</f>
        <v>5</v>
      </c>
      <c r="Y368" s="57" t="s">
        <v>20</v>
      </c>
      <c r="Z368" s="33" t="str">
        <f t="shared" si="149"/>
        <v>1. FC RiedwaldTeam A9</v>
      </c>
      <c r="AA368" s="172">
        <f t="shared" si="145"/>
        <v>1</v>
      </c>
      <c r="AB368" s="172" t="str">
        <f t="shared" si="150"/>
        <v>3 : 1</v>
      </c>
      <c r="AC368" s="3" t="str">
        <f t="shared" si="151"/>
        <v/>
      </c>
      <c r="AD368" s="64" t="str">
        <f t="shared" si="152"/>
        <v/>
      </c>
      <c r="AE368" s="317"/>
      <c r="AF368" s="170"/>
      <c r="AG368" s="170"/>
      <c r="AH368" s="167" t="str">
        <f t="shared" si="153"/>
        <v>1. FC RiedwaldTeam A9</v>
      </c>
    </row>
    <row r="369" spans="2:34" ht="12.75" thickTop="1" x14ac:dyDescent="0.2">
      <c r="Y369" s="57" t="s">
        <v>21</v>
      </c>
      <c r="Z369" s="33" t="str">
        <f t="shared" si="149"/>
        <v>Team B1Team B9</v>
      </c>
      <c r="AA369" s="172">
        <f t="shared" si="145"/>
        <v>1</v>
      </c>
      <c r="AB369" s="172" t="str">
        <f t="shared" si="150"/>
        <v>3 : 3</v>
      </c>
      <c r="AC369" s="3" t="str">
        <f t="shared" si="151"/>
        <v/>
      </c>
      <c r="AD369" s="64" t="str">
        <f t="shared" si="152"/>
        <v/>
      </c>
      <c r="AE369" s="317"/>
      <c r="AF369" s="170"/>
      <c r="AG369" s="170"/>
      <c r="AH369" s="167" t="str">
        <f t="shared" si="153"/>
        <v>Team B1Team B9</v>
      </c>
    </row>
    <row r="370" spans="2:34" x14ac:dyDescent="0.2">
      <c r="B370" s="338" t="s">
        <v>155</v>
      </c>
      <c r="C370" s="338"/>
      <c r="D370" s="338"/>
      <c r="E370" s="338"/>
      <c r="F370" s="338"/>
      <c r="G370" s="338"/>
      <c r="H370" s="338"/>
      <c r="I370" s="338"/>
      <c r="J370" s="338"/>
      <c r="K370" s="338"/>
      <c r="Y370" s="57" t="s">
        <v>22</v>
      </c>
      <c r="Z370" s="33" t="str">
        <f t="shared" si="149"/>
        <v>Team C1Team C9</v>
      </c>
      <c r="AA370" s="172">
        <f t="shared" si="145"/>
        <v>1</v>
      </c>
      <c r="AB370" s="172" t="str">
        <f t="shared" si="150"/>
        <v>5 : 1</v>
      </c>
      <c r="AC370" s="3" t="str">
        <f t="shared" si="151"/>
        <v/>
      </c>
      <c r="AD370" s="64" t="str">
        <f t="shared" si="152"/>
        <v/>
      </c>
      <c r="AE370" s="317"/>
      <c r="AF370" s="170"/>
      <c r="AG370" s="170"/>
      <c r="AH370" s="167" t="str">
        <f t="shared" si="153"/>
        <v>Team C1Team C9</v>
      </c>
    </row>
    <row r="371" spans="2:34" x14ac:dyDescent="0.2">
      <c r="B371" s="338"/>
      <c r="C371" s="338"/>
      <c r="D371" s="338"/>
      <c r="E371" s="338"/>
      <c r="F371" s="338"/>
      <c r="G371" s="338"/>
      <c r="H371" s="338"/>
      <c r="I371" s="338"/>
      <c r="J371" s="338"/>
      <c r="K371" s="338"/>
      <c r="Y371" s="57" t="s">
        <v>23</v>
      </c>
      <c r="Z371" s="33" t="str">
        <f t="shared" si="149"/>
        <v>Team D1Team D9</v>
      </c>
      <c r="AA371" s="172">
        <f t="shared" si="145"/>
        <v>1</v>
      </c>
      <c r="AB371" s="172" t="str">
        <f t="shared" si="150"/>
        <v>6 : 1</v>
      </c>
      <c r="AC371" s="3" t="str">
        <f t="shared" si="151"/>
        <v/>
      </c>
      <c r="AD371" s="64" t="str">
        <f t="shared" si="152"/>
        <v/>
      </c>
      <c r="AE371" s="317"/>
      <c r="AF371" s="170"/>
      <c r="AG371" s="170"/>
      <c r="AH371" s="167" t="str">
        <f t="shared" si="153"/>
        <v>Team D1Team D9</v>
      </c>
    </row>
    <row r="372" spans="2:34" x14ac:dyDescent="0.2">
      <c r="Y372" s="57" t="s">
        <v>24</v>
      </c>
      <c r="Z372" s="33" t="str">
        <f t="shared" si="149"/>
        <v>Team A7Eintracht Frankfurt</v>
      </c>
      <c r="AA372" s="172">
        <f t="shared" si="145"/>
        <v>1</v>
      </c>
      <c r="AB372" s="172" t="str">
        <f t="shared" si="150"/>
        <v>5 : 2</v>
      </c>
      <c r="AC372" s="3" t="str">
        <f t="shared" si="151"/>
        <v/>
      </c>
      <c r="AD372" s="64" t="str">
        <f t="shared" si="152"/>
        <v/>
      </c>
      <c r="AE372" s="317"/>
      <c r="AF372" s="170"/>
      <c r="AG372" s="170"/>
      <c r="AH372" s="167" t="str">
        <f t="shared" si="153"/>
        <v>Team A7Eintracht Frankfurt</v>
      </c>
    </row>
    <row r="373" spans="2:34" ht="12.75" thickBot="1" x14ac:dyDescent="0.25">
      <c r="Y373" s="57" t="s">
        <v>25</v>
      </c>
      <c r="Z373" s="33" t="str">
        <f t="shared" si="149"/>
        <v>Team B7Team B2</v>
      </c>
      <c r="AA373" s="172">
        <f t="shared" si="145"/>
        <v>1</v>
      </c>
      <c r="AB373" s="172" t="str">
        <f t="shared" si="150"/>
        <v>4 : 2</v>
      </c>
      <c r="AC373" s="3" t="str">
        <f t="shared" si="151"/>
        <v/>
      </c>
      <c r="AD373" s="64" t="str">
        <f t="shared" si="152"/>
        <v/>
      </c>
      <c r="AE373" s="317"/>
      <c r="AF373" s="170"/>
      <c r="AG373" s="170"/>
      <c r="AH373" s="167" t="str">
        <f t="shared" si="153"/>
        <v>Team B7Team B2</v>
      </c>
    </row>
    <row r="374" spans="2:34" ht="12.75" thickTop="1" x14ac:dyDescent="0.2">
      <c r="B374" s="150" t="s">
        <v>114</v>
      </c>
      <c r="C374" s="151" t="s">
        <v>79</v>
      </c>
      <c r="D374" s="152" t="s">
        <v>112</v>
      </c>
      <c r="E374" s="152" t="s">
        <v>94</v>
      </c>
      <c r="F374" s="152" t="s">
        <v>95</v>
      </c>
      <c r="G374" s="152" t="s">
        <v>96</v>
      </c>
      <c r="H374" s="152" t="s">
        <v>124</v>
      </c>
      <c r="I374" s="152" t="s">
        <v>116</v>
      </c>
      <c r="J374" s="152" t="s">
        <v>113</v>
      </c>
      <c r="K374" s="153" t="s">
        <v>97</v>
      </c>
      <c r="Y374" s="57" t="s">
        <v>26</v>
      </c>
      <c r="Z374" s="33" t="str">
        <f t="shared" si="149"/>
        <v>Team C7Team C2</v>
      </c>
      <c r="AA374" s="172">
        <f t="shared" si="145"/>
        <v>1</v>
      </c>
      <c r="AB374" s="172" t="str">
        <f t="shared" si="150"/>
        <v>3 : 0</v>
      </c>
      <c r="AC374" s="3" t="str">
        <f t="shared" si="151"/>
        <v/>
      </c>
      <c r="AD374" s="64" t="str">
        <f t="shared" si="152"/>
        <v/>
      </c>
      <c r="AE374" s="317"/>
      <c r="AF374" s="170"/>
      <c r="AG374" s="170"/>
      <c r="AH374" s="167" t="str">
        <f t="shared" si="153"/>
        <v>Team C7Team C2</v>
      </c>
    </row>
    <row r="375" spans="2:34" x14ac:dyDescent="0.2">
      <c r="B375" s="154">
        <f>IF($C375="","",IF($K$13=0,"",1))</f>
        <v>1</v>
      </c>
      <c r="C375" s="3" t="str">
        <f t="shared" ref="C375:C383" si="154">IF($F$13&lt;3,"",IF($K$13=0,$R64,VLOOKUP(B4,$C$4:$N$12,4,0)))</f>
        <v>Eintracht Frankfurt</v>
      </c>
      <c r="D375" s="172">
        <f t="shared" ref="D375:D383" si="155">IF(OR($K$13=0,$C375=""),"",VLOOKUP(B375,$C$4:$N$12,9,0))</f>
        <v>16</v>
      </c>
      <c r="E375" s="172">
        <f t="shared" ref="E375:E383" si="156">IF(OR($K$13=0,$C375=""),"",VLOOKUP(B375,$C$4:$N$12,10,0))</f>
        <v>7</v>
      </c>
      <c r="F375" s="172">
        <f t="shared" ref="F375:F383" si="157">IF(OR($K$13=0,$C375=""),"",VLOOKUP(B375,$C$4:$N$12,11,0))</f>
        <v>6</v>
      </c>
      <c r="G375" s="172">
        <f t="shared" ref="G375:G383" si="158">IF(OR($K$13=0,$C375=""),"",VLOOKUP(B375,$C$4:$N$12,12,0))</f>
        <v>3</v>
      </c>
      <c r="H375" s="172">
        <f t="shared" ref="H375:H383" si="159">IF(OR($K$13=0,$C375=""),"",VLOOKUP(B375,$C$4:$N$12,5,0))</f>
        <v>49</v>
      </c>
      <c r="I375" s="172">
        <f t="shared" ref="I375:I383" si="160">IF(OR($K$13=0,$C375=""),"",VLOOKUP(B375,$C$4:$N$12,6,0))</f>
        <v>36</v>
      </c>
      <c r="J375" s="172">
        <f t="shared" ref="J375:J383" si="161">IF(OR($K$13=0,$C375=""),"",H375-I375)</f>
        <v>13</v>
      </c>
      <c r="K375" s="155">
        <f t="shared" ref="K375:K383" si="162">IF(OR($K$13=0,$C375=""),"",VLOOKUP(B375,$C$4:$N$12,8,0))</f>
        <v>27</v>
      </c>
      <c r="Y375" s="57" t="s">
        <v>27</v>
      </c>
      <c r="Z375" s="33" t="str">
        <f t="shared" si="149"/>
        <v>Team D7Team D2</v>
      </c>
      <c r="AA375" s="172">
        <f t="shared" si="145"/>
        <v>1</v>
      </c>
      <c r="AB375" s="172" t="str">
        <f t="shared" si="150"/>
        <v>5 : 1</v>
      </c>
      <c r="AC375" s="3" t="str">
        <f t="shared" si="151"/>
        <v/>
      </c>
      <c r="AD375" s="64" t="str">
        <f t="shared" si="152"/>
        <v/>
      </c>
      <c r="AE375" s="317"/>
      <c r="AF375" s="170"/>
      <c r="AG375" s="170"/>
      <c r="AH375" s="167" t="str">
        <f t="shared" si="153"/>
        <v>Team D7Team D2</v>
      </c>
    </row>
    <row r="376" spans="2:34" x14ac:dyDescent="0.2">
      <c r="B376" s="154">
        <f>IF($C376="","",IF($K$13=0,"",IF(VLOOKUP($B5,$C$4:$E$12,3,0)=MAX($B$375:$B375),VLOOKUP($B5,$C$4:$E$12,3,0),$B5)))</f>
        <v>2</v>
      </c>
      <c r="C376" s="3" t="str">
        <f t="shared" si="154"/>
        <v>Beinbruch SC</v>
      </c>
      <c r="D376" s="172">
        <f t="shared" si="155"/>
        <v>16</v>
      </c>
      <c r="E376" s="172">
        <f t="shared" si="156"/>
        <v>6</v>
      </c>
      <c r="F376" s="172">
        <f t="shared" si="157"/>
        <v>8</v>
      </c>
      <c r="G376" s="172">
        <f t="shared" si="158"/>
        <v>2</v>
      </c>
      <c r="H376" s="172">
        <f t="shared" si="159"/>
        <v>57</v>
      </c>
      <c r="I376" s="172">
        <f t="shared" si="160"/>
        <v>42</v>
      </c>
      <c r="J376" s="172">
        <f t="shared" si="161"/>
        <v>15</v>
      </c>
      <c r="K376" s="155">
        <f t="shared" si="162"/>
        <v>26</v>
      </c>
      <c r="Y376" s="57" t="s">
        <v>28</v>
      </c>
      <c r="Z376" s="33" t="str">
        <f t="shared" si="149"/>
        <v>FC BarcelonaFV Schlappe Lunge</v>
      </c>
      <c r="AA376" s="172">
        <f t="shared" si="145"/>
        <v>1</v>
      </c>
      <c r="AB376" s="172" t="str">
        <f t="shared" si="150"/>
        <v>0 : 3</v>
      </c>
      <c r="AC376" s="3" t="str">
        <f t="shared" si="151"/>
        <v/>
      </c>
      <c r="AD376" s="64" t="str">
        <f t="shared" si="152"/>
        <v/>
      </c>
      <c r="AE376" s="317"/>
      <c r="AF376" s="170"/>
      <c r="AG376" s="170"/>
      <c r="AH376" s="167" t="str">
        <f t="shared" si="153"/>
        <v>FC BarcelonaFV Schlappe Lunge</v>
      </c>
    </row>
    <row r="377" spans="2:34" x14ac:dyDescent="0.2">
      <c r="B377" s="154">
        <f>IF($C377="","",IF($K$13=0,"",IF(VLOOKUP($B6,$C$4:$E$12,3,0)=MAX($B$375:$B376),VLOOKUP($B6,$C$4:$E$12,3,0),$B6)))</f>
        <v>3</v>
      </c>
      <c r="C377" s="3" t="str">
        <f t="shared" si="154"/>
        <v>Team A7</v>
      </c>
      <c r="D377" s="172">
        <f t="shared" si="155"/>
        <v>16</v>
      </c>
      <c r="E377" s="172">
        <f t="shared" si="156"/>
        <v>7</v>
      </c>
      <c r="F377" s="172">
        <f t="shared" si="157"/>
        <v>4</v>
      </c>
      <c r="G377" s="172">
        <f t="shared" si="158"/>
        <v>5</v>
      </c>
      <c r="H377" s="172">
        <f t="shared" si="159"/>
        <v>47</v>
      </c>
      <c r="I377" s="172">
        <f t="shared" si="160"/>
        <v>40</v>
      </c>
      <c r="J377" s="172">
        <f t="shared" si="161"/>
        <v>7</v>
      </c>
      <c r="K377" s="155">
        <f t="shared" si="162"/>
        <v>25</v>
      </c>
      <c r="Y377" s="57" t="s">
        <v>29</v>
      </c>
      <c r="Z377" s="33" t="str">
        <f t="shared" si="149"/>
        <v>Team B3Team B6</v>
      </c>
      <c r="AA377" s="172">
        <f t="shared" si="145"/>
        <v>1</v>
      </c>
      <c r="AB377" s="172" t="str">
        <f t="shared" si="150"/>
        <v>1 : 2</v>
      </c>
      <c r="AC377" s="3" t="str">
        <f t="shared" si="151"/>
        <v/>
      </c>
      <c r="AD377" s="64" t="str">
        <f t="shared" si="152"/>
        <v/>
      </c>
      <c r="AE377" s="317"/>
      <c r="AF377" s="170"/>
      <c r="AG377" s="170"/>
      <c r="AH377" s="167" t="str">
        <f t="shared" si="153"/>
        <v>Team B3Team B6</v>
      </c>
    </row>
    <row r="378" spans="2:34" x14ac:dyDescent="0.2">
      <c r="B378" s="154">
        <f>IF($C378="","",IF($K$13=0,"",IF(VLOOKUP($B7,$C$4:$E$12,3,0)=MAX($B$375:$B377),VLOOKUP($B7,$C$4:$E$12,3,0),$B7)))</f>
        <v>4</v>
      </c>
      <c r="C378" s="3" t="str">
        <f t="shared" si="154"/>
        <v>Maibach 1822 eV</v>
      </c>
      <c r="D378" s="172">
        <f t="shared" si="155"/>
        <v>16</v>
      </c>
      <c r="E378" s="172">
        <f t="shared" si="156"/>
        <v>7</v>
      </c>
      <c r="F378" s="172">
        <f t="shared" si="157"/>
        <v>3</v>
      </c>
      <c r="G378" s="172">
        <f t="shared" si="158"/>
        <v>6</v>
      </c>
      <c r="H378" s="172">
        <f t="shared" si="159"/>
        <v>45</v>
      </c>
      <c r="I378" s="172">
        <f t="shared" si="160"/>
        <v>42</v>
      </c>
      <c r="J378" s="172">
        <f t="shared" si="161"/>
        <v>3</v>
      </c>
      <c r="K378" s="155">
        <f t="shared" si="162"/>
        <v>24</v>
      </c>
      <c r="Y378" s="57" t="s">
        <v>30</v>
      </c>
      <c r="Z378" s="33" t="str">
        <f t="shared" si="149"/>
        <v>Team C3Team C6</v>
      </c>
      <c r="AA378" s="172">
        <f t="shared" si="145"/>
        <v>1</v>
      </c>
      <c r="AB378" s="172" t="str">
        <f t="shared" si="150"/>
        <v>2 : 2</v>
      </c>
      <c r="AC378" s="3" t="str">
        <f t="shared" si="151"/>
        <v/>
      </c>
      <c r="AD378" s="64" t="str">
        <f t="shared" si="152"/>
        <v/>
      </c>
      <c r="AE378" s="317"/>
      <c r="AF378" s="170"/>
      <c r="AG378" s="170"/>
      <c r="AH378" s="167" t="str">
        <f t="shared" si="153"/>
        <v>Team C3Team C6</v>
      </c>
    </row>
    <row r="379" spans="2:34" x14ac:dyDescent="0.2">
      <c r="B379" s="154">
        <f>IF($C379="","",IF($K$13=0,"",IF(VLOOKUP($B8,$C$4:$E$12,3,0)=MAX($B$375:$B378),VLOOKUP($B8,$C$4:$E$12,3,0),$B8)))</f>
        <v>5</v>
      </c>
      <c r="C379" s="3" t="str">
        <f t="shared" si="154"/>
        <v>FV Schlappe Lunge</v>
      </c>
      <c r="D379" s="172">
        <f t="shared" si="155"/>
        <v>16</v>
      </c>
      <c r="E379" s="172">
        <f t="shared" si="156"/>
        <v>5</v>
      </c>
      <c r="F379" s="172">
        <f t="shared" si="157"/>
        <v>8</v>
      </c>
      <c r="G379" s="172">
        <f t="shared" si="158"/>
        <v>3</v>
      </c>
      <c r="H379" s="172">
        <f t="shared" si="159"/>
        <v>38</v>
      </c>
      <c r="I379" s="172">
        <f t="shared" si="160"/>
        <v>42</v>
      </c>
      <c r="J379" s="172">
        <f t="shared" si="161"/>
        <v>-4</v>
      </c>
      <c r="K379" s="155">
        <f t="shared" si="162"/>
        <v>23</v>
      </c>
      <c r="Y379" s="57" t="s">
        <v>31</v>
      </c>
      <c r="Z379" s="33" t="str">
        <f t="shared" si="149"/>
        <v>Team D3Team D6</v>
      </c>
      <c r="AA379" s="172">
        <f t="shared" si="145"/>
        <v>1</v>
      </c>
      <c r="AB379" s="172" t="str">
        <f t="shared" si="150"/>
        <v>4 : 3</v>
      </c>
      <c r="AC379" s="3" t="str">
        <f t="shared" si="151"/>
        <v/>
      </c>
      <c r="AD379" s="64" t="str">
        <f t="shared" si="152"/>
        <v/>
      </c>
      <c r="AE379" s="317"/>
      <c r="AF379" s="170"/>
      <c r="AG379" s="170"/>
      <c r="AH379" s="167" t="str">
        <f t="shared" si="153"/>
        <v>Team D3Team D6</v>
      </c>
    </row>
    <row r="380" spans="2:34" x14ac:dyDescent="0.2">
      <c r="B380" s="154">
        <f>IF($C380="","",IF($K$13=0,"",IF(VLOOKUP($B9,$C$4:$E$12,3,0)=MAX($B$375:$B379),VLOOKUP($B9,$C$4:$E$12,3,0),$B9)))</f>
        <v>6</v>
      </c>
      <c r="C380" s="3" t="str">
        <f t="shared" si="154"/>
        <v>Team A8</v>
      </c>
      <c r="D380" s="172">
        <f t="shared" si="155"/>
        <v>16</v>
      </c>
      <c r="E380" s="172">
        <f t="shared" si="156"/>
        <v>4</v>
      </c>
      <c r="F380" s="172">
        <f t="shared" si="157"/>
        <v>6</v>
      </c>
      <c r="G380" s="172">
        <f t="shared" si="158"/>
        <v>6</v>
      </c>
      <c r="H380" s="172">
        <f t="shared" si="159"/>
        <v>48</v>
      </c>
      <c r="I380" s="172">
        <f t="shared" si="160"/>
        <v>52</v>
      </c>
      <c r="J380" s="172">
        <f t="shared" si="161"/>
        <v>-4</v>
      </c>
      <c r="K380" s="155">
        <f t="shared" si="162"/>
        <v>18</v>
      </c>
      <c r="Y380" s="57" t="s">
        <v>32</v>
      </c>
      <c r="Z380" s="33" t="str">
        <f t="shared" si="149"/>
        <v>Beinbruch SCMaibach 1822 eV</v>
      </c>
      <c r="AA380" s="172">
        <f t="shared" si="145"/>
        <v>1</v>
      </c>
      <c r="AB380" s="172" t="str">
        <f t="shared" si="150"/>
        <v>3 : 3</v>
      </c>
      <c r="AC380" s="3" t="str">
        <f t="shared" si="151"/>
        <v/>
      </c>
      <c r="AD380" s="64" t="str">
        <f t="shared" si="152"/>
        <v/>
      </c>
      <c r="AE380" s="317"/>
      <c r="AF380" s="170"/>
      <c r="AG380" s="170"/>
      <c r="AH380" s="167" t="str">
        <f t="shared" si="153"/>
        <v>Beinbruch SCMaibach 1822 eV</v>
      </c>
    </row>
    <row r="381" spans="2:34" x14ac:dyDescent="0.2">
      <c r="B381" s="154">
        <f>IF($C381="","",IF($K$13=0,"",IF(VLOOKUP($B10,$C$4:$E$12,3,0)=MAX($B$375:$B380),VLOOKUP($B10,$C$4:$E$12,3,0),$B10)))</f>
        <v>7</v>
      </c>
      <c r="C381" s="3" t="str">
        <f t="shared" si="154"/>
        <v>1. FC Riedwald</v>
      </c>
      <c r="D381" s="172">
        <f t="shared" si="155"/>
        <v>16</v>
      </c>
      <c r="E381" s="172">
        <f t="shared" si="156"/>
        <v>4</v>
      </c>
      <c r="F381" s="172">
        <f t="shared" si="157"/>
        <v>6</v>
      </c>
      <c r="G381" s="172">
        <f t="shared" si="158"/>
        <v>6</v>
      </c>
      <c r="H381" s="172">
        <f t="shared" si="159"/>
        <v>37</v>
      </c>
      <c r="I381" s="172">
        <f t="shared" si="160"/>
        <v>45</v>
      </c>
      <c r="J381" s="172">
        <f t="shared" si="161"/>
        <v>-8</v>
      </c>
      <c r="K381" s="155">
        <f t="shared" si="162"/>
        <v>18</v>
      </c>
      <c r="Y381" s="57" t="s">
        <v>33</v>
      </c>
      <c r="Z381" s="33" t="str">
        <f t="shared" si="149"/>
        <v>Team B5Team B4</v>
      </c>
      <c r="AA381" s="172">
        <f t="shared" si="145"/>
        <v>1</v>
      </c>
      <c r="AB381" s="172" t="str">
        <f t="shared" si="150"/>
        <v>1 : 3</v>
      </c>
      <c r="AC381" s="3" t="str">
        <f t="shared" si="151"/>
        <v/>
      </c>
      <c r="AD381" s="64" t="str">
        <f t="shared" si="152"/>
        <v/>
      </c>
      <c r="AE381" s="317"/>
      <c r="AF381" s="170"/>
      <c r="AG381" s="170"/>
      <c r="AH381" s="167" t="str">
        <f t="shared" si="153"/>
        <v>Team B5Team B4</v>
      </c>
    </row>
    <row r="382" spans="2:34" x14ac:dyDescent="0.2">
      <c r="B382" s="154">
        <f>IF($C382="","",IF($K$13=0,"",IF(VLOOKUP($B11,$C$4:$E$12,3,0)=MAX($B$375:$B381),VLOOKUP($B11,$C$4:$E$12,3,0),$B11)))</f>
        <v>8</v>
      </c>
      <c r="C382" s="3" t="str">
        <f t="shared" si="154"/>
        <v>Team A9</v>
      </c>
      <c r="D382" s="172">
        <f t="shared" si="155"/>
        <v>16</v>
      </c>
      <c r="E382" s="172">
        <f t="shared" si="156"/>
        <v>2</v>
      </c>
      <c r="F382" s="172">
        <f t="shared" si="157"/>
        <v>8</v>
      </c>
      <c r="G382" s="172">
        <f t="shared" si="158"/>
        <v>6</v>
      </c>
      <c r="H382" s="172">
        <f t="shared" si="159"/>
        <v>42</v>
      </c>
      <c r="I382" s="172">
        <f t="shared" si="160"/>
        <v>51</v>
      </c>
      <c r="J382" s="172">
        <f t="shared" si="161"/>
        <v>-9</v>
      </c>
      <c r="K382" s="155">
        <f t="shared" si="162"/>
        <v>14</v>
      </c>
      <c r="Y382" s="57" t="s">
        <v>34</v>
      </c>
      <c r="Z382" s="33" t="str">
        <f t="shared" si="149"/>
        <v>Team C5Team C4</v>
      </c>
      <c r="AA382" s="172">
        <f t="shared" si="145"/>
        <v>1</v>
      </c>
      <c r="AB382" s="172" t="str">
        <f t="shared" si="150"/>
        <v>3 : 3</v>
      </c>
      <c r="AC382" s="3" t="str">
        <f t="shared" si="151"/>
        <v/>
      </c>
      <c r="AD382" s="64" t="str">
        <f t="shared" si="152"/>
        <v/>
      </c>
      <c r="AE382" s="317"/>
      <c r="AF382" s="170"/>
      <c r="AG382" s="170"/>
      <c r="AH382" s="167" t="str">
        <f t="shared" si="153"/>
        <v>Team C5Team C4</v>
      </c>
    </row>
    <row r="383" spans="2:34" ht="12.75" thickBot="1" x14ac:dyDescent="0.25">
      <c r="B383" s="156">
        <f>IF($C383="","",IF($K$13=0,"",IF(VLOOKUP($B12,$C$4:$E$12,3,0)=MAX($B$375:$B382),VLOOKUP($B12,$C$4:$E$12,3,0),$B12)))</f>
        <v>9</v>
      </c>
      <c r="C383" s="157" t="str">
        <f t="shared" si="154"/>
        <v>FC Barcelona</v>
      </c>
      <c r="D383" s="158">
        <f t="shared" si="155"/>
        <v>16</v>
      </c>
      <c r="E383" s="158">
        <f t="shared" si="156"/>
        <v>3</v>
      </c>
      <c r="F383" s="158">
        <f t="shared" si="157"/>
        <v>5</v>
      </c>
      <c r="G383" s="158">
        <f t="shared" si="158"/>
        <v>8</v>
      </c>
      <c r="H383" s="158">
        <f t="shared" si="159"/>
        <v>41</v>
      </c>
      <c r="I383" s="158">
        <f t="shared" si="160"/>
        <v>54</v>
      </c>
      <c r="J383" s="158">
        <f t="shared" si="161"/>
        <v>-13</v>
      </c>
      <c r="K383" s="159">
        <f t="shared" si="162"/>
        <v>14</v>
      </c>
      <c r="Y383" s="57" t="s">
        <v>35</v>
      </c>
      <c r="Z383" s="33" t="str">
        <f t="shared" si="149"/>
        <v>Team D5Team D4</v>
      </c>
      <c r="AA383" s="172">
        <f t="shared" si="145"/>
        <v>1</v>
      </c>
      <c r="AB383" s="172" t="str">
        <f t="shared" si="150"/>
        <v>1 : 5</v>
      </c>
      <c r="AC383" s="3" t="str">
        <f t="shared" si="151"/>
        <v/>
      </c>
      <c r="AD383" s="64" t="str">
        <f t="shared" si="152"/>
        <v/>
      </c>
      <c r="AE383" s="317"/>
      <c r="AF383" s="170"/>
      <c r="AG383" s="170"/>
      <c r="AH383" s="167" t="str">
        <f t="shared" si="153"/>
        <v>Team D5Team D4</v>
      </c>
    </row>
    <row r="384" spans="2:34" ht="12.75" thickTop="1" x14ac:dyDescent="0.2">
      <c r="Y384" s="57" t="s">
        <v>36</v>
      </c>
      <c r="Z384" s="33" t="str">
        <f t="shared" si="149"/>
        <v>Team A81. FC Riedwald</v>
      </c>
      <c r="AA384" s="172">
        <f t="shared" si="145"/>
        <v>1</v>
      </c>
      <c r="AB384" s="172" t="str">
        <f t="shared" si="150"/>
        <v>1 : 6</v>
      </c>
      <c r="AC384" s="3" t="str">
        <f t="shared" si="151"/>
        <v/>
      </c>
      <c r="AD384" s="64" t="str">
        <f t="shared" si="152"/>
        <v/>
      </c>
      <c r="AE384" s="317"/>
      <c r="AF384" s="170"/>
      <c r="AG384" s="170"/>
      <c r="AH384" s="167" t="str">
        <f t="shared" si="153"/>
        <v>Team A81. FC Riedwald</v>
      </c>
    </row>
    <row r="385" spans="2:34" ht="12" customHeight="1" x14ac:dyDescent="0.2">
      <c r="B385" s="91"/>
      <c r="C385" s="313"/>
      <c r="D385" s="315"/>
      <c r="E385" s="313"/>
      <c r="F385" s="91"/>
      <c r="G385" s="91"/>
      <c r="H385" s="91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Y385" s="57" t="s">
        <v>37</v>
      </c>
      <c r="Z385" s="33" t="str">
        <f t="shared" si="149"/>
        <v>Team B8Team B1</v>
      </c>
      <c r="AA385" s="172">
        <f t="shared" si="145"/>
        <v>1</v>
      </c>
      <c r="AB385" s="172" t="str">
        <f t="shared" si="150"/>
        <v>2 : 5</v>
      </c>
      <c r="AC385" s="3" t="str">
        <f t="shared" si="151"/>
        <v/>
      </c>
      <c r="AD385" s="64" t="str">
        <f t="shared" si="152"/>
        <v/>
      </c>
      <c r="AE385" s="317"/>
      <c r="AF385" s="170"/>
      <c r="AG385" s="170"/>
      <c r="AH385" s="167" t="str">
        <f t="shared" si="153"/>
        <v>Team B8Team B1</v>
      </c>
    </row>
    <row r="386" spans="2:34" ht="12" customHeight="1" thickBot="1" x14ac:dyDescent="0.25">
      <c r="B386" s="334" t="s">
        <v>135</v>
      </c>
      <c r="C386" s="334"/>
      <c r="D386" s="90"/>
      <c r="E386" s="90"/>
      <c r="F386" s="90"/>
      <c r="G386" s="90"/>
      <c r="H386" s="90"/>
      <c r="I386" s="90"/>
      <c r="J386" s="90"/>
      <c r="K386" s="334" t="s">
        <v>136</v>
      </c>
      <c r="L386" s="334"/>
      <c r="M386" s="90"/>
      <c r="N386" s="90"/>
      <c r="O386" s="90"/>
      <c r="P386" s="90"/>
      <c r="Q386" s="90"/>
      <c r="R386" s="90"/>
      <c r="S386" s="90"/>
      <c r="Y386" s="57" t="s">
        <v>38</v>
      </c>
      <c r="Z386" s="33" t="str">
        <f t="shared" si="149"/>
        <v>Team C8Team C1</v>
      </c>
      <c r="AA386" s="172">
        <f t="shared" si="145"/>
        <v>1</v>
      </c>
      <c r="AB386" s="172" t="str">
        <f t="shared" si="150"/>
        <v>2 : 4</v>
      </c>
      <c r="AC386" s="3" t="str">
        <f t="shared" si="151"/>
        <v/>
      </c>
      <c r="AD386" s="64" t="str">
        <f t="shared" si="152"/>
        <v/>
      </c>
      <c r="AE386" s="317"/>
      <c r="AF386" s="170"/>
      <c r="AG386" s="170"/>
      <c r="AH386" s="167" t="str">
        <f t="shared" si="153"/>
        <v>Team C8Team C1</v>
      </c>
    </row>
    <row r="387" spans="2:34" ht="12.75" thickTop="1" x14ac:dyDescent="0.2">
      <c r="B387" s="234" t="str">
        <f>LEFT($C$375,$J$74)</f>
        <v>Eintra</v>
      </c>
      <c r="C387" s="152" t="str">
        <f>LEFT($C$376,$J$74)</f>
        <v>Beinbr</v>
      </c>
      <c r="D387" s="152" t="str">
        <f>LEFT($C$377,$J$74)</f>
        <v>Team A</v>
      </c>
      <c r="E387" s="152" t="str">
        <f>LEFT($C$378,$J$74)</f>
        <v>Maibac</v>
      </c>
      <c r="F387" s="152" t="str">
        <f>LEFT($C$379,$J$74)</f>
        <v>FV Sch</v>
      </c>
      <c r="G387" s="152" t="str">
        <f>LEFT($C$380,$J$74)</f>
        <v>Team A</v>
      </c>
      <c r="H387" s="152" t="str">
        <f>LEFT($C$381,$J$74)</f>
        <v xml:space="preserve">1. FC </v>
      </c>
      <c r="I387" s="152" t="str">
        <f>LEFT($C$382,$J$74)</f>
        <v>Team A</v>
      </c>
      <c r="J387" s="189" t="str">
        <f>LEFT($C$383,$J$74)</f>
        <v>FC Bar</v>
      </c>
      <c r="K387" s="234" t="str">
        <f>LEFT($C$375,$J$74)</f>
        <v>Eintra</v>
      </c>
      <c r="L387" s="152" t="str">
        <f>LEFT($C$376,$J$74)</f>
        <v>Beinbr</v>
      </c>
      <c r="M387" s="152" t="str">
        <f>LEFT($C$377,$J$74)</f>
        <v>Team A</v>
      </c>
      <c r="N387" s="152" t="str">
        <f>LEFT($C$378,$J$74)</f>
        <v>Maibac</v>
      </c>
      <c r="O387" s="152" t="str">
        <f>LEFT($C$379,$J$74)</f>
        <v>FV Sch</v>
      </c>
      <c r="P387" s="152" t="str">
        <f>LEFT($C$380,$J$74)</f>
        <v>Team A</v>
      </c>
      <c r="Q387" s="152" t="str">
        <f>LEFT($C$381,$J$74)</f>
        <v xml:space="preserve">1. FC </v>
      </c>
      <c r="R387" s="152" t="str">
        <f>LEFT($C$382,$J$74)</f>
        <v>Team A</v>
      </c>
      <c r="S387" s="153" t="str">
        <f>LEFT($C$383,$J$74)</f>
        <v>FC Bar</v>
      </c>
      <c r="Y387" s="57" t="s">
        <v>39</v>
      </c>
      <c r="Z387" s="33" t="str">
        <f t="shared" si="149"/>
        <v>Team D8Team D1</v>
      </c>
      <c r="AA387" s="172">
        <f t="shared" si="145"/>
        <v>1</v>
      </c>
      <c r="AB387" s="172" t="str">
        <f t="shared" si="150"/>
        <v>0 : 3</v>
      </c>
      <c r="AC387" s="3" t="str">
        <f t="shared" si="151"/>
        <v/>
      </c>
      <c r="AD387" s="64" t="str">
        <f t="shared" si="152"/>
        <v/>
      </c>
      <c r="AE387" s="317"/>
      <c r="AF387" s="170"/>
      <c r="AG387" s="170"/>
      <c r="AH387" s="167" t="str">
        <f t="shared" si="153"/>
        <v>Team D8Team D1</v>
      </c>
    </row>
    <row r="388" spans="2:34" x14ac:dyDescent="0.2">
      <c r="B388" s="235" t="str">
        <f>""</f>
        <v/>
      </c>
      <c r="C388" s="172" t="str">
        <f>IFERROR(VLOOKUP($C375&amp;$C$376,$Z$64:$AB$639,3,0),"")</f>
        <v>3 : 4</v>
      </c>
      <c r="D388" s="172" t="str">
        <f>IFERROR(VLOOKUP($C375&amp;$C$377,$Z$64:$AB$639,3,0),"")</f>
        <v>2 : 5</v>
      </c>
      <c r="E388" s="172" t="str">
        <f>IFERROR(VLOOKUP($C375&amp;$C$378,$Z$64:$AB$639,3,0),"")</f>
        <v>3 : 4</v>
      </c>
      <c r="F388" s="172" t="str">
        <f>IFERROR(VLOOKUP($C375&amp;$C$379,$Z$64:$AB$639,3,0),"")</f>
        <v>3 : 3</v>
      </c>
      <c r="G388" s="172" t="str">
        <f>IFERROR(VLOOKUP($C375&amp;$C$380,$Z$64:$AB$639,3,0),"")</f>
        <v>4 : 3</v>
      </c>
      <c r="H388" s="172" t="str">
        <f t="shared" ref="H388:H393" si="163">IFERROR(VLOOKUP($C375&amp;$C$381,$Z$64:$AB$639,3,0),"")</f>
        <v>2 : 2</v>
      </c>
      <c r="I388" s="172" t="str">
        <f t="shared" ref="I388:I394" si="164">IFERROR(VLOOKUP($C375&amp;$C$382,$Z$64:$AB$639,3,0),"")</f>
        <v>2 : 2</v>
      </c>
      <c r="J388" s="64" t="str">
        <f t="shared" ref="J388:J395" si="165">IFERROR(VLOOKUP($C375&amp;$C$383,$Z$64:$AB$639,3,0),"")</f>
        <v>4 : 2</v>
      </c>
      <c r="K388" s="235" t="str">
        <f>""</f>
        <v/>
      </c>
      <c r="L388" s="172" t="str">
        <f>IFERROR(VLOOKUP($C375&amp;$C$376,$AC$64:$AD$639,2,0),"")</f>
        <v>3 : 3</v>
      </c>
      <c r="M388" s="172" t="str">
        <f>IFERROR(VLOOKUP($C375&amp;$C$377,$AC$64:$AD$639,2,0),"")</f>
        <v>5 : 1</v>
      </c>
      <c r="N388" s="172" t="str">
        <f>IFERROR(VLOOKUP($C375&amp;$C$378,$AC$64:$AD$639,2,0),"")</f>
        <v>5 : 1</v>
      </c>
      <c r="O388" s="172" t="str">
        <f>IFERROR(VLOOKUP($C375&amp;$C$379,$AC$64:$AD$639,2,0),"")</f>
        <v>3 : 3</v>
      </c>
      <c r="P388" s="172" t="str">
        <f>IFERROR(VLOOKUP($C375&amp;$C$380,$AC$64:$AD$639,2,0),"")</f>
        <v>4 : 2</v>
      </c>
      <c r="Q388" s="172" t="str">
        <f t="shared" ref="Q388:Q393" si="166">IFERROR(VLOOKUP($C375&amp;$C$381,$AC$64:$AD$639,2,0),"")</f>
        <v>0 : 0</v>
      </c>
      <c r="R388" s="172" t="str">
        <f t="shared" ref="R388:R394" si="167">IFERROR(VLOOKUP($C375&amp;$C$382,$AC$64:$AD$639,2,0),"")</f>
        <v>3 : 1</v>
      </c>
      <c r="S388" s="190" t="str">
        <f t="shared" ref="S388:S395" si="168">IFERROR(VLOOKUP($C375&amp;$C$383,$AC$64:$AD$639,2,0),"")</f>
        <v>3 : 0</v>
      </c>
      <c r="Y388" s="57" t="s">
        <v>40</v>
      </c>
      <c r="Z388" s="33" t="str">
        <f t="shared" si="149"/>
        <v>Team A9Team A7</v>
      </c>
      <c r="AA388" s="172">
        <f t="shared" si="145"/>
        <v>1</v>
      </c>
      <c r="AB388" s="172" t="str">
        <f t="shared" si="150"/>
        <v>1 : 5</v>
      </c>
      <c r="AC388" s="3" t="str">
        <f t="shared" si="151"/>
        <v/>
      </c>
      <c r="AD388" s="64" t="str">
        <f t="shared" si="152"/>
        <v/>
      </c>
      <c r="AE388" s="317"/>
      <c r="AF388" s="170"/>
      <c r="AG388" s="170"/>
      <c r="AH388" s="167" t="str">
        <f t="shared" si="153"/>
        <v>Team A9Team A7</v>
      </c>
    </row>
    <row r="389" spans="2:34" x14ac:dyDescent="0.2">
      <c r="B389" s="154" t="str">
        <f t="shared" ref="B389:B396" si="169">IFERROR(VLOOKUP($C376&amp;$C$375,$Z$64:$AB$639,3,0),"")</f>
        <v>4 : 3</v>
      </c>
      <c r="C389" s="236" t="str">
        <f>""</f>
        <v/>
      </c>
      <c r="D389" s="172" t="str">
        <f>IFERROR(VLOOKUP($C376&amp;$C$377,$Z$64:$AB$639,3,0),"")</f>
        <v>1 : 3</v>
      </c>
      <c r="E389" s="172" t="str">
        <f>IFERROR(VLOOKUP($C376&amp;$C$378,$Z$64:$AB$639,3,0),"")</f>
        <v>3 : 3</v>
      </c>
      <c r="F389" s="172" t="str">
        <f>IFERROR(VLOOKUP($C376&amp;$C$379,$Z$64:$AB$639,3,0),"")</f>
        <v>1 : 2</v>
      </c>
      <c r="G389" s="172" t="str">
        <f>IFERROR(VLOOKUP($C376&amp;$C$380,$Z$64:$AB$639,3,0),"")</f>
        <v>4 : 2</v>
      </c>
      <c r="H389" s="172" t="str">
        <f t="shared" si="163"/>
        <v>3 : 3</v>
      </c>
      <c r="I389" s="172" t="str">
        <f t="shared" si="164"/>
        <v>3 : 3</v>
      </c>
      <c r="J389" s="64" t="str">
        <f t="shared" si="165"/>
        <v>3 : 0</v>
      </c>
      <c r="K389" s="154" t="str">
        <f t="shared" ref="K389:K396" si="170">IFERROR(VLOOKUP($C376&amp;$C$375,$AC$64:$AD$639,2,0),"")</f>
        <v>3 : 3</v>
      </c>
      <c r="L389" s="236" t="str">
        <f>""</f>
        <v/>
      </c>
      <c r="M389" s="172" t="str">
        <f>IFERROR(VLOOKUP($C376&amp;$C$377,$AC$64:$AD$639,2,0),"")</f>
        <v>6 : 1</v>
      </c>
      <c r="N389" s="172" t="str">
        <f>IFERROR(VLOOKUP($C376&amp;$C$378,$AC$64:$AD$639,2,0),"")</f>
        <v>5 : 1</v>
      </c>
      <c r="O389" s="172" t="str">
        <f>IFERROR(VLOOKUP($C376&amp;$C$379,$AC$64:$AD$639,2,0),"")</f>
        <v>3 : 3</v>
      </c>
      <c r="P389" s="172" t="str">
        <f>IFERROR(VLOOKUP($C376&amp;$C$380,$AC$64:$AD$639,2,0),"")</f>
        <v>3 : 3</v>
      </c>
      <c r="Q389" s="172" t="str">
        <f t="shared" si="166"/>
        <v>5 : 5</v>
      </c>
      <c r="R389" s="172" t="str">
        <f t="shared" si="167"/>
        <v>5 : 2</v>
      </c>
      <c r="S389" s="190" t="str">
        <f t="shared" si="168"/>
        <v>5 : 5</v>
      </c>
      <c r="Y389" s="57" t="s">
        <v>41</v>
      </c>
      <c r="Z389" s="33" t="str">
        <f t="shared" si="149"/>
        <v>Team B9Team B7</v>
      </c>
      <c r="AA389" s="172">
        <f t="shared" si="145"/>
        <v>1</v>
      </c>
      <c r="AB389" s="172" t="str">
        <f t="shared" si="150"/>
        <v>3 : 0</v>
      </c>
      <c r="AC389" s="3" t="str">
        <f t="shared" si="151"/>
        <v/>
      </c>
      <c r="AD389" s="64" t="str">
        <f t="shared" si="152"/>
        <v/>
      </c>
      <c r="AE389" s="317"/>
      <c r="AF389" s="170"/>
      <c r="AG389" s="170"/>
      <c r="AH389" s="167" t="str">
        <f t="shared" si="153"/>
        <v>Team B9Team B7</v>
      </c>
    </row>
    <row r="390" spans="2:34" x14ac:dyDescent="0.2">
      <c r="B390" s="154" t="str">
        <f t="shared" si="169"/>
        <v>5 : 2</v>
      </c>
      <c r="C390" s="172" t="str">
        <f t="shared" ref="C390:C396" si="171">IFERROR(VLOOKUP($C377&amp;$C$376,$Z$64:$AB$639,3,0),"")</f>
        <v>3 : 1</v>
      </c>
      <c r="D390" s="236" t="str">
        <f>""</f>
        <v/>
      </c>
      <c r="E390" s="172" t="str">
        <f>IFERROR(VLOOKUP($C377&amp;$C$378,$Z$64:$AB$639,3,0),"")</f>
        <v>4 : 2</v>
      </c>
      <c r="F390" s="172" t="str">
        <f>IFERROR(VLOOKUP($C377&amp;$C$379,$Z$64:$AB$639,3,0),"")</f>
        <v>1 : 2</v>
      </c>
      <c r="G390" s="172" t="str">
        <f>IFERROR(VLOOKUP($C377&amp;$C$380,$Z$64:$AB$639,3,0),"")</f>
        <v>3 : 0</v>
      </c>
      <c r="H390" s="172" t="str">
        <f t="shared" si="163"/>
        <v>0 : 3</v>
      </c>
      <c r="I390" s="172" t="str">
        <f t="shared" si="164"/>
        <v>5 : 1</v>
      </c>
      <c r="J390" s="64" t="str">
        <f t="shared" si="165"/>
        <v>5 : 1</v>
      </c>
      <c r="K390" s="154" t="str">
        <f t="shared" si="170"/>
        <v>1 : 5</v>
      </c>
      <c r="L390" s="172" t="str">
        <f t="shared" ref="L390:L396" si="172">IFERROR(VLOOKUP($C377&amp;$C$376,$AC$64:$AD$639,2,0),"")</f>
        <v>1 : 6</v>
      </c>
      <c r="M390" s="236" t="str">
        <f>""</f>
        <v/>
      </c>
      <c r="N390" s="172" t="str">
        <f>IFERROR(VLOOKUP($C377&amp;$C$378,$AC$64:$AD$639,2,0),"")</f>
        <v>3 : 0</v>
      </c>
      <c r="O390" s="172" t="str">
        <f>IFERROR(VLOOKUP($C377&amp;$C$379,$AC$64:$AD$639,2,0),"")</f>
        <v>5 : 5</v>
      </c>
      <c r="P390" s="172" t="str">
        <f>IFERROR(VLOOKUP($C377&amp;$C$380,$AC$64:$AD$639,2,0),"")</f>
        <v>5 : 5</v>
      </c>
      <c r="Q390" s="172" t="str">
        <f t="shared" si="166"/>
        <v>1 : 2</v>
      </c>
      <c r="R390" s="172" t="str">
        <f t="shared" si="167"/>
        <v>2 : 2</v>
      </c>
      <c r="S390" s="190" t="str">
        <f t="shared" si="168"/>
        <v>3 : 3</v>
      </c>
      <c r="Y390" s="57" t="s">
        <v>42</v>
      </c>
      <c r="Z390" s="33" t="str">
        <f t="shared" si="149"/>
        <v>Team C9Team C7</v>
      </c>
      <c r="AA390" s="172">
        <f t="shared" si="145"/>
        <v>1</v>
      </c>
      <c r="AB390" s="172" t="str">
        <f t="shared" si="150"/>
        <v>2 : 1</v>
      </c>
      <c r="AC390" s="3" t="str">
        <f t="shared" si="151"/>
        <v/>
      </c>
      <c r="AD390" s="64" t="str">
        <f t="shared" si="152"/>
        <v/>
      </c>
      <c r="AE390" s="317"/>
      <c r="AF390" s="170"/>
      <c r="AG390" s="170"/>
      <c r="AH390" s="167" t="str">
        <f t="shared" si="153"/>
        <v>Team C9Team C7</v>
      </c>
    </row>
    <row r="391" spans="2:34" x14ac:dyDescent="0.2">
      <c r="B391" s="154" t="str">
        <f t="shared" si="169"/>
        <v>4 : 3</v>
      </c>
      <c r="C391" s="172" t="str">
        <f t="shared" si="171"/>
        <v>3 : 3</v>
      </c>
      <c r="D391" s="314" t="str">
        <f t="shared" ref="D391:D396" si="173">IFERROR(VLOOKUP($C378&amp;$C$377,$Z$64:$AB$639,3,0),"")</f>
        <v>2 : 4</v>
      </c>
      <c r="E391" s="236" t="str">
        <f>""</f>
        <v/>
      </c>
      <c r="F391" s="172" t="str">
        <f>IFERROR(VLOOKUP($C378&amp;$C$379,$Z$64:$AB$639,3,0),"")</f>
        <v>6 : 1</v>
      </c>
      <c r="G391" s="172" t="str">
        <f>IFERROR(VLOOKUP($C378&amp;$C$380,$Z$64:$AB$639,3,0),"")</f>
        <v>5 : 2</v>
      </c>
      <c r="H391" s="172" t="str">
        <f t="shared" si="163"/>
        <v>5 : 1</v>
      </c>
      <c r="I391" s="172" t="str">
        <f t="shared" si="164"/>
        <v>3 : 3</v>
      </c>
      <c r="J391" s="64" t="str">
        <f t="shared" si="165"/>
        <v>5 : 1</v>
      </c>
      <c r="K391" s="154" t="str">
        <f t="shared" si="170"/>
        <v>1 : 5</v>
      </c>
      <c r="L391" s="172" t="str">
        <f t="shared" si="172"/>
        <v>1 : 5</v>
      </c>
      <c r="M391" s="172" t="str">
        <f t="shared" ref="M391:M396" si="174">IFERROR(VLOOKUP($C378&amp;$C$377,$AC$64:$AD$639,2,0),"")</f>
        <v>0 : 3</v>
      </c>
      <c r="N391" s="236" t="str">
        <f>""</f>
        <v/>
      </c>
      <c r="O391" s="172" t="str">
        <f>IFERROR(VLOOKUP($C378&amp;$C$379,$AC$64:$AD$639,2,0),"")</f>
        <v>0 : 0</v>
      </c>
      <c r="P391" s="172" t="str">
        <f>IFERROR(VLOOKUP($C378&amp;$C$380,$AC$64:$AD$639,2,0),"")</f>
        <v>1 : 5</v>
      </c>
      <c r="Q391" s="172" t="str">
        <f t="shared" si="166"/>
        <v>2 : 1</v>
      </c>
      <c r="R391" s="172" t="str">
        <f t="shared" si="167"/>
        <v>5 : 1</v>
      </c>
      <c r="S391" s="190" t="str">
        <f t="shared" si="168"/>
        <v>2 : 4</v>
      </c>
      <c r="Y391" s="57" t="s">
        <v>43</v>
      </c>
      <c r="Z391" s="33" t="str">
        <f t="shared" si="149"/>
        <v>Team D9Team D7</v>
      </c>
      <c r="AA391" s="172">
        <f t="shared" si="145"/>
        <v>1</v>
      </c>
      <c r="AB391" s="172" t="str">
        <f t="shared" si="150"/>
        <v>2 : 2</v>
      </c>
      <c r="AC391" s="3" t="str">
        <f t="shared" si="151"/>
        <v/>
      </c>
      <c r="AD391" s="64" t="str">
        <f t="shared" si="152"/>
        <v/>
      </c>
      <c r="AE391" s="317"/>
      <c r="AF391" s="170"/>
      <c r="AG391" s="170"/>
      <c r="AH391" s="167" t="str">
        <f t="shared" si="153"/>
        <v>Team D9Team D7</v>
      </c>
    </row>
    <row r="392" spans="2:34" x14ac:dyDescent="0.2">
      <c r="B392" s="154" t="str">
        <f t="shared" si="169"/>
        <v>3 : 3</v>
      </c>
      <c r="C392" s="172" t="str">
        <f t="shared" si="171"/>
        <v>2 : 1</v>
      </c>
      <c r="D392" s="172" t="str">
        <f t="shared" si="173"/>
        <v>2 : 1</v>
      </c>
      <c r="E392" s="172" t="str">
        <f>IFERROR(VLOOKUP($C379&amp;$C$378,$Z$64:$AB$639,3,0),"")</f>
        <v>1 : 6</v>
      </c>
      <c r="F392" s="236" t="str">
        <f>""</f>
        <v/>
      </c>
      <c r="G392" s="172" t="str">
        <f>IFERROR(VLOOKUP($C379&amp;$C$380,$Z$64:$AB$639,3,0),"")</f>
        <v>2 : 2</v>
      </c>
      <c r="H392" s="172" t="str">
        <f t="shared" si="163"/>
        <v>2 : 1</v>
      </c>
      <c r="I392" s="172" t="str">
        <f t="shared" si="164"/>
        <v>1 : 5</v>
      </c>
      <c r="J392" s="64" t="str">
        <f t="shared" si="165"/>
        <v>3 : 0</v>
      </c>
      <c r="K392" s="154" t="str">
        <f t="shared" si="170"/>
        <v>3 : 3</v>
      </c>
      <c r="L392" s="172" t="str">
        <f t="shared" si="172"/>
        <v>3 : 3</v>
      </c>
      <c r="M392" s="172" t="str">
        <f t="shared" si="174"/>
        <v>5 : 5</v>
      </c>
      <c r="N392" s="172" t="str">
        <f>IFERROR(VLOOKUP($C379&amp;$C$378,$AC$64:$AD$639,2,0),"")</f>
        <v>0 : 0</v>
      </c>
      <c r="O392" s="236" t="str">
        <f>""</f>
        <v/>
      </c>
      <c r="P392" s="172" t="str">
        <f>IFERROR(VLOOKUP($C379&amp;$C$380,$AC$64:$AD$639,2,0),"")</f>
        <v>1 : 3</v>
      </c>
      <c r="Q392" s="172" t="str">
        <f t="shared" si="166"/>
        <v>3 : 3</v>
      </c>
      <c r="R392" s="172" t="str">
        <f t="shared" si="167"/>
        <v>3 : 3</v>
      </c>
      <c r="S392" s="190" t="str">
        <f t="shared" si="168"/>
        <v>4 : 3</v>
      </c>
      <c r="Y392" s="57" t="s">
        <v>44</v>
      </c>
      <c r="Z392" s="33" t="str">
        <f t="shared" si="149"/>
        <v>Eintracht FrankfurtBeinbruch SC</v>
      </c>
      <c r="AA392" s="172">
        <f t="shared" si="145"/>
        <v>1</v>
      </c>
      <c r="AB392" s="172" t="str">
        <f t="shared" si="150"/>
        <v>3 : 4</v>
      </c>
      <c r="AC392" s="3" t="str">
        <f t="shared" si="151"/>
        <v/>
      </c>
      <c r="AD392" s="64" t="str">
        <f t="shared" si="152"/>
        <v/>
      </c>
      <c r="AE392" s="317"/>
      <c r="AF392" s="170"/>
      <c r="AG392" s="170"/>
      <c r="AH392" s="167" t="str">
        <f t="shared" si="153"/>
        <v>Eintracht FrankfurtBeinbruch SC</v>
      </c>
    </row>
    <row r="393" spans="2:34" x14ac:dyDescent="0.2">
      <c r="B393" s="154" t="str">
        <f t="shared" si="169"/>
        <v>3 : 4</v>
      </c>
      <c r="C393" s="172" t="str">
        <f t="shared" si="171"/>
        <v>2 : 4</v>
      </c>
      <c r="D393" s="172" t="str">
        <f t="shared" si="173"/>
        <v>0 : 3</v>
      </c>
      <c r="E393" s="172" t="str">
        <f>IFERROR(VLOOKUP($C380&amp;$C$378,$Z$64:$AB$639,3,0),"")</f>
        <v>2 : 5</v>
      </c>
      <c r="F393" s="172" t="str">
        <f>IFERROR(VLOOKUP($C380&amp;$C$379,$Z$64:$AB$639,3,0),"")</f>
        <v>2 : 2</v>
      </c>
      <c r="G393" s="236" t="str">
        <f>""</f>
        <v/>
      </c>
      <c r="H393" s="172" t="str">
        <f t="shared" si="163"/>
        <v>1 : 6</v>
      </c>
      <c r="I393" s="172" t="str">
        <f t="shared" si="164"/>
        <v>6 : 6</v>
      </c>
      <c r="J393" s="64" t="str">
        <f t="shared" si="165"/>
        <v>3 : 3</v>
      </c>
      <c r="K393" s="154" t="str">
        <f t="shared" si="170"/>
        <v>2 : 4</v>
      </c>
      <c r="L393" s="172" t="str">
        <f t="shared" si="172"/>
        <v>3 : 3</v>
      </c>
      <c r="M393" s="172" t="str">
        <f t="shared" si="174"/>
        <v>5 : 5</v>
      </c>
      <c r="N393" s="172" t="str">
        <f>IFERROR(VLOOKUP($C380&amp;$C$378,$AC$64:$AD$639,2,0),"")</f>
        <v>5 : 1</v>
      </c>
      <c r="O393" s="172" t="str">
        <f>IFERROR(VLOOKUP($C380&amp;$C$379,$AC$64:$AD$639,2,0),"")</f>
        <v>3 : 1</v>
      </c>
      <c r="P393" s="236" t="str">
        <f>""</f>
        <v/>
      </c>
      <c r="Q393" s="172" t="str">
        <f t="shared" si="166"/>
        <v>3 : 0</v>
      </c>
      <c r="R393" s="172" t="str">
        <f t="shared" si="167"/>
        <v>3 : 3</v>
      </c>
      <c r="S393" s="190" t="str">
        <f t="shared" si="168"/>
        <v>5 : 2</v>
      </c>
      <c r="Y393" s="57" t="s">
        <v>45</v>
      </c>
      <c r="Z393" s="33" t="str">
        <f t="shared" si="149"/>
        <v>Team B2Team B5</v>
      </c>
      <c r="AA393" s="172">
        <f t="shared" si="145"/>
        <v>1</v>
      </c>
      <c r="AB393" s="172" t="str">
        <f t="shared" si="150"/>
        <v>3 : 3</v>
      </c>
      <c r="AC393" s="3" t="str">
        <f t="shared" si="151"/>
        <v/>
      </c>
      <c r="AD393" s="64" t="str">
        <f t="shared" si="152"/>
        <v/>
      </c>
      <c r="AE393" s="317"/>
      <c r="AF393" s="170"/>
      <c r="AG393" s="170"/>
      <c r="AH393" s="167" t="str">
        <f t="shared" si="153"/>
        <v>Team B2Team B5</v>
      </c>
    </row>
    <row r="394" spans="2:34" x14ac:dyDescent="0.2">
      <c r="B394" s="154" t="str">
        <f t="shared" si="169"/>
        <v>2 : 2</v>
      </c>
      <c r="C394" s="172" t="str">
        <f t="shared" si="171"/>
        <v>3 : 3</v>
      </c>
      <c r="D394" s="172" t="str">
        <f t="shared" si="173"/>
        <v>3 : 0</v>
      </c>
      <c r="E394" s="172" t="str">
        <f>IFERROR(VLOOKUP($C381&amp;$C$378,$Z$64:$AB$639,3,0),"")</f>
        <v>1 : 5</v>
      </c>
      <c r="F394" s="172" t="str">
        <f>IFERROR(VLOOKUP($C381&amp;$C$379,$Z$64:$AB$639,3,0),"")</f>
        <v>1 : 2</v>
      </c>
      <c r="G394" s="172" t="str">
        <f>IFERROR(VLOOKUP($C381&amp;$C$380,$Z$64:$AB$639,3,0),"")</f>
        <v>6 : 1</v>
      </c>
      <c r="H394" s="236" t="str">
        <f>""</f>
        <v/>
      </c>
      <c r="I394" s="172" t="str">
        <f t="shared" si="164"/>
        <v>3 : 1</v>
      </c>
      <c r="J394" s="64" t="str">
        <f t="shared" si="165"/>
        <v>5 : 5</v>
      </c>
      <c r="K394" s="154" t="str">
        <f t="shared" si="170"/>
        <v>0 : 0</v>
      </c>
      <c r="L394" s="172" t="str">
        <f t="shared" si="172"/>
        <v>5 : 5</v>
      </c>
      <c r="M394" s="172" t="str">
        <f t="shared" si="174"/>
        <v>2 : 1</v>
      </c>
      <c r="N394" s="172" t="str">
        <f>IFERROR(VLOOKUP($C381&amp;$C$378,$AC$64:$AD$639,2,0),"")</f>
        <v>1 : 2</v>
      </c>
      <c r="O394" s="172" t="str">
        <f>IFERROR(VLOOKUP($C381&amp;$C$379,$AC$64:$AD$639,2,0),"")</f>
        <v>3 : 3</v>
      </c>
      <c r="P394" s="172" t="str">
        <f>IFERROR(VLOOKUP($C381&amp;$C$380,$AC$64:$AD$639,2,0),"")</f>
        <v>0 : 3</v>
      </c>
      <c r="Q394" s="236" t="str">
        <f>""</f>
        <v/>
      </c>
      <c r="R394" s="172" t="str">
        <f t="shared" si="167"/>
        <v>1 : 6</v>
      </c>
      <c r="S394" s="190" t="str">
        <f t="shared" si="168"/>
        <v>1 : 6</v>
      </c>
      <c r="Y394" s="57" t="s">
        <v>46</v>
      </c>
      <c r="Z394" s="33" t="str">
        <f t="shared" si="149"/>
        <v>Team C2Team C5</v>
      </c>
      <c r="AA394" s="172">
        <f t="shared" si="145"/>
        <v>1</v>
      </c>
      <c r="AB394" s="172" t="str">
        <f t="shared" si="150"/>
        <v>3 : 1</v>
      </c>
      <c r="AC394" s="3" t="str">
        <f t="shared" si="151"/>
        <v/>
      </c>
      <c r="AD394" s="64" t="str">
        <f t="shared" si="152"/>
        <v/>
      </c>
      <c r="AE394" s="317"/>
      <c r="AF394" s="170"/>
      <c r="AG394" s="170"/>
      <c r="AH394" s="167" t="str">
        <f t="shared" si="153"/>
        <v>Team C2Team C5</v>
      </c>
    </row>
    <row r="395" spans="2:34" x14ac:dyDescent="0.2">
      <c r="B395" s="154" t="str">
        <f t="shared" si="169"/>
        <v>2 : 2</v>
      </c>
      <c r="C395" s="172" t="str">
        <f t="shared" si="171"/>
        <v>3 : 3</v>
      </c>
      <c r="D395" s="172" t="str">
        <f t="shared" si="173"/>
        <v>1 : 5</v>
      </c>
      <c r="E395" s="172" t="str">
        <f>IFERROR(VLOOKUP($C382&amp;$C$378,$Z$64:$AB$639,3,0),"")</f>
        <v>3 : 3</v>
      </c>
      <c r="F395" s="172" t="str">
        <f>IFERROR(VLOOKUP($C382&amp;$C$379,$Z$64:$AB$639,3,0),"")</f>
        <v>5 : 1</v>
      </c>
      <c r="G395" s="172" t="str">
        <f>IFERROR(VLOOKUP($C382&amp;$C$380,$Z$64:$AB$639,3,0),"")</f>
        <v>6 : 6</v>
      </c>
      <c r="H395" s="172" t="str">
        <f>IFERROR(VLOOKUP($C382&amp;$C$381,$Z$64:$AB$639,3,0),"")</f>
        <v>1 : 3</v>
      </c>
      <c r="I395" s="236" t="str">
        <f>""</f>
        <v/>
      </c>
      <c r="J395" s="64" t="str">
        <f t="shared" si="165"/>
        <v>0 : 3</v>
      </c>
      <c r="K395" s="154" t="str">
        <f t="shared" si="170"/>
        <v>1 : 3</v>
      </c>
      <c r="L395" s="172" t="str">
        <f t="shared" si="172"/>
        <v>2 : 5</v>
      </c>
      <c r="M395" s="172" t="str">
        <f t="shared" si="174"/>
        <v>2 : 2</v>
      </c>
      <c r="N395" s="172" t="str">
        <f>IFERROR(VLOOKUP($C382&amp;$C$378,$AC$64:$AD$639,2,0),"")</f>
        <v>1 : 5</v>
      </c>
      <c r="O395" s="172" t="str">
        <f>IFERROR(VLOOKUP($C382&amp;$C$379,$AC$64:$AD$639,2,0),"")</f>
        <v>3 : 3</v>
      </c>
      <c r="P395" s="172" t="str">
        <f>IFERROR(VLOOKUP($C382&amp;$C$380,$AC$64:$AD$639,2,0),"")</f>
        <v>3 : 3</v>
      </c>
      <c r="Q395" s="172" t="str">
        <f>IFERROR(VLOOKUP($C382&amp;$C$381,$AC$64:$AD$639,2,0),"")</f>
        <v>6 : 1</v>
      </c>
      <c r="R395" s="236" t="str">
        <f>""</f>
        <v/>
      </c>
      <c r="S395" s="190" t="str">
        <f t="shared" si="168"/>
        <v>3 : 3</v>
      </c>
      <c r="Y395" s="57" t="s">
        <v>47</v>
      </c>
      <c r="Z395" s="33" t="str">
        <f t="shared" si="149"/>
        <v>Team D2Team D5</v>
      </c>
      <c r="AA395" s="172">
        <f t="shared" si="145"/>
        <v>1</v>
      </c>
      <c r="AB395" s="172" t="str">
        <f t="shared" si="150"/>
        <v>3 : 3</v>
      </c>
      <c r="AC395" s="3" t="str">
        <f t="shared" si="151"/>
        <v/>
      </c>
      <c r="AD395" s="64" t="str">
        <f t="shared" si="152"/>
        <v/>
      </c>
      <c r="AE395" s="317"/>
      <c r="AF395" s="170"/>
      <c r="AG395" s="170"/>
      <c r="AH395" s="167" t="str">
        <f t="shared" si="153"/>
        <v>Team D2Team D5</v>
      </c>
    </row>
    <row r="396" spans="2:34" ht="12.75" thickBot="1" x14ac:dyDescent="0.25">
      <c r="B396" s="156" t="str">
        <f t="shared" si="169"/>
        <v>2 : 4</v>
      </c>
      <c r="C396" s="158" t="str">
        <f t="shared" si="171"/>
        <v>0 : 3</v>
      </c>
      <c r="D396" s="158" t="str">
        <f t="shared" si="173"/>
        <v>1 : 5</v>
      </c>
      <c r="E396" s="158" t="str">
        <f>IFERROR(VLOOKUP($C383&amp;$C$378,$Z$64:$AB$639,3,0),"")</f>
        <v>1 : 5</v>
      </c>
      <c r="F396" s="158" t="str">
        <f>IFERROR(VLOOKUP($C383&amp;$C$379,$Z$64:$AB$639,3,0),"")</f>
        <v>0 : 3</v>
      </c>
      <c r="G396" s="158" t="str">
        <f>IFERROR(VLOOKUP($C383&amp;$C$380,$Z$64:$AB$639,3,0),"")</f>
        <v>3 : 3</v>
      </c>
      <c r="H396" s="158" t="str">
        <f>IFERROR(VLOOKUP($C383&amp;$C$381,$Z$64:$AB$639,3,0),"")</f>
        <v>5 : 5</v>
      </c>
      <c r="I396" s="158" t="str">
        <f>IFERROR(VLOOKUP($C383&amp;$C$382,$Z$64:$AB$639,3,0),"")</f>
        <v>3 : 0</v>
      </c>
      <c r="J396" s="237" t="str">
        <f>""</f>
        <v/>
      </c>
      <c r="K396" s="156" t="str">
        <f t="shared" si="170"/>
        <v>0 : 3</v>
      </c>
      <c r="L396" s="158" t="str">
        <f t="shared" si="172"/>
        <v>5 : 5</v>
      </c>
      <c r="M396" s="158" t="str">
        <f t="shared" si="174"/>
        <v>3 : 3</v>
      </c>
      <c r="N396" s="158" t="str">
        <f>IFERROR(VLOOKUP($C383&amp;$C$378,$AC$64:$AD$639,2,0),"")</f>
        <v>4 : 2</v>
      </c>
      <c r="O396" s="158" t="str">
        <f>IFERROR(VLOOKUP($C383&amp;$C$379,$AC$64:$AD$639,2,0),"")</f>
        <v>3 : 4</v>
      </c>
      <c r="P396" s="158" t="str">
        <f>IFERROR(VLOOKUP($C383&amp;$C$380,$AC$64:$AD$639,2,0),"")</f>
        <v>2 : 5</v>
      </c>
      <c r="Q396" s="158" t="str">
        <f>IFERROR(VLOOKUP($C383&amp;$C$381,$AC$64:$AD$639,2,0),"")</f>
        <v>6 : 1</v>
      </c>
      <c r="R396" s="158" t="str">
        <f>IFERROR(VLOOKUP($C383&amp;$C$382,$AC$64:$AD$639,2,0),"")</f>
        <v>3 : 3</v>
      </c>
      <c r="S396" s="238" t="str">
        <f>""</f>
        <v/>
      </c>
      <c r="Y396" s="57" t="s">
        <v>48</v>
      </c>
      <c r="Z396" s="33" t="str">
        <f t="shared" si="149"/>
        <v>Maibach 1822 eVFC Barcelona</v>
      </c>
      <c r="AA396" s="172">
        <f t="shared" si="145"/>
        <v>1</v>
      </c>
      <c r="AB396" s="172" t="str">
        <f t="shared" si="150"/>
        <v>5 : 1</v>
      </c>
      <c r="AC396" s="3" t="str">
        <f t="shared" si="151"/>
        <v/>
      </c>
      <c r="AD396" s="64" t="str">
        <f t="shared" si="152"/>
        <v/>
      </c>
      <c r="AE396" s="317"/>
      <c r="AF396" s="170"/>
      <c r="AG396" s="170"/>
      <c r="AH396" s="167" t="str">
        <f t="shared" si="153"/>
        <v>Maibach 1822 eVFC Barcelona</v>
      </c>
    </row>
    <row r="397" spans="2:34" ht="12.75" thickTop="1" x14ac:dyDescent="0.2">
      <c r="Y397" s="57" t="s">
        <v>49</v>
      </c>
      <c r="Z397" s="33" t="str">
        <f t="shared" si="149"/>
        <v>Team B4Team B3</v>
      </c>
      <c r="AA397" s="172">
        <f t="shared" si="145"/>
        <v>1</v>
      </c>
      <c r="AB397" s="172" t="str">
        <f t="shared" si="150"/>
        <v>6 : 1</v>
      </c>
      <c r="AC397" s="3" t="str">
        <f t="shared" si="151"/>
        <v/>
      </c>
      <c r="AD397" s="64" t="str">
        <f t="shared" si="152"/>
        <v/>
      </c>
      <c r="AE397" s="317"/>
      <c r="AF397" s="170"/>
      <c r="AG397" s="170"/>
      <c r="AH397" s="167" t="str">
        <f t="shared" si="153"/>
        <v>Team B4Team B3</v>
      </c>
    </row>
    <row r="398" spans="2:34" x14ac:dyDescent="0.2">
      <c r="Y398" s="57" t="s">
        <v>50</v>
      </c>
      <c r="Z398" s="33" t="str">
        <f t="shared" si="149"/>
        <v>Team C4Team C3</v>
      </c>
      <c r="AA398" s="172">
        <f t="shared" si="145"/>
        <v>1</v>
      </c>
      <c r="AB398" s="172" t="str">
        <f t="shared" si="150"/>
        <v>5 : 2</v>
      </c>
      <c r="AC398" s="3" t="str">
        <f t="shared" si="151"/>
        <v/>
      </c>
      <c r="AD398" s="64" t="str">
        <f t="shared" si="152"/>
        <v/>
      </c>
      <c r="AE398" s="317"/>
      <c r="AF398" s="170"/>
      <c r="AG398" s="170"/>
      <c r="AH398" s="167" t="str">
        <f t="shared" si="153"/>
        <v>Team C4Team C3</v>
      </c>
    </row>
    <row r="399" spans="2:34" ht="12.75" thickBot="1" x14ac:dyDescent="0.25">
      <c r="Y399" s="57" t="s">
        <v>51</v>
      </c>
      <c r="Z399" s="33" t="str">
        <f t="shared" si="149"/>
        <v>Team D4Team D3</v>
      </c>
      <c r="AA399" s="172">
        <f t="shared" si="145"/>
        <v>1</v>
      </c>
      <c r="AB399" s="172" t="str">
        <f t="shared" si="150"/>
        <v>4 : 2</v>
      </c>
      <c r="AC399" s="3" t="str">
        <f t="shared" si="151"/>
        <v/>
      </c>
      <c r="AD399" s="64" t="str">
        <f t="shared" si="152"/>
        <v/>
      </c>
      <c r="AE399" s="317"/>
      <c r="AF399" s="170"/>
      <c r="AG399" s="170"/>
      <c r="AH399" s="167" t="str">
        <f t="shared" si="153"/>
        <v>Team D4Team D3</v>
      </c>
    </row>
    <row r="400" spans="2:34" ht="12" customHeight="1" thickBot="1" x14ac:dyDescent="0.25">
      <c r="B400" s="191" t="str">
        <f>""</f>
        <v/>
      </c>
      <c r="C400" s="191" t="str">
        <f>""</f>
        <v/>
      </c>
      <c r="D400" s="191" t="str">
        <f>""</f>
        <v/>
      </c>
      <c r="E400" s="191" t="str">
        <f>""</f>
        <v/>
      </c>
      <c r="F400" s="191" t="str">
        <f>""</f>
        <v/>
      </c>
      <c r="G400" s="191" t="str">
        <f>""</f>
        <v/>
      </c>
      <c r="H400" s="192" t="str">
        <f t="shared" ref="H400:M400" si="175">IF(LEN(H401)&gt;$J$74,LEFT(H401,$J$74)&amp;".",H401)</f>
        <v/>
      </c>
      <c r="I400" s="193" t="str">
        <f t="shared" si="175"/>
        <v/>
      </c>
      <c r="J400" s="193" t="str">
        <f t="shared" si="175"/>
        <v/>
      </c>
      <c r="K400" s="193" t="str">
        <f t="shared" si="175"/>
        <v/>
      </c>
      <c r="L400" s="193" t="str">
        <f t="shared" si="175"/>
        <v/>
      </c>
      <c r="M400" s="194" t="str">
        <f t="shared" si="175"/>
        <v/>
      </c>
      <c r="N400" s="192" t="str">
        <f>H400</f>
        <v/>
      </c>
      <c r="O400" s="193" t="str">
        <f t="shared" ref="O400:S400" si="176">I400</f>
        <v/>
      </c>
      <c r="P400" s="193" t="str">
        <f t="shared" si="176"/>
        <v/>
      </c>
      <c r="Q400" s="193" t="str">
        <f t="shared" si="176"/>
        <v/>
      </c>
      <c r="R400" s="193" t="str">
        <f t="shared" si="176"/>
        <v/>
      </c>
      <c r="S400" s="194" t="str">
        <f t="shared" si="176"/>
        <v/>
      </c>
      <c r="T400" s="9" t="str">
        <f>""</f>
        <v/>
      </c>
      <c r="Y400" s="57" t="s">
        <v>52</v>
      </c>
      <c r="Z400" s="33" t="str">
        <f t="shared" si="149"/>
        <v>1. FC RiedwaldTeam A7</v>
      </c>
      <c r="AA400" s="172">
        <f t="shared" si="145"/>
        <v>1</v>
      </c>
      <c r="AB400" s="172" t="str">
        <f t="shared" si="150"/>
        <v>3 : 0</v>
      </c>
      <c r="AC400" s="3" t="str">
        <f t="shared" si="151"/>
        <v/>
      </c>
      <c r="AD400" s="64" t="str">
        <f t="shared" si="152"/>
        <v/>
      </c>
      <c r="AE400" s="317"/>
      <c r="AF400" s="170"/>
      <c r="AG400" s="170"/>
      <c r="AH400" s="167" t="str">
        <f t="shared" si="153"/>
        <v>1. FC RiedwaldTeam A7</v>
      </c>
    </row>
    <row r="401" spans="2:34" ht="12" customHeight="1" thickTop="1" thickBot="1" x14ac:dyDescent="0.25">
      <c r="B401" s="274" t="str">
        <f>""</f>
        <v/>
      </c>
      <c r="C401" s="275" t="s">
        <v>79</v>
      </c>
      <c r="D401" s="276" t="s">
        <v>97</v>
      </c>
      <c r="E401" s="277" t="s">
        <v>164</v>
      </c>
      <c r="F401" s="277" t="s">
        <v>165</v>
      </c>
      <c r="G401" s="278" t="s">
        <v>166</v>
      </c>
      <c r="H401" s="279" t="str">
        <f>C402</f>
        <v/>
      </c>
      <c r="I401" s="280" t="str">
        <f>C403</f>
        <v/>
      </c>
      <c r="J401" s="280" t="str">
        <f>C404</f>
        <v/>
      </c>
      <c r="K401" s="280" t="str">
        <f>C405</f>
        <v/>
      </c>
      <c r="L401" s="280" t="str">
        <f>C406</f>
        <v/>
      </c>
      <c r="M401" s="281" t="str">
        <f>C407</f>
        <v/>
      </c>
      <c r="N401" s="279" t="str">
        <f>C402</f>
        <v/>
      </c>
      <c r="O401" s="280" t="str">
        <f>C403</f>
        <v/>
      </c>
      <c r="P401" s="280" t="str">
        <f>C404</f>
        <v/>
      </c>
      <c r="Q401" s="280" t="str">
        <f>C405</f>
        <v/>
      </c>
      <c r="R401" s="280" t="str">
        <f>C406</f>
        <v/>
      </c>
      <c r="S401" s="281" t="str">
        <f>C407</f>
        <v/>
      </c>
      <c r="T401" s="9" t="str">
        <f>""</f>
        <v/>
      </c>
      <c r="Y401" s="57" t="s">
        <v>53</v>
      </c>
      <c r="Z401" s="33" t="str">
        <f t="shared" si="149"/>
        <v>Team B1Team B7</v>
      </c>
      <c r="AA401" s="172">
        <f t="shared" si="145"/>
        <v>1</v>
      </c>
      <c r="AB401" s="172" t="str">
        <f t="shared" si="150"/>
        <v>5 : 1</v>
      </c>
      <c r="AC401" s="3" t="str">
        <f t="shared" si="151"/>
        <v/>
      </c>
      <c r="AD401" s="64" t="str">
        <f t="shared" si="152"/>
        <v/>
      </c>
      <c r="AE401" s="317"/>
      <c r="AF401" s="170"/>
      <c r="AG401" s="170"/>
      <c r="AH401" s="167" t="str">
        <f t="shared" si="153"/>
        <v>Team B1Team B7</v>
      </c>
    </row>
    <row r="402" spans="2:34" ht="12" customHeight="1" x14ac:dyDescent="0.2">
      <c r="B402" s="282" t="str">
        <f t="shared" ref="B402:B407" si="177">IF($C402="","",INDEX($B$375:$B$383,MATCH($C402,$C$375:$C$383,0)))</f>
        <v/>
      </c>
      <c r="C402" s="283" t="str">
        <f t="shared" ref="C402:C407" si="178">IF($K$13=0,"",$X4)</f>
        <v/>
      </c>
      <c r="D402" s="284" t="str">
        <f t="shared" ref="D402:D407" si="179">IF($C402="","",VLOOKUP($C402,$C$17:$AC$25,25,0))</f>
        <v/>
      </c>
      <c r="E402" s="285" t="str">
        <f t="shared" ref="E402:E407" si="180">IF($C402="","",VLOOKUP($C402,$C$17:$AC$25,26,0))</f>
        <v/>
      </c>
      <c r="F402" s="285" t="str">
        <f t="shared" ref="F402:F407" si="181">IF($C402="","",VLOOKUP($C402,$C$17:$AC$25,27,0))</f>
        <v/>
      </c>
      <c r="G402" s="286" t="str">
        <f t="shared" ref="G402:G407" si="182">IF($C402="","",VLOOKUP($C402,$C$81:$D$89,2,0))</f>
        <v/>
      </c>
      <c r="H402" s="287" t="str">
        <f>""</f>
        <v/>
      </c>
      <c r="I402" s="285" t="str">
        <f>IFERROR(VLOOKUP($C402&amp;I$401,$Z$64:$AB$639,3,0),"")</f>
        <v/>
      </c>
      <c r="J402" s="285" t="str">
        <f>IFERROR(VLOOKUP($C402&amp;J$401,$Z$64:$AB$639,3,0),"")</f>
        <v/>
      </c>
      <c r="K402" s="285" t="str">
        <f>IFERROR(VLOOKUP($C402&amp;K$401,$Z$64:$AB$639,3,0),"")</f>
        <v/>
      </c>
      <c r="L402" s="285" t="str">
        <f>IFERROR(VLOOKUP($C402&amp;L$401,$Z$64:$AB$639,3,0),"")</f>
        <v/>
      </c>
      <c r="M402" s="288" t="str">
        <f>IFERROR(VLOOKUP($C402&amp;M$401,$Z$64:$AB$639,3,0),"")</f>
        <v/>
      </c>
      <c r="N402" s="287" t="str">
        <f>""</f>
        <v/>
      </c>
      <c r="O402" s="285" t="str">
        <f>IFERROR(VLOOKUP($C402&amp;I$401,$AC$64:$AD$639,2,0),"")</f>
        <v/>
      </c>
      <c r="P402" s="285" t="str">
        <f>IFERROR(VLOOKUP($C402&amp;J$401,$AC$64:$AD$639,2,0),"")</f>
        <v/>
      </c>
      <c r="Q402" s="285" t="str">
        <f>IFERROR(VLOOKUP($C402&amp;K$401,$AC$64:$AD$639,2,0),"")</f>
        <v/>
      </c>
      <c r="R402" s="285" t="str">
        <f>IFERROR(VLOOKUP($C402&amp;L$401,$AC$64:$AD$639,2,0),"")</f>
        <v/>
      </c>
      <c r="S402" s="288" t="str">
        <f>IFERROR(VLOOKUP($C402&amp;M$401,$AC$64:$AD$639,2,0),"")</f>
        <v/>
      </c>
      <c r="T402" s="289" t="str">
        <f t="shared" ref="T402:T407" si="183">C402</f>
        <v/>
      </c>
      <c r="Y402" s="57" t="s">
        <v>54</v>
      </c>
      <c r="Z402" s="33" t="str">
        <f t="shared" si="149"/>
        <v>Team C1Team C7</v>
      </c>
      <c r="AA402" s="172">
        <f t="shared" si="145"/>
        <v>1</v>
      </c>
      <c r="AB402" s="172" t="str">
        <f t="shared" si="150"/>
        <v>0 : 3</v>
      </c>
      <c r="AC402" s="3" t="str">
        <f t="shared" si="151"/>
        <v/>
      </c>
      <c r="AD402" s="64" t="str">
        <f t="shared" si="152"/>
        <v/>
      </c>
      <c r="AE402" s="317"/>
      <c r="AF402" s="170"/>
      <c r="AG402" s="170"/>
      <c r="AH402" s="167" t="str">
        <f t="shared" si="153"/>
        <v>Team C1Team C7</v>
      </c>
    </row>
    <row r="403" spans="2:34" ht="12" customHeight="1" x14ac:dyDescent="0.2">
      <c r="B403" s="290" t="str">
        <f t="shared" si="177"/>
        <v/>
      </c>
      <c r="C403" s="291" t="str">
        <f t="shared" si="178"/>
        <v/>
      </c>
      <c r="D403" s="292" t="str">
        <f t="shared" si="179"/>
        <v/>
      </c>
      <c r="E403" s="293" t="str">
        <f t="shared" si="180"/>
        <v/>
      </c>
      <c r="F403" s="293" t="str">
        <f t="shared" si="181"/>
        <v/>
      </c>
      <c r="G403" s="294" t="str">
        <f t="shared" si="182"/>
        <v/>
      </c>
      <c r="H403" s="295" t="str">
        <f>IFERROR(VLOOKUP($C403&amp;H$401,$Z$64:$AB$639,3,0),"")</f>
        <v/>
      </c>
      <c r="I403" s="296" t="str">
        <f>""</f>
        <v/>
      </c>
      <c r="J403" s="293" t="str">
        <f>IFERROR(VLOOKUP($C403&amp;J$401,$Z$64:$AB$639,3,0),"")</f>
        <v/>
      </c>
      <c r="K403" s="293" t="str">
        <f>IFERROR(VLOOKUP($C403&amp;K$401,$Z$64:$AB$639,3,0),"")</f>
        <v/>
      </c>
      <c r="L403" s="293" t="str">
        <f>IFERROR(VLOOKUP($C403&amp;L$401,$Z$64:$AB$639,3,0),"")</f>
        <v/>
      </c>
      <c r="M403" s="297" t="str">
        <f>IFERROR(VLOOKUP($C403&amp;M$401,$Z$64:$AB$639,3,0),"")</f>
        <v/>
      </c>
      <c r="N403" s="295" t="str">
        <f>IFERROR(VLOOKUP($C403&amp;H$401,$AC$64:$AD$639,2,0),"")</f>
        <v/>
      </c>
      <c r="O403" s="296" t="str">
        <f>""</f>
        <v/>
      </c>
      <c r="P403" s="293" t="str">
        <f>IFERROR(VLOOKUP($C403&amp;J$401,$AC$64:$AD$639,2,0),"")</f>
        <v/>
      </c>
      <c r="Q403" s="293" t="str">
        <f>IFERROR(VLOOKUP($C403&amp;K$401,$AC$64:$AD$639,2,0),"")</f>
        <v/>
      </c>
      <c r="R403" s="293" t="str">
        <f>IFERROR(VLOOKUP($C403&amp;L$401,$AC$64:$AD$639,2,0),"")</f>
        <v/>
      </c>
      <c r="S403" s="297" t="str">
        <f>IFERROR(VLOOKUP($C403&amp;M$401,$AC$64:$AD$639,2,0),"")</f>
        <v/>
      </c>
      <c r="T403" s="298" t="str">
        <f t="shared" si="183"/>
        <v/>
      </c>
      <c r="Y403" s="57" t="s">
        <v>55</v>
      </c>
      <c r="Z403" s="33" t="str">
        <f t="shared" si="149"/>
        <v>Team D1Team D7</v>
      </c>
      <c r="AA403" s="172">
        <f t="shared" si="145"/>
        <v>1</v>
      </c>
      <c r="AB403" s="172" t="str">
        <f t="shared" si="150"/>
        <v>1 : 2</v>
      </c>
      <c r="AC403" s="3" t="str">
        <f t="shared" si="151"/>
        <v/>
      </c>
      <c r="AD403" s="64" t="str">
        <f t="shared" si="152"/>
        <v/>
      </c>
      <c r="AE403" s="317"/>
      <c r="AF403" s="170"/>
      <c r="AG403" s="170"/>
      <c r="AH403" s="167" t="str">
        <f t="shared" si="153"/>
        <v>Team D1Team D7</v>
      </c>
    </row>
    <row r="404" spans="2:34" ht="12" customHeight="1" x14ac:dyDescent="0.2">
      <c r="B404" s="290" t="str">
        <f t="shared" si="177"/>
        <v/>
      </c>
      <c r="C404" s="291" t="str">
        <f t="shared" si="178"/>
        <v/>
      </c>
      <c r="D404" s="292" t="str">
        <f t="shared" si="179"/>
        <v/>
      </c>
      <c r="E404" s="293" t="str">
        <f t="shared" si="180"/>
        <v/>
      </c>
      <c r="F404" s="293" t="str">
        <f t="shared" si="181"/>
        <v/>
      </c>
      <c r="G404" s="294" t="str">
        <f t="shared" si="182"/>
        <v/>
      </c>
      <c r="H404" s="295" t="str">
        <f>IFERROR(VLOOKUP($C404&amp;H$401,$Z$64:$AB$639,3,0),"")</f>
        <v/>
      </c>
      <c r="I404" s="293" t="str">
        <f>IFERROR(VLOOKUP($C404&amp;I$401,$Z$64:$AB$639,3,0),"")</f>
        <v/>
      </c>
      <c r="J404" s="296" t="str">
        <f>""</f>
        <v/>
      </c>
      <c r="K404" s="293" t="str">
        <f>IFERROR(VLOOKUP($C404&amp;K$401,$Z$64:$AB$639,3,0),"")</f>
        <v/>
      </c>
      <c r="L404" s="293" t="str">
        <f>IFERROR(VLOOKUP($C404&amp;L$401,$Z$64:$AB$639,3,0),"")</f>
        <v/>
      </c>
      <c r="M404" s="297" t="str">
        <f>IFERROR(VLOOKUP($C404&amp;M$401,$Z$64:$AB$639,3,0),"")</f>
        <v/>
      </c>
      <c r="N404" s="295" t="str">
        <f>IFERROR(VLOOKUP($C404&amp;H$401,$AC$64:$AD$639,2,0),"")</f>
        <v/>
      </c>
      <c r="O404" s="293" t="str">
        <f>IFERROR(VLOOKUP($C404&amp;I$401,$AC$64:$AD$639,2,0),"")</f>
        <v/>
      </c>
      <c r="P404" s="296" t="str">
        <f>""</f>
        <v/>
      </c>
      <c r="Q404" s="293" t="str">
        <f>IFERROR(VLOOKUP($C404&amp;K$401,$AC$64:$AD$639,2,0),"")</f>
        <v/>
      </c>
      <c r="R404" s="293" t="str">
        <f>IFERROR(VLOOKUP($C404&amp;L$401,$AC$64:$AD$639,2,0),"")</f>
        <v/>
      </c>
      <c r="S404" s="297" t="str">
        <f>IFERROR(VLOOKUP($C404&amp;M$401,$AC$64:$AD$639,2,0),"")</f>
        <v/>
      </c>
      <c r="T404" s="298" t="str">
        <f t="shared" si="183"/>
        <v/>
      </c>
      <c r="Y404" s="57" t="s">
        <v>56</v>
      </c>
      <c r="Z404" s="33" t="str">
        <f t="shared" si="149"/>
        <v>Team A8FV Schlappe Lunge</v>
      </c>
      <c r="AA404" s="172">
        <f t="shared" si="145"/>
        <v>1</v>
      </c>
      <c r="AB404" s="172" t="str">
        <f t="shared" si="150"/>
        <v>2 : 2</v>
      </c>
      <c r="AC404" s="3" t="str">
        <f t="shared" si="151"/>
        <v/>
      </c>
      <c r="AD404" s="64" t="str">
        <f t="shared" si="152"/>
        <v/>
      </c>
      <c r="AE404" s="317"/>
      <c r="AF404" s="170"/>
      <c r="AG404" s="170"/>
      <c r="AH404" s="167" t="str">
        <f t="shared" si="153"/>
        <v>Team A8FV Schlappe Lunge</v>
      </c>
    </row>
    <row r="405" spans="2:34" ht="12" customHeight="1" x14ac:dyDescent="0.2">
      <c r="B405" s="290" t="str">
        <f t="shared" si="177"/>
        <v/>
      </c>
      <c r="C405" s="291" t="str">
        <f t="shared" si="178"/>
        <v/>
      </c>
      <c r="D405" s="292" t="str">
        <f t="shared" si="179"/>
        <v/>
      </c>
      <c r="E405" s="293" t="str">
        <f t="shared" si="180"/>
        <v/>
      </c>
      <c r="F405" s="293" t="str">
        <f t="shared" si="181"/>
        <v/>
      </c>
      <c r="G405" s="294" t="str">
        <f t="shared" si="182"/>
        <v/>
      </c>
      <c r="H405" s="295" t="str">
        <f>IFERROR(VLOOKUP($C405&amp;H$401,$Z$64:$AB$639,3,0),"")</f>
        <v/>
      </c>
      <c r="I405" s="293" t="str">
        <f>IFERROR(VLOOKUP($C405&amp;I$401,$Z$64:$AB$639,3,0),"")</f>
        <v/>
      </c>
      <c r="J405" s="293" t="str">
        <f>IFERROR(VLOOKUP($C405&amp;J$401,$Z$64:$AB$639,3,0),"")</f>
        <v/>
      </c>
      <c r="K405" s="296" t="str">
        <f>""</f>
        <v/>
      </c>
      <c r="L405" s="293" t="str">
        <f>IFERROR(VLOOKUP($C405&amp;L$401,$Z$64:$AB$639,3,0),"")</f>
        <v/>
      </c>
      <c r="M405" s="297" t="str">
        <f>IFERROR(VLOOKUP($C405&amp;M$401,$Z$64:$AB$639,3,0),"")</f>
        <v/>
      </c>
      <c r="N405" s="295" t="str">
        <f>IFERROR(VLOOKUP($C405&amp;H$401,$AC$64:$AD$639,2,0),"")</f>
        <v/>
      </c>
      <c r="O405" s="293" t="str">
        <f>IFERROR(VLOOKUP($C405&amp;I$401,$AC$64:$AD$639,2,0),"")</f>
        <v/>
      </c>
      <c r="P405" s="293" t="str">
        <f>IFERROR(VLOOKUP($C405&amp;J$401,$AC$64:$AD$639,2,0),"")</f>
        <v/>
      </c>
      <c r="Q405" s="296" t="str">
        <f>""</f>
        <v/>
      </c>
      <c r="R405" s="293" t="str">
        <f>IFERROR(VLOOKUP($C405&amp;L$401,$AC$64:$AD$639,2,0),"")</f>
        <v/>
      </c>
      <c r="S405" s="297" t="str">
        <f>IFERROR(VLOOKUP($C405&amp;M$401,$AC$64:$AD$639,2,0),"")</f>
        <v/>
      </c>
      <c r="T405" s="298" t="str">
        <f t="shared" si="183"/>
        <v/>
      </c>
      <c r="Y405" s="57" t="s">
        <v>57</v>
      </c>
      <c r="Z405" s="33" t="str">
        <f t="shared" si="149"/>
        <v>Team B8Team B6</v>
      </c>
      <c r="AA405" s="172">
        <f t="shared" si="145"/>
        <v>1</v>
      </c>
      <c r="AB405" s="172" t="str">
        <f t="shared" si="150"/>
        <v>4 : 3</v>
      </c>
      <c r="AC405" s="3" t="str">
        <f t="shared" si="151"/>
        <v/>
      </c>
      <c r="AD405" s="64" t="str">
        <f t="shared" si="152"/>
        <v/>
      </c>
      <c r="AE405" s="317"/>
      <c r="AF405" s="170"/>
      <c r="AG405" s="170"/>
      <c r="AH405" s="167" t="str">
        <f t="shared" si="153"/>
        <v>Team B8Team B6</v>
      </c>
    </row>
    <row r="406" spans="2:34" ht="12" customHeight="1" x14ac:dyDescent="0.2">
      <c r="B406" s="290" t="str">
        <f t="shared" si="177"/>
        <v/>
      </c>
      <c r="C406" s="291" t="str">
        <f t="shared" si="178"/>
        <v/>
      </c>
      <c r="D406" s="292" t="str">
        <f t="shared" si="179"/>
        <v/>
      </c>
      <c r="E406" s="293" t="str">
        <f t="shared" si="180"/>
        <v/>
      </c>
      <c r="F406" s="293" t="str">
        <f t="shared" si="181"/>
        <v/>
      </c>
      <c r="G406" s="294" t="str">
        <f t="shared" si="182"/>
        <v/>
      </c>
      <c r="H406" s="295" t="str">
        <f>IFERROR(VLOOKUP($C406&amp;H$401,$Z$64:$AB$639,3,0),"")</f>
        <v/>
      </c>
      <c r="I406" s="293" t="str">
        <f>IFERROR(VLOOKUP($C406&amp;I$401,$Z$64:$AB$639,3,0),"")</f>
        <v/>
      </c>
      <c r="J406" s="293" t="str">
        <f>IFERROR(VLOOKUP($C406&amp;J$401,$Z$64:$AB$639,3,0),"")</f>
        <v/>
      </c>
      <c r="K406" s="293" t="str">
        <f>IFERROR(VLOOKUP($C406&amp;K$401,$Z$64:$AB$639,3,0),"")</f>
        <v/>
      </c>
      <c r="L406" s="296" t="str">
        <f>""</f>
        <v/>
      </c>
      <c r="M406" s="297" t="str">
        <f>IFERROR(VLOOKUP($C406&amp;M$401,$Z$64:$AB$639,3,0),"")</f>
        <v/>
      </c>
      <c r="N406" s="295" t="str">
        <f>IFERROR(VLOOKUP($C406&amp;H$401,$AC$64:$AD$639,2,0),"")</f>
        <v/>
      </c>
      <c r="O406" s="293" t="str">
        <f>IFERROR(VLOOKUP($C406&amp;I$401,$AC$64:$AD$639,2,0),"")</f>
        <v/>
      </c>
      <c r="P406" s="293" t="str">
        <f>IFERROR(VLOOKUP($C406&amp;J$401,$AC$64:$AD$639,2,0),"")</f>
        <v/>
      </c>
      <c r="Q406" s="293" t="str">
        <f>IFERROR(VLOOKUP($C406&amp;K$401,$AC$64:$AD$639,2,0),"")</f>
        <v/>
      </c>
      <c r="R406" s="296" t="str">
        <f>""</f>
        <v/>
      </c>
      <c r="S406" s="297" t="str">
        <f>IFERROR(VLOOKUP($C406&amp;M$401,$AC$64:$AD$639,2,0),"")</f>
        <v/>
      </c>
      <c r="T406" s="298" t="str">
        <f t="shared" si="183"/>
        <v/>
      </c>
      <c r="Y406" s="57" t="s">
        <v>58</v>
      </c>
      <c r="Z406" s="33" t="str">
        <f t="shared" si="149"/>
        <v>Team C8Team C6</v>
      </c>
      <c r="AA406" s="172">
        <f t="shared" si="145"/>
        <v>1</v>
      </c>
      <c r="AB406" s="172" t="str">
        <f t="shared" si="150"/>
        <v>3 : 3</v>
      </c>
      <c r="AC406" s="3" t="str">
        <f t="shared" si="151"/>
        <v/>
      </c>
      <c r="AD406" s="64" t="str">
        <f t="shared" si="152"/>
        <v/>
      </c>
      <c r="AE406" s="317"/>
      <c r="AF406" s="170"/>
      <c r="AG406" s="170"/>
      <c r="AH406" s="167" t="str">
        <f t="shared" si="153"/>
        <v>Team C8Team C6</v>
      </c>
    </row>
    <row r="407" spans="2:34" ht="12" customHeight="1" thickBot="1" x14ac:dyDescent="0.25">
      <c r="B407" s="299" t="str">
        <f t="shared" si="177"/>
        <v/>
      </c>
      <c r="C407" s="300" t="str">
        <f t="shared" si="178"/>
        <v/>
      </c>
      <c r="D407" s="301" t="str">
        <f t="shared" si="179"/>
        <v/>
      </c>
      <c r="E407" s="302" t="str">
        <f t="shared" si="180"/>
        <v/>
      </c>
      <c r="F407" s="302" t="str">
        <f t="shared" si="181"/>
        <v/>
      </c>
      <c r="G407" s="303" t="str">
        <f t="shared" si="182"/>
        <v/>
      </c>
      <c r="H407" s="304" t="str">
        <f>IFERROR(VLOOKUP($C407&amp;H$401,$Z$64:$AB$639,3,0),"")</f>
        <v/>
      </c>
      <c r="I407" s="302" t="str">
        <f>IFERROR(VLOOKUP($C407&amp;I$401,$Z$64:$AB$639,3,0),"")</f>
        <v/>
      </c>
      <c r="J407" s="302" t="str">
        <f>IFERROR(VLOOKUP($C407&amp;J$401,$Z$64:$AB$639,3,0),"")</f>
        <v/>
      </c>
      <c r="K407" s="302" t="str">
        <f>IFERROR(VLOOKUP($C407&amp;K$401,$Z$64:$AB$639,3,0),"")</f>
        <v/>
      </c>
      <c r="L407" s="302" t="str">
        <f>IFERROR(VLOOKUP($C407&amp;L$401,$Z$64:$AB$639,3,0),"")</f>
        <v/>
      </c>
      <c r="M407" s="305" t="str">
        <f>""</f>
        <v/>
      </c>
      <c r="N407" s="304" t="str">
        <f>IFERROR(VLOOKUP($C407&amp;H$401,$AC$64:$AD$639,2,0),"")</f>
        <v/>
      </c>
      <c r="O407" s="302" t="str">
        <f>IFERROR(VLOOKUP($C407&amp;I$401,$AC$64:$AD$639,2,0),"")</f>
        <v/>
      </c>
      <c r="P407" s="302" t="str">
        <f>IFERROR(VLOOKUP($C407&amp;J$401,$AC$64:$AD$639,2,0),"")</f>
        <v/>
      </c>
      <c r="Q407" s="302" t="str">
        <f>IFERROR(VLOOKUP($C407&amp;K$401,$AC$64:$AD$639,2,0),"")</f>
        <v/>
      </c>
      <c r="R407" s="302" t="str">
        <f>IFERROR(VLOOKUP($C407&amp;L$401,$AC$64:$AD$639,2,0),"")</f>
        <v/>
      </c>
      <c r="S407" s="305" t="str">
        <f>""</f>
        <v/>
      </c>
      <c r="T407" s="306" t="str">
        <f t="shared" si="183"/>
        <v/>
      </c>
      <c r="Y407" s="57" t="s">
        <v>59</v>
      </c>
      <c r="Z407" s="33" t="str">
        <f t="shared" si="149"/>
        <v>Team D8Team D6</v>
      </c>
      <c r="AA407" s="172">
        <f t="shared" si="145"/>
        <v>1</v>
      </c>
      <c r="AB407" s="172" t="str">
        <f t="shared" si="150"/>
        <v>1 : 3</v>
      </c>
      <c r="AC407" s="3" t="str">
        <f t="shared" si="151"/>
        <v/>
      </c>
      <c r="AD407" s="64" t="str">
        <f t="shared" si="152"/>
        <v/>
      </c>
      <c r="AE407" s="317"/>
      <c r="AF407" s="170"/>
      <c r="AG407" s="170"/>
      <c r="AH407" s="167" t="str">
        <f t="shared" si="153"/>
        <v>Team D8Team D6</v>
      </c>
    </row>
    <row r="408" spans="2:34" ht="12" customHeight="1" thickTop="1" thickBot="1" x14ac:dyDescent="0.25">
      <c r="B408" s="307" t="str">
        <f>""</f>
        <v/>
      </c>
      <c r="C408" s="307" t="str">
        <f>""</f>
        <v/>
      </c>
      <c r="D408" s="307" t="str">
        <f>""</f>
        <v/>
      </c>
      <c r="E408" s="307" t="str">
        <f>""</f>
        <v/>
      </c>
      <c r="F408" s="307" t="str">
        <f>""</f>
        <v/>
      </c>
      <c r="G408" s="307" t="str">
        <f>""</f>
        <v/>
      </c>
      <c r="H408" s="308" t="str">
        <f>""</f>
        <v/>
      </c>
      <c r="I408" s="308" t="str">
        <f>""</f>
        <v/>
      </c>
      <c r="J408" s="308" t="str">
        <f>""</f>
        <v/>
      </c>
      <c r="K408" s="308" t="str">
        <f>""</f>
        <v/>
      </c>
      <c r="L408" s="308" t="str">
        <f>""</f>
        <v/>
      </c>
      <c r="M408" s="308" t="str">
        <f>""</f>
        <v/>
      </c>
      <c r="N408" s="309" t="str">
        <f>""</f>
        <v/>
      </c>
      <c r="O408" s="309" t="str">
        <f>""</f>
        <v/>
      </c>
      <c r="P408" s="309" t="str">
        <f>""</f>
        <v/>
      </c>
      <c r="Q408" s="309" t="str">
        <f>""</f>
        <v/>
      </c>
      <c r="R408" s="309" t="str">
        <f>""</f>
        <v/>
      </c>
      <c r="S408" s="309" t="str">
        <f>""</f>
        <v/>
      </c>
      <c r="T408" s="309" t="str">
        <f>""</f>
        <v/>
      </c>
      <c r="Y408" s="57" t="s">
        <v>60</v>
      </c>
      <c r="Z408" s="33" t="str">
        <f t="shared" si="149"/>
        <v>Beinbruch SCTeam A9</v>
      </c>
      <c r="AA408" s="172">
        <f t="shared" si="145"/>
        <v>1</v>
      </c>
      <c r="AB408" s="172" t="str">
        <f t="shared" si="150"/>
        <v>3 : 3</v>
      </c>
      <c r="AC408" s="3" t="str">
        <f t="shared" si="151"/>
        <v/>
      </c>
      <c r="AD408" s="64" t="str">
        <f t="shared" si="152"/>
        <v/>
      </c>
      <c r="AE408" s="317"/>
      <c r="AF408" s="170"/>
      <c r="AG408" s="170"/>
      <c r="AH408" s="167" t="str">
        <f t="shared" si="153"/>
        <v>Beinbruch SCTeam A9</v>
      </c>
    </row>
    <row r="409" spans="2:34" ht="12" customHeight="1" thickBot="1" x14ac:dyDescent="0.25">
      <c r="B409" s="309" t="str">
        <f>""</f>
        <v/>
      </c>
      <c r="C409" s="309" t="str">
        <f>""</f>
        <v/>
      </c>
      <c r="D409" s="309" t="str">
        <f>""</f>
        <v/>
      </c>
      <c r="E409" s="309" t="str">
        <f>""</f>
        <v/>
      </c>
      <c r="F409" s="309" t="str">
        <f>""</f>
        <v/>
      </c>
      <c r="G409" s="309" t="str">
        <f>""</f>
        <v/>
      </c>
      <c r="H409" s="310" t="str">
        <f t="shared" ref="H409:M409" si="184">IF(LEN(H410)&gt;$J$74,LEFT(H410,$J$74)&amp;".",H410)</f>
        <v/>
      </c>
      <c r="I409" s="311" t="str">
        <f t="shared" si="184"/>
        <v/>
      </c>
      <c r="J409" s="311" t="str">
        <f t="shared" si="184"/>
        <v/>
      </c>
      <c r="K409" s="311" t="str">
        <f t="shared" si="184"/>
        <v/>
      </c>
      <c r="L409" s="311" t="str">
        <f t="shared" si="184"/>
        <v/>
      </c>
      <c r="M409" s="312" t="str">
        <f t="shared" si="184"/>
        <v/>
      </c>
      <c r="N409" s="310" t="str">
        <f>H409</f>
        <v/>
      </c>
      <c r="O409" s="311" t="str">
        <f t="shared" ref="O409" si="185">I409</f>
        <v/>
      </c>
      <c r="P409" s="311" t="str">
        <f t="shared" ref="P409" si="186">J409</f>
        <v/>
      </c>
      <c r="Q409" s="311" t="str">
        <f t="shared" ref="Q409" si="187">K409</f>
        <v/>
      </c>
      <c r="R409" s="311" t="str">
        <f t="shared" ref="R409" si="188">L409</f>
        <v/>
      </c>
      <c r="S409" s="312" t="str">
        <f t="shared" ref="S409" si="189">M409</f>
        <v/>
      </c>
      <c r="T409" s="9" t="str">
        <f>""</f>
        <v/>
      </c>
      <c r="Y409" s="57" t="s">
        <v>61</v>
      </c>
      <c r="Z409" s="33" t="str">
        <f t="shared" si="149"/>
        <v>Team B5Team B9</v>
      </c>
      <c r="AA409" s="172">
        <f t="shared" si="145"/>
        <v>1</v>
      </c>
      <c r="AB409" s="172" t="str">
        <f t="shared" si="150"/>
        <v>1 : 5</v>
      </c>
      <c r="AC409" s="3" t="str">
        <f t="shared" si="151"/>
        <v/>
      </c>
      <c r="AD409" s="64" t="str">
        <f t="shared" si="152"/>
        <v/>
      </c>
      <c r="AE409" s="317"/>
      <c r="AF409" s="170"/>
      <c r="AG409" s="170"/>
      <c r="AH409" s="167" t="str">
        <f t="shared" si="153"/>
        <v>Team B5Team B9</v>
      </c>
    </row>
    <row r="410" spans="2:34" ht="12" customHeight="1" thickTop="1" thickBot="1" x14ac:dyDescent="0.25">
      <c r="B410" s="274" t="str">
        <f>""</f>
        <v/>
      </c>
      <c r="C410" s="275" t="s">
        <v>79</v>
      </c>
      <c r="D410" s="276" t="s">
        <v>97</v>
      </c>
      <c r="E410" s="277" t="s">
        <v>164</v>
      </c>
      <c r="F410" s="277" t="s">
        <v>165</v>
      </c>
      <c r="G410" s="278" t="s">
        <v>166</v>
      </c>
      <c r="H410" s="279" t="str">
        <f>C411</f>
        <v/>
      </c>
      <c r="I410" s="280" t="str">
        <f>C412</f>
        <v/>
      </c>
      <c r="J410" s="280" t="str">
        <f>C413</f>
        <v/>
      </c>
      <c r="K410" s="280" t="str">
        <f>C414</f>
        <v/>
      </c>
      <c r="L410" s="280" t="str">
        <f>C415</f>
        <v/>
      </c>
      <c r="M410" s="281" t="str">
        <f>C416</f>
        <v/>
      </c>
      <c r="N410" s="279" t="str">
        <f>C411</f>
        <v/>
      </c>
      <c r="O410" s="280" t="str">
        <f>C412</f>
        <v/>
      </c>
      <c r="P410" s="280" t="str">
        <f>C413</f>
        <v/>
      </c>
      <c r="Q410" s="280" t="str">
        <f>C414</f>
        <v/>
      </c>
      <c r="R410" s="280" t="str">
        <f>C415</f>
        <v/>
      </c>
      <c r="S410" s="281" t="str">
        <f>C416</f>
        <v/>
      </c>
      <c r="T410" s="9" t="str">
        <f>""</f>
        <v/>
      </c>
      <c r="Y410" s="57" t="s">
        <v>62</v>
      </c>
      <c r="Z410" s="33" t="str">
        <f t="shared" si="149"/>
        <v>Team C5Team C9</v>
      </c>
      <c r="AA410" s="172">
        <f t="shared" si="145"/>
        <v>1</v>
      </c>
      <c r="AB410" s="172" t="str">
        <f t="shared" si="150"/>
        <v>1 : 6</v>
      </c>
      <c r="AC410" s="3" t="str">
        <f t="shared" si="151"/>
        <v/>
      </c>
      <c r="AD410" s="64" t="str">
        <f t="shared" si="152"/>
        <v/>
      </c>
      <c r="AE410" s="317"/>
      <c r="AF410" s="170"/>
      <c r="AG410" s="170"/>
      <c r="AH410" s="167" t="str">
        <f t="shared" si="153"/>
        <v>Team C5Team C9</v>
      </c>
    </row>
    <row r="411" spans="2:34" ht="12" customHeight="1" x14ac:dyDescent="0.2">
      <c r="B411" s="282" t="str">
        <f t="shared" ref="B411:B416" si="190">IF($C411="","",INDEX($B$375:$B$383,MATCH($C411,$C$375:$C$383,0)))</f>
        <v/>
      </c>
      <c r="C411" s="283" t="str">
        <f t="shared" ref="C411:C416" si="191">IF($K$13=0,"",$AC4)</f>
        <v/>
      </c>
      <c r="D411" s="284" t="str">
        <f t="shared" ref="D411:D416" si="192">IF($C411="","",VLOOKUP($C411,$C$17:$AC$25,25,0))</f>
        <v/>
      </c>
      <c r="E411" s="285" t="str">
        <f t="shared" ref="E411:E416" si="193">IF($C411="","",VLOOKUP($C411,$C$17:$AC$25,26,0))</f>
        <v/>
      </c>
      <c r="F411" s="285" t="str">
        <f t="shared" ref="F411:F416" si="194">IF($C411="","",VLOOKUP($C411,$C$17:$AC$25,27,0))</f>
        <v/>
      </c>
      <c r="G411" s="286" t="str">
        <f t="shared" ref="G411:G416" si="195">IF($C411="","",VLOOKUP($C411,$C$81:$D$89,2,0))</f>
        <v/>
      </c>
      <c r="H411" s="287" t="str">
        <f>""</f>
        <v/>
      </c>
      <c r="I411" s="285" t="str">
        <f>IFERROR(VLOOKUP($C411&amp;I$410,$Z$64:$AB$639,3,0),"")</f>
        <v/>
      </c>
      <c r="J411" s="285" t="str">
        <f>IFERROR(VLOOKUP($C411&amp;J$410,$Z$64:$AB$639,3,0),"")</f>
        <v/>
      </c>
      <c r="K411" s="285" t="str">
        <f>IFERROR(VLOOKUP($C411&amp;K$410,$Z$64:$AB$639,3,0),"")</f>
        <v/>
      </c>
      <c r="L411" s="285" t="str">
        <f>IFERROR(VLOOKUP($C411&amp;L$410,$Z$64:$AB$639,3,0),"")</f>
        <v/>
      </c>
      <c r="M411" s="288" t="str">
        <f>IFERROR(VLOOKUP($C411&amp;M$410,$Z$64:$AB$639,3,0),"")</f>
        <v/>
      </c>
      <c r="N411" s="287" t="str">
        <f>""</f>
        <v/>
      </c>
      <c r="O411" s="285" t="str">
        <f>IFERROR(VLOOKUP($C411&amp;I$410,$AC$64:$AD$639,2,0),"")</f>
        <v/>
      </c>
      <c r="P411" s="285" t="str">
        <f>IFERROR(VLOOKUP($C411&amp;J$410,$AC$64:$AD$639,2,0),"")</f>
        <v/>
      </c>
      <c r="Q411" s="285" t="str">
        <f>IFERROR(VLOOKUP($C411&amp;K$410,$AC$64:$AD$639,2,0),"")</f>
        <v/>
      </c>
      <c r="R411" s="285" t="str">
        <f>IFERROR(VLOOKUP($C411&amp;L$410,$AC$64:$AD$639,2,0),"")</f>
        <v/>
      </c>
      <c r="S411" s="288" t="str">
        <f>IFERROR(VLOOKUP($C411&amp;M$410,$AC$64:$AD$639,2,0),"")</f>
        <v/>
      </c>
      <c r="T411" s="289" t="str">
        <f t="shared" ref="T411:T416" si="196">C411</f>
        <v/>
      </c>
      <c r="Y411" s="57" t="s">
        <v>63</v>
      </c>
      <c r="Z411" s="33" t="str">
        <f t="shared" si="149"/>
        <v>Team D5Team D9</v>
      </c>
      <c r="AA411" s="172">
        <f t="shared" si="145"/>
        <v>1</v>
      </c>
      <c r="AB411" s="172" t="str">
        <f t="shared" si="150"/>
        <v>2 : 5</v>
      </c>
      <c r="AC411" s="3" t="str">
        <f t="shared" si="151"/>
        <v/>
      </c>
      <c r="AD411" s="64" t="str">
        <f t="shared" si="152"/>
        <v/>
      </c>
      <c r="AE411" s="317"/>
      <c r="AF411" s="170"/>
      <c r="AG411" s="170"/>
      <c r="AH411" s="167" t="str">
        <f t="shared" si="153"/>
        <v>Team D5Team D9</v>
      </c>
    </row>
    <row r="412" spans="2:34" ht="12" customHeight="1" x14ac:dyDescent="0.2">
      <c r="B412" s="290" t="str">
        <f t="shared" si="190"/>
        <v/>
      </c>
      <c r="C412" s="291" t="str">
        <f t="shared" si="191"/>
        <v/>
      </c>
      <c r="D412" s="292" t="str">
        <f t="shared" si="192"/>
        <v/>
      </c>
      <c r="E412" s="293" t="str">
        <f t="shared" si="193"/>
        <v/>
      </c>
      <c r="F412" s="293" t="str">
        <f t="shared" si="194"/>
        <v/>
      </c>
      <c r="G412" s="294" t="str">
        <f t="shared" si="195"/>
        <v/>
      </c>
      <c r="H412" s="295" t="str">
        <f>IFERROR(VLOOKUP($C412&amp;H$410,$Z$64:$AB$639,3,0),"")</f>
        <v/>
      </c>
      <c r="I412" s="296" t="str">
        <f>""</f>
        <v/>
      </c>
      <c r="J412" s="293" t="str">
        <f>IFERROR(VLOOKUP($C412&amp;J$410,$Z$64:$AB$639,3,0),"")</f>
        <v/>
      </c>
      <c r="K412" s="293" t="str">
        <f>IFERROR(VLOOKUP($C412&amp;K$410,$Z$64:$AB$639,3,0),"")</f>
        <v/>
      </c>
      <c r="L412" s="293" t="str">
        <f>IFERROR(VLOOKUP($C412&amp;L$410,$Z$64:$AB$639,3,0),"")</f>
        <v/>
      </c>
      <c r="M412" s="297" t="str">
        <f>IFERROR(VLOOKUP($C412&amp;M$410,$Z$64:$AB$639,3,0),"")</f>
        <v/>
      </c>
      <c r="N412" s="295" t="str">
        <f>IFERROR(VLOOKUP($C412&amp;H$410,$AC$64:$AD$639,2,0),"")</f>
        <v/>
      </c>
      <c r="O412" s="296" t="str">
        <f>""</f>
        <v/>
      </c>
      <c r="P412" s="293" t="str">
        <f>IFERROR(VLOOKUP($C412&amp;J$410,$AC$64:$AD$639,2,0),"")</f>
        <v/>
      </c>
      <c r="Q412" s="293" t="str">
        <f>IFERROR(VLOOKUP($C412&amp;K$410,$AC$64:$AD$639,2,0),"")</f>
        <v/>
      </c>
      <c r="R412" s="293" t="str">
        <f>IFERROR(VLOOKUP($C412&amp;L$410,$AC$64:$AD$639,2,0),"")</f>
        <v/>
      </c>
      <c r="S412" s="297" t="str">
        <f>IFERROR(VLOOKUP($C412&amp;M$410,$AC$64:$AD$639,2,0),"")</f>
        <v/>
      </c>
      <c r="T412" s="298" t="str">
        <f t="shared" si="196"/>
        <v/>
      </c>
      <c r="Y412" s="57" t="s">
        <v>64</v>
      </c>
      <c r="Z412" s="33" t="str">
        <f t="shared" si="149"/>
        <v>FC BarcelonaEintracht Frankfurt</v>
      </c>
      <c r="AA412" s="172">
        <f t="shared" si="145"/>
        <v>1</v>
      </c>
      <c r="AB412" s="172" t="str">
        <f t="shared" si="150"/>
        <v>2 : 4</v>
      </c>
      <c r="AC412" s="3" t="str">
        <f t="shared" si="151"/>
        <v/>
      </c>
      <c r="AD412" s="64" t="str">
        <f t="shared" si="152"/>
        <v/>
      </c>
      <c r="AE412" s="317"/>
      <c r="AF412" s="170"/>
      <c r="AG412" s="170"/>
      <c r="AH412" s="167" t="str">
        <f t="shared" si="153"/>
        <v>FC BarcelonaEintracht Frankfurt</v>
      </c>
    </row>
    <row r="413" spans="2:34" ht="12" customHeight="1" x14ac:dyDescent="0.2">
      <c r="B413" s="290" t="str">
        <f t="shared" si="190"/>
        <v/>
      </c>
      <c r="C413" s="291" t="str">
        <f t="shared" si="191"/>
        <v/>
      </c>
      <c r="D413" s="292" t="str">
        <f t="shared" si="192"/>
        <v/>
      </c>
      <c r="E413" s="293" t="str">
        <f t="shared" si="193"/>
        <v/>
      </c>
      <c r="F413" s="293" t="str">
        <f t="shared" si="194"/>
        <v/>
      </c>
      <c r="G413" s="294" t="str">
        <f t="shared" si="195"/>
        <v/>
      </c>
      <c r="H413" s="295" t="str">
        <f>IFERROR(VLOOKUP($C413&amp;H$410,$Z$64:$AB$639,3,0),"")</f>
        <v/>
      </c>
      <c r="I413" s="293" t="str">
        <f>IFERROR(VLOOKUP($C413&amp;I$410,$Z$64:$AB$639,3,0),"")</f>
        <v/>
      </c>
      <c r="J413" s="296" t="str">
        <f>""</f>
        <v/>
      </c>
      <c r="K413" s="293" t="str">
        <f>IFERROR(VLOOKUP($C413&amp;K$410,$Z$64:$AB$639,3,0),"")</f>
        <v/>
      </c>
      <c r="L413" s="293" t="str">
        <f>IFERROR(VLOOKUP($C413&amp;L$410,$Z$64:$AB$639,3,0),"")</f>
        <v/>
      </c>
      <c r="M413" s="297" t="str">
        <f>IFERROR(VLOOKUP($C413&amp;M$410,$Z$64:$AB$639,3,0),"")</f>
        <v/>
      </c>
      <c r="N413" s="295" t="str">
        <f>IFERROR(VLOOKUP($C413&amp;H$410,$AC$64:$AD$639,2,0),"")</f>
        <v/>
      </c>
      <c r="O413" s="293" t="str">
        <f>IFERROR(VLOOKUP($C413&amp;I$410,$AC$64:$AD$639,2,0),"")</f>
        <v/>
      </c>
      <c r="P413" s="296" t="str">
        <f>""</f>
        <v/>
      </c>
      <c r="Q413" s="293" t="str">
        <f>IFERROR(VLOOKUP($C413&amp;K$410,$AC$64:$AD$639,2,0),"")</f>
        <v/>
      </c>
      <c r="R413" s="293" t="str">
        <f>IFERROR(VLOOKUP($C413&amp;L$410,$AC$64:$AD$639,2,0),"")</f>
        <v/>
      </c>
      <c r="S413" s="297" t="str">
        <f>IFERROR(VLOOKUP($C413&amp;M$410,$AC$64:$AD$639,2,0),"")</f>
        <v/>
      </c>
      <c r="T413" s="298" t="str">
        <f t="shared" si="196"/>
        <v/>
      </c>
      <c r="Y413" s="57" t="s">
        <v>65</v>
      </c>
      <c r="Z413" s="33" t="str">
        <f t="shared" si="149"/>
        <v>Team B3Team B2</v>
      </c>
      <c r="AA413" s="172">
        <f t="shared" si="145"/>
        <v>1</v>
      </c>
      <c r="AB413" s="172" t="str">
        <f t="shared" si="150"/>
        <v>0 : 3</v>
      </c>
      <c r="AC413" s="3" t="str">
        <f t="shared" si="151"/>
        <v/>
      </c>
      <c r="AD413" s="64" t="str">
        <f t="shared" si="152"/>
        <v/>
      </c>
      <c r="AE413" s="317"/>
      <c r="AF413" s="170"/>
      <c r="AG413" s="170"/>
      <c r="AH413" s="167" t="str">
        <f t="shared" si="153"/>
        <v>Team B3Team B2</v>
      </c>
    </row>
    <row r="414" spans="2:34" ht="12" customHeight="1" x14ac:dyDescent="0.2">
      <c r="B414" s="290" t="str">
        <f t="shared" si="190"/>
        <v/>
      </c>
      <c r="C414" s="291" t="str">
        <f t="shared" si="191"/>
        <v/>
      </c>
      <c r="D414" s="292" t="str">
        <f t="shared" si="192"/>
        <v/>
      </c>
      <c r="E414" s="293" t="str">
        <f t="shared" si="193"/>
        <v/>
      </c>
      <c r="F414" s="293" t="str">
        <f t="shared" si="194"/>
        <v/>
      </c>
      <c r="G414" s="294" t="str">
        <f t="shared" si="195"/>
        <v/>
      </c>
      <c r="H414" s="295" t="str">
        <f>IFERROR(VLOOKUP($C414&amp;H$410,$Z$64:$AB$639,3,0),"")</f>
        <v/>
      </c>
      <c r="I414" s="293" t="str">
        <f>IFERROR(VLOOKUP($C414&amp;I$410,$Z$64:$AB$639,3,0),"")</f>
        <v/>
      </c>
      <c r="J414" s="293" t="str">
        <f>IFERROR(VLOOKUP($C414&amp;J$410,$Z$64:$AB$639,3,0),"")</f>
        <v/>
      </c>
      <c r="K414" s="296" t="str">
        <f>""</f>
        <v/>
      </c>
      <c r="L414" s="293" t="str">
        <f>IFERROR(VLOOKUP($C414&amp;L$410,$Z$64:$AB$639,3,0),"")</f>
        <v/>
      </c>
      <c r="M414" s="297" t="str">
        <f>IFERROR(VLOOKUP($C414&amp;M$410,$Z$64:$AB$639,3,0),"")</f>
        <v/>
      </c>
      <c r="N414" s="295" t="str">
        <f>IFERROR(VLOOKUP($C414&amp;H$410,$AC$64:$AD$639,2,0),"")</f>
        <v/>
      </c>
      <c r="O414" s="293" t="str">
        <f>IFERROR(VLOOKUP($C414&amp;I$410,$AC$64:$AD$639,2,0),"")</f>
        <v/>
      </c>
      <c r="P414" s="293" t="str">
        <f>IFERROR(VLOOKUP($C414&amp;J$410,$AC$64:$AD$639,2,0),"")</f>
        <v/>
      </c>
      <c r="Q414" s="296" t="str">
        <f>""</f>
        <v/>
      </c>
      <c r="R414" s="293" t="str">
        <f>IFERROR(VLOOKUP($C414&amp;L$410,$AC$64:$AD$639,2,0),"")</f>
        <v/>
      </c>
      <c r="S414" s="297" t="str">
        <f>IFERROR(VLOOKUP($C414&amp;M$410,$AC$64:$AD$639,2,0),"")</f>
        <v/>
      </c>
      <c r="T414" s="298" t="str">
        <f t="shared" si="196"/>
        <v/>
      </c>
      <c r="Y414" s="57" t="s">
        <v>66</v>
      </c>
      <c r="Z414" s="33" t="str">
        <f t="shared" si="149"/>
        <v>Team C3Team C2</v>
      </c>
      <c r="AA414" s="172">
        <f t="shared" si="145"/>
        <v>1</v>
      </c>
      <c r="AB414" s="172" t="str">
        <f t="shared" si="150"/>
        <v>1 : 5</v>
      </c>
      <c r="AC414" s="3" t="str">
        <f t="shared" si="151"/>
        <v/>
      </c>
      <c r="AD414" s="64" t="str">
        <f t="shared" si="152"/>
        <v/>
      </c>
      <c r="AE414" s="317"/>
      <c r="AF414" s="170"/>
      <c r="AG414" s="170"/>
      <c r="AH414" s="167" t="str">
        <f t="shared" si="153"/>
        <v>Team C3Team C2</v>
      </c>
    </row>
    <row r="415" spans="2:34" ht="12" customHeight="1" x14ac:dyDescent="0.2">
      <c r="B415" s="290" t="str">
        <f t="shared" si="190"/>
        <v/>
      </c>
      <c r="C415" s="291" t="str">
        <f t="shared" si="191"/>
        <v/>
      </c>
      <c r="D415" s="292" t="str">
        <f t="shared" si="192"/>
        <v/>
      </c>
      <c r="E415" s="293" t="str">
        <f t="shared" si="193"/>
        <v/>
      </c>
      <c r="F415" s="293" t="str">
        <f t="shared" si="194"/>
        <v/>
      </c>
      <c r="G415" s="294" t="str">
        <f t="shared" si="195"/>
        <v/>
      </c>
      <c r="H415" s="295" t="str">
        <f>IFERROR(VLOOKUP($C415&amp;H$410,$Z$64:$AB$639,3,0),"")</f>
        <v/>
      </c>
      <c r="I415" s="293" t="str">
        <f>IFERROR(VLOOKUP($C415&amp;I$410,$Z$64:$AB$639,3,0),"")</f>
        <v/>
      </c>
      <c r="J415" s="293" t="str">
        <f>IFERROR(VLOOKUP($C415&amp;J$410,$Z$64:$AB$639,3,0),"")</f>
        <v/>
      </c>
      <c r="K415" s="293" t="str">
        <f>IFERROR(VLOOKUP($C415&amp;K$410,$Z$64:$AB$639,3,0),"")</f>
        <v/>
      </c>
      <c r="L415" s="296" t="str">
        <f>""</f>
        <v/>
      </c>
      <c r="M415" s="297" t="str">
        <f>IFERROR(VLOOKUP($C415&amp;M$410,$Z$64:$AB$639,3,0),"")</f>
        <v/>
      </c>
      <c r="N415" s="295" t="str">
        <f>IFERROR(VLOOKUP($C415&amp;H$410,$AC$64:$AD$639,2,0),"")</f>
        <v/>
      </c>
      <c r="O415" s="293" t="str">
        <f>IFERROR(VLOOKUP($C415&amp;I$410,$AC$64:$AD$639,2,0),"")</f>
        <v/>
      </c>
      <c r="P415" s="293" t="str">
        <f>IFERROR(VLOOKUP($C415&amp;J$410,$AC$64:$AD$639,2,0),"")</f>
        <v/>
      </c>
      <c r="Q415" s="293" t="str">
        <f>IFERROR(VLOOKUP($C415&amp;K$410,$AC$64:$AD$639,2,0),"")</f>
        <v/>
      </c>
      <c r="R415" s="296" t="str">
        <f>""</f>
        <v/>
      </c>
      <c r="S415" s="297" t="str">
        <f>IFERROR(VLOOKUP($C415&amp;M$410,$AC$64:$AD$639,2,0),"")</f>
        <v/>
      </c>
      <c r="T415" s="298" t="str">
        <f t="shared" si="196"/>
        <v/>
      </c>
      <c r="Y415" s="57" t="s">
        <v>67</v>
      </c>
      <c r="Z415" s="33" t="str">
        <f t="shared" si="149"/>
        <v>Team D3Team D2</v>
      </c>
      <c r="AA415" s="172">
        <f t="shared" si="145"/>
        <v>1</v>
      </c>
      <c r="AB415" s="172" t="str">
        <f t="shared" si="150"/>
        <v>3 : 0</v>
      </c>
      <c r="AC415" s="3" t="str">
        <f t="shared" si="151"/>
        <v/>
      </c>
      <c r="AD415" s="64" t="str">
        <f t="shared" si="152"/>
        <v/>
      </c>
      <c r="AE415" s="317"/>
      <c r="AF415" s="170"/>
      <c r="AG415" s="170"/>
      <c r="AH415" s="167" t="str">
        <f t="shared" si="153"/>
        <v>Team D3Team D2</v>
      </c>
    </row>
    <row r="416" spans="2:34" ht="12" customHeight="1" thickBot="1" x14ac:dyDescent="0.25">
      <c r="B416" s="299" t="str">
        <f t="shared" si="190"/>
        <v/>
      </c>
      <c r="C416" s="300" t="str">
        <f t="shared" si="191"/>
        <v/>
      </c>
      <c r="D416" s="301" t="str">
        <f t="shared" si="192"/>
        <v/>
      </c>
      <c r="E416" s="302" t="str">
        <f t="shared" si="193"/>
        <v/>
      </c>
      <c r="F416" s="302" t="str">
        <f t="shared" si="194"/>
        <v/>
      </c>
      <c r="G416" s="303" t="str">
        <f t="shared" si="195"/>
        <v/>
      </c>
      <c r="H416" s="304" t="str">
        <f>IFERROR(VLOOKUP($C416&amp;H$410,$Z$64:$AB$639,3,0),"")</f>
        <v/>
      </c>
      <c r="I416" s="302" t="str">
        <f>IFERROR(VLOOKUP($C416&amp;I$410,$Z$64:$AB$639,3,0),"")</f>
        <v/>
      </c>
      <c r="J416" s="302" t="str">
        <f>IFERROR(VLOOKUP($C416&amp;J$410,$Z$64:$AB$639,3,0),"")</f>
        <v/>
      </c>
      <c r="K416" s="302" t="str">
        <f>IFERROR(VLOOKUP($C416&amp;K$410,$Z$64:$AB$639,3,0),"")</f>
        <v/>
      </c>
      <c r="L416" s="302" t="str">
        <f>IFERROR(VLOOKUP($C416&amp;L$410,$Z$64:$AB$639,3,0),"")</f>
        <v/>
      </c>
      <c r="M416" s="305" t="str">
        <f>""</f>
        <v/>
      </c>
      <c r="N416" s="304" t="str">
        <f>IFERROR(VLOOKUP($C416&amp;H$410,$AC$64:$AD$639,2,0),"")</f>
        <v/>
      </c>
      <c r="O416" s="302" t="str">
        <f>IFERROR(VLOOKUP($C416&amp;I$410,$AC$64:$AD$639,2,0),"")</f>
        <v/>
      </c>
      <c r="P416" s="302" t="str">
        <f>IFERROR(VLOOKUP($C416&amp;J$410,$AC$64:$AD$639,2,0),"")</f>
        <v/>
      </c>
      <c r="Q416" s="302" t="str">
        <f>IFERROR(VLOOKUP($C416&amp;K$410,$AC$64:$AD$639,2,0),"")</f>
        <v/>
      </c>
      <c r="R416" s="302" t="str">
        <f>IFERROR(VLOOKUP($C416&amp;L$410,$AC$64:$AD$639,2,0),"")</f>
        <v/>
      </c>
      <c r="S416" s="305" t="str">
        <f>""</f>
        <v/>
      </c>
      <c r="T416" s="306" t="str">
        <f t="shared" si="196"/>
        <v/>
      </c>
      <c r="Y416" s="57" t="s">
        <v>68</v>
      </c>
      <c r="Z416" s="33" t="str">
        <f t="shared" si="149"/>
        <v>FV Schlappe Lunge1. FC Riedwald</v>
      </c>
      <c r="AA416" s="172">
        <f t="shared" ref="AA416:AA479" si="197">AA128</f>
        <v>1</v>
      </c>
      <c r="AB416" s="172" t="str">
        <f t="shared" si="150"/>
        <v>2 : 1</v>
      </c>
      <c r="AC416" s="3" t="str">
        <f t="shared" si="151"/>
        <v/>
      </c>
      <c r="AD416" s="64" t="str">
        <f t="shared" si="152"/>
        <v/>
      </c>
      <c r="AE416" s="317"/>
      <c r="AF416" s="170"/>
      <c r="AG416" s="170"/>
      <c r="AH416" s="167" t="str">
        <f t="shared" si="153"/>
        <v>FV Schlappe Lunge1. FC Riedwald</v>
      </c>
    </row>
    <row r="417" spans="2:34" ht="12" customHeight="1" thickTop="1" thickBot="1" x14ac:dyDescent="0.25">
      <c r="B417" s="307" t="str">
        <f>""</f>
        <v/>
      </c>
      <c r="C417" s="307" t="str">
        <f>""</f>
        <v/>
      </c>
      <c r="D417" s="307" t="str">
        <f>""</f>
        <v/>
      </c>
      <c r="E417" s="307" t="str">
        <f>""</f>
        <v/>
      </c>
      <c r="F417" s="307" t="str">
        <f>""</f>
        <v/>
      </c>
      <c r="G417" s="307" t="str">
        <f>""</f>
        <v/>
      </c>
      <c r="H417" s="308" t="str">
        <f>""</f>
        <v/>
      </c>
      <c r="I417" s="308" t="str">
        <f>""</f>
        <v/>
      </c>
      <c r="J417" s="308" t="str">
        <f>""</f>
        <v/>
      </c>
      <c r="K417" s="308" t="str">
        <f>""</f>
        <v/>
      </c>
      <c r="L417" s="308" t="str">
        <f>""</f>
        <v/>
      </c>
      <c r="M417" s="308" t="str">
        <f>""</f>
        <v/>
      </c>
      <c r="N417" s="309" t="str">
        <f>""</f>
        <v/>
      </c>
      <c r="O417" s="309" t="str">
        <f>""</f>
        <v/>
      </c>
      <c r="P417" s="309" t="str">
        <f>""</f>
        <v/>
      </c>
      <c r="Q417" s="309" t="str">
        <f>""</f>
        <v/>
      </c>
      <c r="R417" s="309" t="str">
        <f>""</f>
        <v/>
      </c>
      <c r="S417" s="309" t="str">
        <f>""</f>
        <v/>
      </c>
      <c r="T417" s="309" t="str">
        <f>""</f>
        <v/>
      </c>
      <c r="Y417" s="57" t="s">
        <v>69</v>
      </c>
      <c r="Z417" s="33" t="str">
        <f t="shared" si="149"/>
        <v>Team B6Team B1</v>
      </c>
      <c r="AA417" s="172">
        <f t="shared" si="197"/>
        <v>1</v>
      </c>
      <c r="AB417" s="172" t="str">
        <f t="shared" si="150"/>
        <v>2 : 2</v>
      </c>
      <c r="AC417" s="3" t="str">
        <f t="shared" si="151"/>
        <v/>
      </c>
      <c r="AD417" s="64" t="str">
        <f t="shared" si="152"/>
        <v/>
      </c>
      <c r="AE417" s="317"/>
      <c r="AF417" s="170"/>
      <c r="AG417" s="170"/>
      <c r="AH417" s="167" t="str">
        <f t="shared" si="153"/>
        <v>Team B6Team B1</v>
      </c>
    </row>
    <row r="418" spans="2:34" ht="12" customHeight="1" thickBot="1" x14ac:dyDescent="0.25">
      <c r="B418" s="309" t="str">
        <f>""</f>
        <v/>
      </c>
      <c r="C418" s="309" t="str">
        <f>""</f>
        <v/>
      </c>
      <c r="D418" s="309" t="str">
        <f>""</f>
        <v/>
      </c>
      <c r="E418" s="309" t="str">
        <f>""</f>
        <v/>
      </c>
      <c r="F418" s="309" t="str">
        <f>""</f>
        <v/>
      </c>
      <c r="G418" s="309" t="str">
        <f>""</f>
        <v/>
      </c>
      <c r="H418" s="310" t="str">
        <f t="shared" ref="H418:M418" si="198">IF(LEN(H419)&gt;$J$74,LEFT(H419,$J$74)&amp;".",H419)</f>
        <v/>
      </c>
      <c r="I418" s="311" t="str">
        <f t="shared" si="198"/>
        <v/>
      </c>
      <c r="J418" s="311" t="str">
        <f t="shared" si="198"/>
        <v/>
      </c>
      <c r="K418" s="311" t="str">
        <f t="shared" si="198"/>
        <v/>
      </c>
      <c r="L418" s="311" t="str">
        <f t="shared" si="198"/>
        <v/>
      </c>
      <c r="M418" s="312" t="str">
        <f t="shared" si="198"/>
        <v/>
      </c>
      <c r="N418" s="310" t="str">
        <f>H418</f>
        <v/>
      </c>
      <c r="O418" s="311" t="str">
        <f t="shared" ref="O418" si="199">I418</f>
        <v/>
      </c>
      <c r="P418" s="311" t="str">
        <f t="shared" ref="P418" si="200">J418</f>
        <v/>
      </c>
      <c r="Q418" s="311" t="str">
        <f t="shared" ref="Q418" si="201">K418</f>
        <v/>
      </c>
      <c r="R418" s="311" t="str">
        <f t="shared" ref="R418" si="202">L418</f>
        <v/>
      </c>
      <c r="S418" s="312" t="str">
        <f t="shared" ref="S418" si="203">M418</f>
        <v/>
      </c>
      <c r="T418" s="9" t="str">
        <f>""</f>
        <v/>
      </c>
      <c r="Y418" s="57" t="s">
        <v>70</v>
      </c>
      <c r="Z418" s="33" t="str">
        <f t="shared" ref="Z418:Z481" si="204">W130&amp;V130</f>
        <v>Team C6Team C1</v>
      </c>
      <c r="AA418" s="172">
        <f t="shared" si="197"/>
        <v>1</v>
      </c>
      <c r="AB418" s="172" t="str">
        <f t="shared" ref="AB418:AB481" si="205">IF(AA418&gt;0,Y130&amp;$M$67&amp;X130,"")</f>
        <v>3 : 4</v>
      </c>
      <c r="AC418" s="3" t="str">
        <f t="shared" ref="AC418:AC481" si="206">IF($AG130=1,W130&amp;V130,"")</f>
        <v/>
      </c>
      <c r="AD418" s="64" t="str">
        <f t="shared" ref="AD418:AD481" si="207">IF(AND(AA130&gt;0,$AG130=1),$Y130&amp;$M$67&amp;$X130,"")</f>
        <v/>
      </c>
      <c r="AE418" s="317"/>
      <c r="AF418" s="170"/>
      <c r="AG418" s="170"/>
      <c r="AH418" s="167" t="str">
        <f t="shared" ref="AH418:AH481" si="208">Z418</f>
        <v>Team C6Team C1</v>
      </c>
    </row>
    <row r="419" spans="2:34" ht="12" customHeight="1" thickTop="1" thickBot="1" x14ac:dyDescent="0.25">
      <c r="B419" s="274" t="str">
        <f>""</f>
        <v/>
      </c>
      <c r="C419" s="275" t="s">
        <v>79</v>
      </c>
      <c r="D419" s="276" t="s">
        <v>97</v>
      </c>
      <c r="E419" s="277" t="s">
        <v>164</v>
      </c>
      <c r="F419" s="277" t="s">
        <v>165</v>
      </c>
      <c r="G419" s="278" t="s">
        <v>166</v>
      </c>
      <c r="H419" s="279" t="str">
        <f>C420</f>
        <v/>
      </c>
      <c r="I419" s="280" t="str">
        <f>C421</f>
        <v/>
      </c>
      <c r="J419" s="280" t="str">
        <f>C422</f>
        <v/>
      </c>
      <c r="K419" s="280" t="str">
        <f>C423</f>
        <v/>
      </c>
      <c r="L419" s="280" t="str">
        <f>C424</f>
        <v/>
      </c>
      <c r="M419" s="281" t="str">
        <f>C425</f>
        <v/>
      </c>
      <c r="N419" s="279" t="str">
        <f>C420</f>
        <v/>
      </c>
      <c r="O419" s="280" t="str">
        <f>C421</f>
        <v/>
      </c>
      <c r="P419" s="280" t="str">
        <f>C422</f>
        <v/>
      </c>
      <c r="Q419" s="280" t="str">
        <f>C423</f>
        <v/>
      </c>
      <c r="R419" s="280" t="str">
        <f>C424</f>
        <v/>
      </c>
      <c r="S419" s="281" t="str">
        <f>C425</f>
        <v/>
      </c>
      <c r="T419" s="9" t="str">
        <f>""</f>
        <v/>
      </c>
      <c r="Y419" s="57" t="s">
        <v>71</v>
      </c>
      <c r="Z419" s="33" t="str">
        <f t="shared" si="204"/>
        <v>Team D6Team D1</v>
      </c>
      <c r="AA419" s="172">
        <f t="shared" si="197"/>
        <v>1</v>
      </c>
      <c r="AB419" s="172" t="str">
        <f t="shared" si="205"/>
        <v>3 : 3</v>
      </c>
      <c r="AC419" s="3" t="str">
        <f t="shared" si="206"/>
        <v/>
      </c>
      <c r="AD419" s="64" t="str">
        <f t="shared" si="207"/>
        <v/>
      </c>
      <c r="AE419" s="317"/>
      <c r="AF419" s="170"/>
      <c r="AG419" s="170"/>
      <c r="AH419" s="167" t="str">
        <f t="shared" si="208"/>
        <v>Team D6Team D1</v>
      </c>
    </row>
    <row r="420" spans="2:34" ht="12" customHeight="1" x14ac:dyDescent="0.2">
      <c r="B420" s="282" t="str">
        <f t="shared" ref="B420:B425" si="209">IF($C420="","",INDEX($B$375:$B$383,MATCH($C420,$C$375:$C$383,0)))</f>
        <v/>
      </c>
      <c r="C420" s="283" t="str">
        <f t="shared" ref="C420:C425" si="210">IF($K$13=0,"",$AH4)</f>
        <v/>
      </c>
      <c r="D420" s="284" t="str">
        <f t="shared" ref="D420:D425" si="211">IF($C420="","",VLOOKUP($C420,$C$17:$AC$25,25,0))</f>
        <v/>
      </c>
      <c r="E420" s="285" t="str">
        <f t="shared" ref="E420:E425" si="212">IF($C420="","",VLOOKUP($C420,$C$17:$AC$25,26,0))</f>
        <v/>
      </c>
      <c r="F420" s="285" t="str">
        <f t="shared" ref="F420:F425" si="213">IF($C420="","",VLOOKUP($C420,$C$17:$AC$25,27,0))</f>
        <v/>
      </c>
      <c r="G420" s="286" t="str">
        <f t="shared" ref="G420:G425" si="214">IF($C420="","",VLOOKUP($C420,$C$81:$D$89,2,0))</f>
        <v/>
      </c>
      <c r="H420" s="287" t="str">
        <f>""</f>
        <v/>
      </c>
      <c r="I420" s="285" t="str">
        <f>IFERROR(VLOOKUP($C420&amp;I$419,$Z$64:$AB$639,3,0),"")</f>
        <v/>
      </c>
      <c r="J420" s="285" t="str">
        <f>IFERROR(VLOOKUP($C420&amp;J$419,$Z$64:$AB$639,3,0),"")</f>
        <v/>
      </c>
      <c r="K420" s="285" t="str">
        <f>IFERROR(VLOOKUP($C420&amp;K$419,$Z$64:$AB$639,3,0),"")</f>
        <v/>
      </c>
      <c r="L420" s="285" t="str">
        <f>IFERROR(VLOOKUP($C420&amp;L$419,$Z$64:$AB$639,3,0),"")</f>
        <v/>
      </c>
      <c r="M420" s="288" t="str">
        <f>IFERROR(VLOOKUP($C420&amp;M$419,$Z$64:$AB$639,3,0),"")</f>
        <v/>
      </c>
      <c r="N420" s="287" t="str">
        <f>""</f>
        <v/>
      </c>
      <c r="O420" s="285" t="str">
        <f>IFERROR(VLOOKUP($C420&amp;I$419,$AC$64:$AD$639,2,0),"")</f>
        <v/>
      </c>
      <c r="P420" s="285" t="str">
        <f>IFERROR(VLOOKUP($C420&amp;J$419,$AC$64:$AD$639,2,0),"")</f>
        <v/>
      </c>
      <c r="Q420" s="285" t="str">
        <f>IFERROR(VLOOKUP($C420&amp;K$419,$AC$64:$AD$639,2,0),"")</f>
        <v/>
      </c>
      <c r="R420" s="285" t="str">
        <f>IFERROR(VLOOKUP($C420&amp;L$419,$AC$64:$AD$639,2,0),"")</f>
        <v/>
      </c>
      <c r="S420" s="288" t="str">
        <f>IFERROR(VLOOKUP($C420&amp;M$419,$AC$64:$AD$639,2,0),"")</f>
        <v/>
      </c>
      <c r="T420" s="289" t="str">
        <f t="shared" ref="T420:T425" si="215">C420</f>
        <v/>
      </c>
      <c r="Y420" s="57" t="s">
        <v>72</v>
      </c>
      <c r="Z420" s="33" t="str">
        <f t="shared" si="204"/>
        <v>Team A7Beinbruch SC</v>
      </c>
      <c r="AA420" s="172">
        <f t="shared" si="197"/>
        <v>1</v>
      </c>
      <c r="AB420" s="172" t="str">
        <f t="shared" si="205"/>
        <v>3 : 1</v>
      </c>
      <c r="AC420" s="3" t="str">
        <f t="shared" si="206"/>
        <v/>
      </c>
      <c r="AD420" s="64" t="str">
        <f t="shared" si="207"/>
        <v/>
      </c>
      <c r="AE420" s="317"/>
      <c r="AF420" s="170"/>
      <c r="AG420" s="170"/>
      <c r="AH420" s="167" t="str">
        <f t="shared" si="208"/>
        <v>Team A7Beinbruch SC</v>
      </c>
    </row>
    <row r="421" spans="2:34" ht="12" customHeight="1" x14ac:dyDescent="0.2">
      <c r="B421" s="290" t="str">
        <f t="shared" si="209"/>
        <v/>
      </c>
      <c r="C421" s="291" t="str">
        <f t="shared" si="210"/>
        <v/>
      </c>
      <c r="D421" s="292" t="str">
        <f t="shared" si="211"/>
        <v/>
      </c>
      <c r="E421" s="293" t="str">
        <f t="shared" si="212"/>
        <v/>
      </c>
      <c r="F421" s="293" t="str">
        <f t="shared" si="213"/>
        <v/>
      </c>
      <c r="G421" s="294" t="str">
        <f t="shared" si="214"/>
        <v/>
      </c>
      <c r="H421" s="295" t="str">
        <f>IFERROR(VLOOKUP($C421&amp;H$419,$Z$64:$AB$639,3,0),"")</f>
        <v/>
      </c>
      <c r="I421" s="296" t="str">
        <f>""</f>
        <v/>
      </c>
      <c r="J421" s="293" t="str">
        <f>IFERROR(VLOOKUP($C421&amp;J$419,$Z$64:$AB$639,3,0),"")</f>
        <v/>
      </c>
      <c r="K421" s="293" t="str">
        <f>IFERROR(VLOOKUP($C421&amp;K$419,$Z$64:$AB$639,3,0),"")</f>
        <v/>
      </c>
      <c r="L421" s="293" t="str">
        <f>IFERROR(VLOOKUP($C421&amp;L$419,$Z$64:$AB$639,3,0),"")</f>
        <v/>
      </c>
      <c r="M421" s="297" t="str">
        <f>IFERROR(VLOOKUP($C421&amp;M$419,$Z$64:$AB$639,3,0),"")</f>
        <v/>
      </c>
      <c r="N421" s="295" t="str">
        <f>IFERROR(VLOOKUP($C421&amp;H$419,$AC$64:$AD$639,2,0),"")</f>
        <v/>
      </c>
      <c r="O421" s="296" t="str">
        <f>""</f>
        <v/>
      </c>
      <c r="P421" s="293" t="str">
        <f>IFERROR(VLOOKUP($C421&amp;J$419,$AC$64:$AD$639,2,0),"")</f>
        <v/>
      </c>
      <c r="Q421" s="293" t="str">
        <f>IFERROR(VLOOKUP($C421&amp;K$419,$AC$64:$AD$639,2,0),"")</f>
        <v/>
      </c>
      <c r="R421" s="293" t="str">
        <f>IFERROR(VLOOKUP($C421&amp;L$419,$AC$64:$AD$639,2,0),"")</f>
        <v/>
      </c>
      <c r="S421" s="297" t="str">
        <f>IFERROR(VLOOKUP($C421&amp;M$419,$AC$64:$AD$639,2,0),"")</f>
        <v/>
      </c>
      <c r="T421" s="298" t="str">
        <f t="shared" si="215"/>
        <v/>
      </c>
      <c r="Y421" s="57" t="s">
        <v>73</v>
      </c>
      <c r="Z421" s="33" t="str">
        <f t="shared" si="204"/>
        <v>Team B7Team B5</v>
      </c>
      <c r="AA421" s="172">
        <f t="shared" si="197"/>
        <v>1</v>
      </c>
      <c r="AB421" s="172" t="str">
        <f t="shared" si="205"/>
        <v>3 : 3</v>
      </c>
      <c r="AC421" s="3" t="str">
        <f t="shared" si="206"/>
        <v/>
      </c>
      <c r="AD421" s="64" t="str">
        <f t="shared" si="207"/>
        <v/>
      </c>
      <c r="AE421" s="317"/>
      <c r="AF421" s="170"/>
      <c r="AG421" s="170"/>
      <c r="AH421" s="167" t="str">
        <f t="shared" si="208"/>
        <v>Team B7Team B5</v>
      </c>
    </row>
    <row r="422" spans="2:34" ht="12" customHeight="1" x14ac:dyDescent="0.2">
      <c r="B422" s="290" t="str">
        <f t="shared" si="209"/>
        <v/>
      </c>
      <c r="C422" s="291" t="str">
        <f t="shared" si="210"/>
        <v/>
      </c>
      <c r="D422" s="292" t="str">
        <f t="shared" si="211"/>
        <v/>
      </c>
      <c r="E422" s="293" t="str">
        <f t="shared" si="212"/>
        <v/>
      </c>
      <c r="F422" s="293" t="str">
        <f t="shared" si="213"/>
        <v/>
      </c>
      <c r="G422" s="294" t="str">
        <f t="shared" si="214"/>
        <v/>
      </c>
      <c r="H422" s="295" t="str">
        <f>IFERROR(VLOOKUP($C422&amp;H$419,$Z$64:$AB$639,3,0),"")</f>
        <v/>
      </c>
      <c r="I422" s="293" t="str">
        <f>IFERROR(VLOOKUP($C422&amp;I$419,$Z$64:$AB$639,3,0),"")</f>
        <v/>
      </c>
      <c r="J422" s="296" t="str">
        <f>""</f>
        <v/>
      </c>
      <c r="K422" s="293" t="str">
        <f>IFERROR(VLOOKUP($C422&amp;K$419,$Z$64:$AB$639,3,0),"")</f>
        <v/>
      </c>
      <c r="L422" s="293" t="str">
        <f>IFERROR(VLOOKUP($C422&amp;L$419,$Z$64:$AB$639,3,0),"")</f>
        <v/>
      </c>
      <c r="M422" s="297" t="str">
        <f>IFERROR(VLOOKUP($C422&amp;M$419,$Z$64:$AB$639,3,0),"")</f>
        <v/>
      </c>
      <c r="N422" s="295" t="str">
        <f>IFERROR(VLOOKUP($C422&amp;H$419,$AC$64:$AD$639,2,0),"")</f>
        <v/>
      </c>
      <c r="O422" s="293" t="str">
        <f>IFERROR(VLOOKUP($C422&amp;I$419,$AC$64:$AD$639,2,0),"")</f>
        <v/>
      </c>
      <c r="P422" s="296" t="str">
        <f>""</f>
        <v/>
      </c>
      <c r="Q422" s="293" t="str">
        <f>IFERROR(VLOOKUP($C422&amp;K$419,$AC$64:$AD$639,2,0),"")</f>
        <v/>
      </c>
      <c r="R422" s="293" t="str">
        <f>IFERROR(VLOOKUP($C422&amp;L$419,$AC$64:$AD$639,2,0),"")</f>
        <v/>
      </c>
      <c r="S422" s="297" t="str">
        <f>IFERROR(VLOOKUP($C422&amp;M$419,$AC$64:$AD$639,2,0),"")</f>
        <v/>
      </c>
      <c r="T422" s="298" t="str">
        <f t="shared" si="215"/>
        <v/>
      </c>
      <c r="Y422" s="57" t="s">
        <v>74</v>
      </c>
      <c r="Z422" s="33" t="str">
        <f t="shared" si="204"/>
        <v>Team C7Team C5</v>
      </c>
      <c r="AA422" s="172">
        <f t="shared" si="197"/>
        <v>1</v>
      </c>
      <c r="AB422" s="172" t="str">
        <f t="shared" si="205"/>
        <v>5 : 1</v>
      </c>
      <c r="AC422" s="3" t="str">
        <f t="shared" si="206"/>
        <v/>
      </c>
      <c r="AD422" s="64" t="str">
        <f t="shared" si="207"/>
        <v/>
      </c>
      <c r="AE422" s="317"/>
      <c r="AF422" s="170"/>
      <c r="AG422" s="170"/>
      <c r="AH422" s="167" t="str">
        <f t="shared" si="208"/>
        <v>Team C7Team C5</v>
      </c>
    </row>
    <row r="423" spans="2:34" ht="12" customHeight="1" x14ac:dyDescent="0.2">
      <c r="B423" s="290" t="str">
        <f t="shared" si="209"/>
        <v/>
      </c>
      <c r="C423" s="291" t="str">
        <f t="shared" si="210"/>
        <v/>
      </c>
      <c r="D423" s="292" t="str">
        <f t="shared" si="211"/>
        <v/>
      </c>
      <c r="E423" s="293" t="str">
        <f t="shared" si="212"/>
        <v/>
      </c>
      <c r="F423" s="293" t="str">
        <f t="shared" si="213"/>
        <v/>
      </c>
      <c r="G423" s="294" t="str">
        <f t="shared" si="214"/>
        <v/>
      </c>
      <c r="H423" s="295" t="str">
        <f>IFERROR(VLOOKUP($C423&amp;H$419,$Z$64:$AB$639,3,0),"")</f>
        <v/>
      </c>
      <c r="I423" s="293" t="str">
        <f>IFERROR(VLOOKUP($C423&amp;I$419,$Z$64:$AB$639,3,0),"")</f>
        <v/>
      </c>
      <c r="J423" s="293" t="str">
        <f>IFERROR(VLOOKUP($C423&amp;J$419,$Z$64:$AB$639,3,0),"")</f>
        <v/>
      </c>
      <c r="K423" s="296" t="str">
        <f>""</f>
        <v/>
      </c>
      <c r="L423" s="293" t="str">
        <f>IFERROR(VLOOKUP($C423&amp;L$419,$Z$64:$AB$639,3,0),"")</f>
        <v/>
      </c>
      <c r="M423" s="297" t="str">
        <f>IFERROR(VLOOKUP($C423&amp;M$419,$Z$64:$AB$639,3,0),"")</f>
        <v/>
      </c>
      <c r="N423" s="295" t="str">
        <f>IFERROR(VLOOKUP($C423&amp;H$419,$AC$64:$AD$639,2,0),"")</f>
        <v/>
      </c>
      <c r="O423" s="293" t="str">
        <f>IFERROR(VLOOKUP($C423&amp;I$419,$AC$64:$AD$639,2,0),"")</f>
        <v/>
      </c>
      <c r="P423" s="293" t="str">
        <f>IFERROR(VLOOKUP($C423&amp;J$419,$AC$64:$AD$639,2,0),"")</f>
        <v/>
      </c>
      <c r="Q423" s="296" t="str">
        <f>""</f>
        <v/>
      </c>
      <c r="R423" s="293" t="str">
        <f>IFERROR(VLOOKUP($C423&amp;L$419,$AC$64:$AD$639,2,0),"")</f>
        <v/>
      </c>
      <c r="S423" s="297" t="str">
        <f>IFERROR(VLOOKUP($C423&amp;M$419,$AC$64:$AD$639,2,0),"")</f>
        <v/>
      </c>
      <c r="T423" s="298" t="str">
        <f t="shared" si="215"/>
        <v/>
      </c>
      <c r="Y423" s="57" t="s">
        <v>75</v>
      </c>
      <c r="Z423" s="33" t="str">
        <f t="shared" si="204"/>
        <v>Team D7Team D5</v>
      </c>
      <c r="AA423" s="172">
        <f t="shared" si="197"/>
        <v>1</v>
      </c>
      <c r="AB423" s="172" t="str">
        <f t="shared" si="205"/>
        <v>6 : 1</v>
      </c>
      <c r="AC423" s="3" t="str">
        <f t="shared" si="206"/>
        <v/>
      </c>
      <c r="AD423" s="64" t="str">
        <f t="shared" si="207"/>
        <v/>
      </c>
      <c r="AE423" s="317"/>
      <c r="AF423" s="170"/>
      <c r="AG423" s="170"/>
      <c r="AH423" s="167" t="str">
        <f t="shared" si="208"/>
        <v>Team D7Team D5</v>
      </c>
    </row>
    <row r="424" spans="2:34" ht="12" customHeight="1" x14ac:dyDescent="0.2">
      <c r="B424" s="290" t="str">
        <f t="shared" si="209"/>
        <v/>
      </c>
      <c r="C424" s="291" t="str">
        <f t="shared" si="210"/>
        <v/>
      </c>
      <c r="D424" s="292" t="str">
        <f t="shared" si="211"/>
        <v/>
      </c>
      <c r="E424" s="293" t="str">
        <f t="shared" si="212"/>
        <v/>
      </c>
      <c r="F424" s="293" t="str">
        <f t="shared" si="213"/>
        <v/>
      </c>
      <c r="G424" s="294" t="str">
        <f t="shared" si="214"/>
        <v/>
      </c>
      <c r="H424" s="295" t="str">
        <f>IFERROR(VLOOKUP($C424&amp;H$419,$Z$64:$AB$639,3,0),"")</f>
        <v/>
      </c>
      <c r="I424" s="293" t="str">
        <f>IFERROR(VLOOKUP($C424&amp;I$419,$Z$64:$AB$639,3,0),"")</f>
        <v/>
      </c>
      <c r="J424" s="293" t="str">
        <f>IFERROR(VLOOKUP($C424&amp;J$419,$Z$64:$AB$639,3,0),"")</f>
        <v/>
      </c>
      <c r="K424" s="293" t="str">
        <f>IFERROR(VLOOKUP($C424&amp;K$419,$Z$64:$AB$639,3,0),"")</f>
        <v/>
      </c>
      <c r="L424" s="296" t="str">
        <f>""</f>
        <v/>
      </c>
      <c r="M424" s="297" t="str">
        <f>IFERROR(VLOOKUP($C424&amp;M$419,$Z$64:$AB$639,3,0),"")</f>
        <v/>
      </c>
      <c r="N424" s="295" t="str">
        <f>IFERROR(VLOOKUP($C424&amp;H$419,$AC$64:$AD$639,2,0),"")</f>
        <v/>
      </c>
      <c r="O424" s="293" t="str">
        <f>IFERROR(VLOOKUP($C424&amp;I$419,$AC$64:$AD$639,2,0),"")</f>
        <v/>
      </c>
      <c r="P424" s="293" t="str">
        <f>IFERROR(VLOOKUP($C424&amp;J$419,$AC$64:$AD$639,2,0),"")</f>
        <v/>
      </c>
      <c r="Q424" s="293" t="str">
        <f>IFERROR(VLOOKUP($C424&amp;K$419,$AC$64:$AD$639,2,0),"")</f>
        <v/>
      </c>
      <c r="R424" s="296" t="str">
        <f>""</f>
        <v/>
      </c>
      <c r="S424" s="297" t="str">
        <f>IFERROR(VLOOKUP($C424&amp;M$419,$AC$64:$AD$639,2,0),"")</f>
        <v/>
      </c>
      <c r="T424" s="298" t="str">
        <f t="shared" si="215"/>
        <v/>
      </c>
      <c r="Y424" s="57" t="s">
        <v>187</v>
      </c>
      <c r="Z424" s="33" t="str">
        <f t="shared" si="204"/>
        <v>Maibach 1822 eVTeam A8</v>
      </c>
      <c r="AA424" s="172">
        <f t="shared" si="197"/>
        <v>1</v>
      </c>
      <c r="AB424" s="172" t="str">
        <f t="shared" si="205"/>
        <v>5 : 2</v>
      </c>
      <c r="AC424" s="3" t="str">
        <f t="shared" si="206"/>
        <v/>
      </c>
      <c r="AD424" s="64" t="str">
        <f t="shared" si="207"/>
        <v/>
      </c>
      <c r="AE424" s="317"/>
      <c r="AF424" s="170"/>
      <c r="AG424" s="170"/>
      <c r="AH424" s="167" t="str">
        <f t="shared" si="208"/>
        <v>Maibach 1822 eVTeam A8</v>
      </c>
    </row>
    <row r="425" spans="2:34" ht="12" customHeight="1" thickBot="1" x14ac:dyDescent="0.25">
      <c r="B425" s="299" t="str">
        <f t="shared" si="209"/>
        <v/>
      </c>
      <c r="C425" s="300" t="str">
        <f t="shared" si="210"/>
        <v/>
      </c>
      <c r="D425" s="301" t="str">
        <f t="shared" si="211"/>
        <v/>
      </c>
      <c r="E425" s="302" t="str">
        <f t="shared" si="212"/>
        <v/>
      </c>
      <c r="F425" s="302" t="str">
        <f t="shared" si="213"/>
        <v/>
      </c>
      <c r="G425" s="303" t="str">
        <f t="shared" si="214"/>
        <v/>
      </c>
      <c r="H425" s="304" t="str">
        <f>IFERROR(VLOOKUP($C425&amp;H$419,$Z$64:$AB$639,3,0),"")</f>
        <v/>
      </c>
      <c r="I425" s="302" t="str">
        <f>IFERROR(VLOOKUP($C425&amp;I$419,$Z$64:$AB$639,3,0),"")</f>
        <v/>
      </c>
      <c r="J425" s="302" t="str">
        <f>IFERROR(VLOOKUP($C425&amp;J$419,$Z$64:$AB$639,3,0),"")</f>
        <v/>
      </c>
      <c r="K425" s="302" t="str">
        <f>IFERROR(VLOOKUP($C425&amp;K$419,$Z$64:$AB$639,3,0),"")</f>
        <v/>
      </c>
      <c r="L425" s="302" t="str">
        <f>IFERROR(VLOOKUP($C425&amp;L$419,$Z$64:$AB$639,3,0),"")</f>
        <v/>
      </c>
      <c r="M425" s="305" t="str">
        <f>""</f>
        <v/>
      </c>
      <c r="N425" s="304" t="str">
        <f>IFERROR(VLOOKUP($C425&amp;H$419,$AC$64:$AD$639,2,0),"")</f>
        <v/>
      </c>
      <c r="O425" s="302" t="str">
        <f>IFERROR(VLOOKUP($C425&amp;I$419,$AC$64:$AD$639,2,0),"")</f>
        <v/>
      </c>
      <c r="P425" s="302" t="str">
        <f>IFERROR(VLOOKUP($C425&amp;J$419,$AC$64:$AD$639,2,0),"")</f>
        <v/>
      </c>
      <c r="Q425" s="302" t="str">
        <f>IFERROR(VLOOKUP($C425&amp;K$419,$AC$64:$AD$639,2,0),"")</f>
        <v/>
      </c>
      <c r="R425" s="302" t="str">
        <f>IFERROR(VLOOKUP($C425&amp;L$419,$AC$64:$AD$639,2,0),"")</f>
        <v/>
      </c>
      <c r="S425" s="305" t="str">
        <f>""</f>
        <v/>
      </c>
      <c r="T425" s="306" t="str">
        <f t="shared" si="215"/>
        <v/>
      </c>
      <c r="Y425" s="57" t="s">
        <v>188</v>
      </c>
      <c r="Z425" s="33" t="str">
        <f t="shared" si="204"/>
        <v>Team B4Team B8</v>
      </c>
      <c r="AA425" s="172">
        <f t="shared" si="197"/>
        <v>1</v>
      </c>
      <c r="AB425" s="172" t="str">
        <f t="shared" si="205"/>
        <v>4 : 2</v>
      </c>
      <c r="AC425" s="3" t="str">
        <f t="shared" si="206"/>
        <v/>
      </c>
      <c r="AD425" s="64" t="str">
        <f t="shared" si="207"/>
        <v/>
      </c>
      <c r="AE425" s="317"/>
      <c r="AF425" s="170"/>
      <c r="AG425" s="170"/>
      <c r="AH425" s="167" t="str">
        <f t="shared" si="208"/>
        <v>Team B4Team B8</v>
      </c>
    </row>
    <row r="426" spans="2:34" ht="12" customHeight="1" thickTop="1" thickBot="1" x14ac:dyDescent="0.25">
      <c r="B426" s="307" t="str">
        <f>""</f>
        <v/>
      </c>
      <c r="C426" s="307" t="str">
        <f>""</f>
        <v/>
      </c>
      <c r="D426" s="307" t="str">
        <f>""</f>
        <v/>
      </c>
      <c r="E426" s="307" t="str">
        <f>""</f>
        <v/>
      </c>
      <c r="F426" s="307" t="str">
        <f>""</f>
        <v/>
      </c>
      <c r="G426" s="307" t="str">
        <f>""</f>
        <v/>
      </c>
      <c r="H426" s="308" t="str">
        <f>""</f>
        <v/>
      </c>
      <c r="I426" s="308" t="str">
        <f>""</f>
        <v/>
      </c>
      <c r="J426" s="308" t="str">
        <f>""</f>
        <v/>
      </c>
      <c r="K426" s="308" t="str">
        <f>""</f>
        <v/>
      </c>
      <c r="L426" s="308" t="str">
        <f>""</f>
        <v/>
      </c>
      <c r="M426" s="308" t="str">
        <f>""</f>
        <v/>
      </c>
      <c r="N426" s="309" t="str">
        <f>""</f>
        <v/>
      </c>
      <c r="O426" s="309" t="str">
        <f>""</f>
        <v/>
      </c>
      <c r="P426" s="309" t="str">
        <f>""</f>
        <v/>
      </c>
      <c r="Q426" s="309" t="str">
        <f>""</f>
        <v/>
      </c>
      <c r="R426" s="309" t="str">
        <f>""</f>
        <v/>
      </c>
      <c r="S426" s="309" t="str">
        <f>""</f>
        <v/>
      </c>
      <c r="T426" s="309" t="str">
        <f>""</f>
        <v/>
      </c>
      <c r="Y426" s="57" t="s">
        <v>189</v>
      </c>
      <c r="Z426" s="33" t="str">
        <f t="shared" si="204"/>
        <v>Team C4Team C8</v>
      </c>
      <c r="AA426" s="172">
        <f t="shared" si="197"/>
        <v>1</v>
      </c>
      <c r="AB426" s="172" t="str">
        <f t="shared" si="205"/>
        <v>3 : 0</v>
      </c>
      <c r="AC426" s="3" t="str">
        <f t="shared" si="206"/>
        <v/>
      </c>
      <c r="AD426" s="64" t="str">
        <f t="shared" si="207"/>
        <v/>
      </c>
      <c r="AE426" s="317"/>
      <c r="AF426" s="170"/>
      <c r="AG426" s="170"/>
      <c r="AH426" s="167" t="str">
        <f t="shared" si="208"/>
        <v>Team C4Team C8</v>
      </c>
    </row>
    <row r="427" spans="2:34" ht="12" customHeight="1" thickBot="1" x14ac:dyDescent="0.25">
      <c r="B427" s="309" t="str">
        <f>""</f>
        <v/>
      </c>
      <c r="C427" s="309" t="str">
        <f>""</f>
        <v/>
      </c>
      <c r="D427" s="309" t="str">
        <f>""</f>
        <v/>
      </c>
      <c r="E427" s="309" t="str">
        <f>""</f>
        <v/>
      </c>
      <c r="F427" s="309" t="str">
        <f>""</f>
        <v/>
      </c>
      <c r="G427" s="309" t="str">
        <f>""</f>
        <v/>
      </c>
      <c r="H427" s="310" t="str">
        <f t="shared" ref="H427:M427" si="216">IF(LEN(H428)&gt;$J$74,LEFT(H428,$J$74)&amp;".",H428)</f>
        <v/>
      </c>
      <c r="I427" s="311" t="str">
        <f t="shared" si="216"/>
        <v/>
      </c>
      <c r="J427" s="311" t="str">
        <f t="shared" si="216"/>
        <v/>
      </c>
      <c r="K427" s="311" t="str">
        <f t="shared" si="216"/>
        <v/>
      </c>
      <c r="L427" s="311" t="str">
        <f t="shared" si="216"/>
        <v/>
      </c>
      <c r="M427" s="312" t="str">
        <f t="shared" si="216"/>
        <v/>
      </c>
      <c r="N427" s="310" t="str">
        <f>H427</f>
        <v/>
      </c>
      <c r="O427" s="311" t="str">
        <f t="shared" ref="O427" si="217">I427</f>
        <v/>
      </c>
      <c r="P427" s="311" t="str">
        <f t="shared" ref="P427" si="218">J427</f>
        <v/>
      </c>
      <c r="Q427" s="311" t="str">
        <f t="shared" ref="Q427" si="219">K427</f>
        <v/>
      </c>
      <c r="R427" s="311" t="str">
        <f t="shared" ref="R427" si="220">L427</f>
        <v/>
      </c>
      <c r="S427" s="312" t="str">
        <f t="shared" ref="S427" si="221">M427</f>
        <v/>
      </c>
      <c r="T427" s="9" t="str">
        <f>""</f>
        <v/>
      </c>
      <c r="Y427" s="57" t="s">
        <v>190</v>
      </c>
      <c r="Z427" s="33" t="str">
        <f t="shared" si="204"/>
        <v>Team D4Team D8</v>
      </c>
      <c r="AA427" s="172">
        <f t="shared" si="197"/>
        <v>1</v>
      </c>
      <c r="AB427" s="172" t="str">
        <f t="shared" si="205"/>
        <v>5 : 1</v>
      </c>
      <c r="AC427" s="3" t="str">
        <f t="shared" si="206"/>
        <v/>
      </c>
      <c r="AD427" s="64" t="str">
        <f t="shared" si="207"/>
        <v/>
      </c>
      <c r="AE427" s="317"/>
      <c r="AF427" s="170"/>
      <c r="AG427" s="170"/>
      <c r="AH427" s="167" t="str">
        <f t="shared" si="208"/>
        <v>Team D4Team D8</v>
      </c>
    </row>
    <row r="428" spans="2:34" ht="12" customHeight="1" thickTop="1" thickBot="1" x14ac:dyDescent="0.25">
      <c r="B428" s="274" t="str">
        <f>""</f>
        <v/>
      </c>
      <c r="C428" s="275" t="s">
        <v>79</v>
      </c>
      <c r="D428" s="276" t="s">
        <v>97</v>
      </c>
      <c r="E428" s="277" t="s">
        <v>164</v>
      </c>
      <c r="F428" s="277" t="s">
        <v>165</v>
      </c>
      <c r="G428" s="278" t="s">
        <v>166</v>
      </c>
      <c r="H428" s="279" t="str">
        <f>C429</f>
        <v/>
      </c>
      <c r="I428" s="280" t="str">
        <f>C430</f>
        <v/>
      </c>
      <c r="J428" s="280" t="str">
        <f>C431</f>
        <v/>
      </c>
      <c r="K428" s="280" t="str">
        <f>C432</f>
        <v/>
      </c>
      <c r="L428" s="280" t="str">
        <f>C433</f>
        <v/>
      </c>
      <c r="M428" s="281" t="str">
        <f>C434</f>
        <v/>
      </c>
      <c r="N428" s="279" t="str">
        <f>C429</f>
        <v/>
      </c>
      <c r="O428" s="280" t="str">
        <f>C430</f>
        <v/>
      </c>
      <c r="P428" s="280" t="str">
        <f>C431</f>
        <v/>
      </c>
      <c r="Q428" s="280" t="str">
        <f>C432</f>
        <v/>
      </c>
      <c r="R428" s="280" t="str">
        <f>C433</f>
        <v/>
      </c>
      <c r="S428" s="281" t="str">
        <f>C434</f>
        <v/>
      </c>
      <c r="T428" s="9" t="str">
        <f>""</f>
        <v/>
      </c>
      <c r="Y428" s="57" t="s">
        <v>191</v>
      </c>
      <c r="Z428" s="33" t="str">
        <f t="shared" si="204"/>
        <v>Team A9FC Barcelona</v>
      </c>
      <c r="AA428" s="172">
        <f t="shared" si="197"/>
        <v>1</v>
      </c>
      <c r="AB428" s="172" t="str">
        <f t="shared" si="205"/>
        <v>0 : 3</v>
      </c>
      <c r="AC428" s="3" t="str">
        <f t="shared" si="206"/>
        <v/>
      </c>
      <c r="AD428" s="64" t="str">
        <f t="shared" si="207"/>
        <v/>
      </c>
      <c r="AE428" s="317"/>
      <c r="AF428" s="170"/>
      <c r="AG428" s="170"/>
      <c r="AH428" s="167" t="str">
        <f t="shared" si="208"/>
        <v>Team A9FC Barcelona</v>
      </c>
    </row>
    <row r="429" spans="2:34" ht="12" customHeight="1" x14ac:dyDescent="0.2">
      <c r="B429" s="282" t="str">
        <f t="shared" ref="B429:B434" si="222">IF($C429="","",INDEX($B$375:$B$383,MATCH($C429,$C$375:$C$383,0)))</f>
        <v/>
      </c>
      <c r="C429" s="283" t="str">
        <f t="shared" ref="C429:C434" si="223">IF($K$13=0,"",$AM4)</f>
        <v/>
      </c>
      <c r="D429" s="284" t="str">
        <f t="shared" ref="D429:D434" si="224">IF($C429="","",VLOOKUP($C429,$C$17:$AC$25,25,0))</f>
        <v/>
      </c>
      <c r="E429" s="285" t="str">
        <f t="shared" ref="E429:E434" si="225">IF($C429="","",VLOOKUP($C429,$C$17:$AC$25,26,0))</f>
        <v/>
      </c>
      <c r="F429" s="285" t="str">
        <f t="shared" ref="F429:F434" si="226">IF($C429="","",VLOOKUP($C429,$C$17:$AC$25,27,0))</f>
        <v/>
      </c>
      <c r="G429" s="286" t="str">
        <f t="shared" ref="G429:G434" si="227">IF($C429="","",VLOOKUP($C429,$C$81:$D$89,2,0))</f>
        <v/>
      </c>
      <c r="H429" s="287" t="str">
        <f>""</f>
        <v/>
      </c>
      <c r="I429" s="285" t="str">
        <f>IFERROR(VLOOKUP($C429&amp;I$428,$Z$64:$AB$639,3,0),"")</f>
        <v/>
      </c>
      <c r="J429" s="285" t="str">
        <f>IFERROR(VLOOKUP($C429&amp;J$428,$Z$64:$AB$639,3,0),"")</f>
        <v/>
      </c>
      <c r="K429" s="285" t="str">
        <f>IFERROR(VLOOKUP($C429&amp;K$428,$Z$64:$AB$639,3,0),"")</f>
        <v/>
      </c>
      <c r="L429" s="285" t="str">
        <f>IFERROR(VLOOKUP($C429&amp;L$428,$Z$64:$AB$639,3,0),"")</f>
        <v/>
      </c>
      <c r="M429" s="288" t="str">
        <f>IFERROR(VLOOKUP($C429&amp;M$428,$Z$64:$AB$639,3,0),"")</f>
        <v/>
      </c>
      <c r="N429" s="287" t="str">
        <f>""</f>
        <v/>
      </c>
      <c r="O429" s="285" t="str">
        <f>IFERROR(VLOOKUP($C429&amp;I$428,$AC$64:$AD$639,2,0),"")</f>
        <v/>
      </c>
      <c r="P429" s="285" t="str">
        <f>IFERROR(VLOOKUP($C429&amp;J$428,$AC$64:$AD$639,2,0),"")</f>
        <v/>
      </c>
      <c r="Q429" s="285" t="str">
        <f>IFERROR(VLOOKUP($C429&amp;K$428,$AC$64:$AD$639,2,0),"")</f>
        <v/>
      </c>
      <c r="R429" s="285" t="str">
        <f>IFERROR(VLOOKUP($C429&amp;L$428,$AC$64:$AD$639,2,0),"")</f>
        <v/>
      </c>
      <c r="S429" s="288" t="str">
        <f>IFERROR(VLOOKUP($C429&amp;M$428,$AC$64:$AD$639,2,0),"")</f>
        <v/>
      </c>
      <c r="T429" s="289" t="str">
        <f t="shared" ref="T429:T434" si="228">C429</f>
        <v/>
      </c>
      <c r="Y429" s="57" t="s">
        <v>192</v>
      </c>
      <c r="Z429" s="33" t="str">
        <f t="shared" si="204"/>
        <v>Team B9Team B3</v>
      </c>
      <c r="AA429" s="172">
        <f t="shared" si="197"/>
        <v>1</v>
      </c>
      <c r="AB429" s="172" t="str">
        <f t="shared" si="205"/>
        <v>1 : 2</v>
      </c>
      <c r="AC429" s="3" t="str">
        <f t="shared" si="206"/>
        <v/>
      </c>
      <c r="AD429" s="64" t="str">
        <f t="shared" si="207"/>
        <v/>
      </c>
      <c r="AE429" s="317"/>
      <c r="AF429" s="170"/>
      <c r="AG429" s="170"/>
      <c r="AH429" s="167" t="str">
        <f t="shared" si="208"/>
        <v>Team B9Team B3</v>
      </c>
    </row>
    <row r="430" spans="2:34" ht="12" customHeight="1" x14ac:dyDescent="0.2">
      <c r="B430" s="290" t="str">
        <f t="shared" si="222"/>
        <v/>
      </c>
      <c r="C430" s="291" t="str">
        <f t="shared" si="223"/>
        <v/>
      </c>
      <c r="D430" s="292" t="str">
        <f t="shared" si="224"/>
        <v/>
      </c>
      <c r="E430" s="293" t="str">
        <f t="shared" si="225"/>
        <v/>
      </c>
      <c r="F430" s="293" t="str">
        <f t="shared" si="226"/>
        <v/>
      </c>
      <c r="G430" s="294" t="str">
        <f t="shared" si="227"/>
        <v/>
      </c>
      <c r="H430" s="295" t="str">
        <f>IFERROR(VLOOKUP($C430&amp;H$428,$Z$64:$AB$639,3,0),"")</f>
        <v/>
      </c>
      <c r="I430" s="296" t="str">
        <f>""</f>
        <v/>
      </c>
      <c r="J430" s="293" t="str">
        <f>IFERROR(VLOOKUP($C430&amp;J$428,$Z$64:$AB$639,3,0),"")</f>
        <v/>
      </c>
      <c r="K430" s="293" t="str">
        <f>IFERROR(VLOOKUP($C430&amp;K$428,$Z$64:$AB$639,3,0),"")</f>
        <v/>
      </c>
      <c r="L430" s="293" t="str">
        <f>IFERROR(VLOOKUP($C430&amp;L$428,$Z$64:$AB$639,3,0),"")</f>
        <v/>
      </c>
      <c r="M430" s="297" t="str">
        <f>IFERROR(VLOOKUP($C430&amp;M$428,$Z$64:$AB$639,3,0),"")</f>
        <v/>
      </c>
      <c r="N430" s="295" t="str">
        <f>IFERROR(VLOOKUP($C430&amp;H$428,$AC$64:$AD$639,2,0),"")</f>
        <v/>
      </c>
      <c r="O430" s="296" t="str">
        <f>""</f>
        <v/>
      </c>
      <c r="P430" s="293" t="str">
        <f>IFERROR(VLOOKUP($C430&amp;J$428,$AC$64:$AD$639,2,0),"")</f>
        <v/>
      </c>
      <c r="Q430" s="293" t="str">
        <f>IFERROR(VLOOKUP($C430&amp;K$428,$AC$64:$AD$639,2,0),"")</f>
        <v/>
      </c>
      <c r="R430" s="293" t="str">
        <f>IFERROR(VLOOKUP($C430&amp;L$428,$AC$64:$AD$639,2,0),"")</f>
        <v/>
      </c>
      <c r="S430" s="297" t="str">
        <f>IFERROR(VLOOKUP($C430&amp;M$428,$AC$64:$AD$639,2,0),"")</f>
        <v/>
      </c>
      <c r="T430" s="298" t="str">
        <f t="shared" si="228"/>
        <v/>
      </c>
      <c r="Y430" s="57" t="s">
        <v>193</v>
      </c>
      <c r="Z430" s="33" t="str">
        <f t="shared" si="204"/>
        <v>Team C9Team C3</v>
      </c>
      <c r="AA430" s="172">
        <f t="shared" si="197"/>
        <v>1</v>
      </c>
      <c r="AB430" s="172" t="str">
        <f t="shared" si="205"/>
        <v>2 : 2</v>
      </c>
      <c r="AC430" s="3" t="str">
        <f t="shared" si="206"/>
        <v/>
      </c>
      <c r="AD430" s="64" t="str">
        <f t="shared" si="207"/>
        <v/>
      </c>
      <c r="AE430" s="317"/>
      <c r="AF430" s="170"/>
      <c r="AG430" s="170"/>
      <c r="AH430" s="167" t="str">
        <f t="shared" si="208"/>
        <v>Team C9Team C3</v>
      </c>
    </row>
    <row r="431" spans="2:34" ht="12" customHeight="1" x14ac:dyDescent="0.2">
      <c r="B431" s="290" t="str">
        <f t="shared" si="222"/>
        <v/>
      </c>
      <c r="C431" s="291" t="str">
        <f t="shared" si="223"/>
        <v/>
      </c>
      <c r="D431" s="292" t="str">
        <f t="shared" si="224"/>
        <v/>
      </c>
      <c r="E431" s="293" t="str">
        <f t="shared" si="225"/>
        <v/>
      </c>
      <c r="F431" s="293" t="str">
        <f t="shared" si="226"/>
        <v/>
      </c>
      <c r="G431" s="294" t="str">
        <f t="shared" si="227"/>
        <v/>
      </c>
      <c r="H431" s="295" t="str">
        <f>IFERROR(VLOOKUP($C431&amp;H$428,$Z$64:$AB$639,3,0),"")</f>
        <v/>
      </c>
      <c r="I431" s="293" t="str">
        <f>IFERROR(VLOOKUP($C431&amp;I$428,$Z$64:$AB$639,3,0),"")</f>
        <v/>
      </c>
      <c r="J431" s="296" t="str">
        <f>""</f>
        <v/>
      </c>
      <c r="K431" s="293" t="str">
        <f>IFERROR(VLOOKUP($C431&amp;K$428,$Z$64:$AB$639,3,0),"")</f>
        <v/>
      </c>
      <c r="L431" s="293" t="str">
        <f>IFERROR(VLOOKUP($C431&amp;L$428,$Z$64:$AB$639,3,0),"")</f>
        <v/>
      </c>
      <c r="M431" s="297" t="str">
        <f>IFERROR(VLOOKUP($C431&amp;M$428,$Z$64:$AB$639,3,0),"")</f>
        <v/>
      </c>
      <c r="N431" s="295" t="str">
        <f>IFERROR(VLOOKUP($C431&amp;H$428,$AC$64:$AD$639,2,0),"")</f>
        <v/>
      </c>
      <c r="O431" s="293" t="str">
        <f>IFERROR(VLOOKUP($C431&amp;I$428,$AC$64:$AD$639,2,0),"")</f>
        <v/>
      </c>
      <c r="P431" s="296" t="str">
        <f>""</f>
        <v/>
      </c>
      <c r="Q431" s="293" t="str">
        <f>IFERROR(VLOOKUP($C431&amp;K$428,$AC$64:$AD$639,2,0),"")</f>
        <v/>
      </c>
      <c r="R431" s="293" t="str">
        <f>IFERROR(VLOOKUP($C431&amp;L$428,$AC$64:$AD$639,2,0),"")</f>
        <v/>
      </c>
      <c r="S431" s="297" t="str">
        <f>IFERROR(VLOOKUP($C431&amp;M$428,$AC$64:$AD$639,2,0),"")</f>
        <v/>
      </c>
      <c r="T431" s="298" t="str">
        <f t="shared" si="228"/>
        <v/>
      </c>
      <c r="Y431" s="57" t="s">
        <v>194</v>
      </c>
      <c r="Z431" s="33" t="str">
        <f t="shared" si="204"/>
        <v>Team D9Team D3</v>
      </c>
      <c r="AA431" s="172">
        <f t="shared" si="197"/>
        <v>1</v>
      </c>
      <c r="AB431" s="172" t="str">
        <f t="shared" si="205"/>
        <v>4 : 3</v>
      </c>
      <c r="AC431" s="3" t="str">
        <f t="shared" si="206"/>
        <v/>
      </c>
      <c r="AD431" s="64" t="str">
        <f t="shared" si="207"/>
        <v/>
      </c>
      <c r="AE431" s="317"/>
      <c r="AF431" s="170"/>
      <c r="AG431" s="170"/>
      <c r="AH431" s="167" t="str">
        <f t="shared" si="208"/>
        <v>Team D9Team D3</v>
      </c>
    </row>
    <row r="432" spans="2:34" ht="12" customHeight="1" x14ac:dyDescent="0.2">
      <c r="B432" s="290" t="str">
        <f t="shared" si="222"/>
        <v/>
      </c>
      <c r="C432" s="291" t="str">
        <f t="shared" si="223"/>
        <v/>
      </c>
      <c r="D432" s="292" t="str">
        <f t="shared" si="224"/>
        <v/>
      </c>
      <c r="E432" s="293" t="str">
        <f t="shared" si="225"/>
        <v/>
      </c>
      <c r="F432" s="293" t="str">
        <f t="shared" si="226"/>
        <v/>
      </c>
      <c r="G432" s="294" t="str">
        <f t="shared" si="227"/>
        <v/>
      </c>
      <c r="H432" s="295" t="str">
        <f>IFERROR(VLOOKUP($C432&amp;H$428,$Z$64:$AB$639,3,0),"")</f>
        <v/>
      </c>
      <c r="I432" s="293" t="str">
        <f>IFERROR(VLOOKUP($C432&amp;I$428,$Z$64:$AB$639,3,0),"")</f>
        <v/>
      </c>
      <c r="J432" s="293" t="str">
        <f>IFERROR(VLOOKUP($C432&amp;J$428,$Z$64:$AB$639,3,0),"")</f>
        <v/>
      </c>
      <c r="K432" s="296" t="str">
        <f>""</f>
        <v/>
      </c>
      <c r="L432" s="293" t="str">
        <f>IFERROR(VLOOKUP($C432&amp;L$428,$Z$64:$AB$639,3,0),"")</f>
        <v/>
      </c>
      <c r="M432" s="297" t="str">
        <f>IFERROR(VLOOKUP($C432&amp;M$428,$Z$64:$AB$639,3,0),"")</f>
        <v/>
      </c>
      <c r="N432" s="295" t="str">
        <f>IFERROR(VLOOKUP($C432&amp;H$428,$AC$64:$AD$639,2,0),"")</f>
        <v/>
      </c>
      <c r="O432" s="293" t="str">
        <f>IFERROR(VLOOKUP($C432&amp;I$428,$AC$64:$AD$639,2,0),"")</f>
        <v/>
      </c>
      <c r="P432" s="293" t="str">
        <f>IFERROR(VLOOKUP($C432&amp;J$428,$AC$64:$AD$639,2,0),"")</f>
        <v/>
      </c>
      <c r="Q432" s="296" t="str">
        <f>""</f>
        <v/>
      </c>
      <c r="R432" s="293" t="str">
        <f>IFERROR(VLOOKUP($C432&amp;L$428,$AC$64:$AD$639,2,0),"")</f>
        <v/>
      </c>
      <c r="S432" s="297" t="str">
        <f>IFERROR(VLOOKUP($C432&amp;M$428,$AC$64:$AD$639,2,0),"")</f>
        <v/>
      </c>
      <c r="T432" s="298" t="str">
        <f t="shared" si="228"/>
        <v/>
      </c>
      <c r="Y432" s="57" t="s">
        <v>195</v>
      </c>
      <c r="Z432" s="33" t="str">
        <f t="shared" si="204"/>
        <v>1. FC RiedwaldBeinbruch SC</v>
      </c>
      <c r="AA432" s="172">
        <f t="shared" si="197"/>
        <v>1</v>
      </c>
      <c r="AB432" s="172" t="str">
        <f t="shared" si="205"/>
        <v>3 : 3</v>
      </c>
      <c r="AC432" s="3" t="str">
        <f t="shared" si="206"/>
        <v/>
      </c>
      <c r="AD432" s="64" t="str">
        <f t="shared" si="207"/>
        <v/>
      </c>
      <c r="AE432" s="317"/>
      <c r="AF432" s="170"/>
      <c r="AG432" s="170"/>
      <c r="AH432" s="167" t="str">
        <f t="shared" si="208"/>
        <v>1. FC RiedwaldBeinbruch SC</v>
      </c>
    </row>
    <row r="433" spans="2:34" ht="12" customHeight="1" x14ac:dyDescent="0.2">
      <c r="B433" s="290" t="str">
        <f t="shared" si="222"/>
        <v/>
      </c>
      <c r="C433" s="291" t="str">
        <f t="shared" si="223"/>
        <v/>
      </c>
      <c r="D433" s="292" t="str">
        <f t="shared" si="224"/>
        <v/>
      </c>
      <c r="E433" s="293" t="str">
        <f t="shared" si="225"/>
        <v/>
      </c>
      <c r="F433" s="293" t="str">
        <f t="shared" si="226"/>
        <v/>
      </c>
      <c r="G433" s="294" t="str">
        <f t="shared" si="227"/>
        <v/>
      </c>
      <c r="H433" s="295" t="str">
        <f>IFERROR(VLOOKUP($C433&amp;H$428,$Z$64:$AB$639,3,0),"")</f>
        <v/>
      </c>
      <c r="I433" s="293" t="str">
        <f>IFERROR(VLOOKUP($C433&amp;I$428,$Z$64:$AB$639,3,0),"")</f>
        <v/>
      </c>
      <c r="J433" s="293" t="str">
        <f>IFERROR(VLOOKUP($C433&amp;J$428,$Z$64:$AB$639,3,0),"")</f>
        <v/>
      </c>
      <c r="K433" s="293" t="str">
        <f>IFERROR(VLOOKUP($C433&amp;K$428,$Z$64:$AB$639,3,0),"")</f>
        <v/>
      </c>
      <c r="L433" s="296" t="str">
        <f>""</f>
        <v/>
      </c>
      <c r="M433" s="297" t="str">
        <f>IFERROR(VLOOKUP($C433&amp;M$428,$Z$64:$AB$639,3,0),"")</f>
        <v/>
      </c>
      <c r="N433" s="295" t="str">
        <f>IFERROR(VLOOKUP($C433&amp;H$428,$AC$64:$AD$639,2,0),"")</f>
        <v/>
      </c>
      <c r="O433" s="293" t="str">
        <f>IFERROR(VLOOKUP($C433&amp;I$428,$AC$64:$AD$639,2,0),"")</f>
        <v/>
      </c>
      <c r="P433" s="293" t="str">
        <f>IFERROR(VLOOKUP($C433&amp;J$428,$AC$64:$AD$639,2,0),"")</f>
        <v/>
      </c>
      <c r="Q433" s="293" t="str">
        <f>IFERROR(VLOOKUP($C433&amp;K$428,$AC$64:$AD$639,2,0),"")</f>
        <v/>
      </c>
      <c r="R433" s="296" t="str">
        <f>""</f>
        <v/>
      </c>
      <c r="S433" s="297" t="str">
        <f>IFERROR(VLOOKUP($C433&amp;M$428,$AC$64:$AD$639,2,0),"")</f>
        <v/>
      </c>
      <c r="T433" s="298" t="str">
        <f t="shared" si="228"/>
        <v/>
      </c>
      <c r="Y433" s="57" t="s">
        <v>196</v>
      </c>
      <c r="Z433" s="33" t="str">
        <f t="shared" si="204"/>
        <v>Team B1Team B5</v>
      </c>
      <c r="AA433" s="172">
        <f t="shared" si="197"/>
        <v>1</v>
      </c>
      <c r="AB433" s="172" t="str">
        <f t="shared" si="205"/>
        <v>1 : 3</v>
      </c>
      <c r="AC433" s="3" t="str">
        <f t="shared" si="206"/>
        <v/>
      </c>
      <c r="AD433" s="64" t="str">
        <f t="shared" si="207"/>
        <v/>
      </c>
      <c r="AE433" s="317"/>
      <c r="AF433" s="170"/>
      <c r="AG433" s="170"/>
      <c r="AH433" s="167" t="str">
        <f t="shared" si="208"/>
        <v>Team B1Team B5</v>
      </c>
    </row>
    <row r="434" spans="2:34" ht="12" customHeight="1" thickBot="1" x14ac:dyDescent="0.25">
      <c r="B434" s="299" t="str">
        <f t="shared" si="222"/>
        <v/>
      </c>
      <c r="C434" s="300" t="str">
        <f t="shared" si="223"/>
        <v/>
      </c>
      <c r="D434" s="301" t="str">
        <f t="shared" si="224"/>
        <v/>
      </c>
      <c r="E434" s="302" t="str">
        <f t="shared" si="225"/>
        <v/>
      </c>
      <c r="F434" s="302" t="str">
        <f t="shared" si="226"/>
        <v/>
      </c>
      <c r="G434" s="303" t="str">
        <f t="shared" si="227"/>
        <v/>
      </c>
      <c r="H434" s="304" t="str">
        <f>IFERROR(VLOOKUP($C434&amp;H$428,$Z$64:$AB$639,3,0),"")</f>
        <v/>
      </c>
      <c r="I434" s="302" t="str">
        <f>IFERROR(VLOOKUP($C434&amp;I$428,$Z$64:$AB$639,3,0),"")</f>
        <v/>
      </c>
      <c r="J434" s="302" t="str">
        <f>IFERROR(VLOOKUP($C434&amp;J$428,$Z$64:$AB$639,3,0),"")</f>
        <v/>
      </c>
      <c r="K434" s="302" t="str">
        <f>IFERROR(VLOOKUP($C434&amp;K$428,$Z$64:$AB$639,3,0),"")</f>
        <v/>
      </c>
      <c r="L434" s="302" t="str">
        <f>IFERROR(VLOOKUP($C434&amp;L$428,$Z$64:$AB$639,3,0),"")</f>
        <v/>
      </c>
      <c r="M434" s="305" t="str">
        <f>""</f>
        <v/>
      </c>
      <c r="N434" s="304" t="str">
        <f>IFERROR(VLOOKUP($C434&amp;H$428,$AC$64:$AD$639,2,0),"")</f>
        <v/>
      </c>
      <c r="O434" s="302" t="str">
        <f>IFERROR(VLOOKUP($C434&amp;I$428,$AC$64:$AD$639,2,0),"")</f>
        <v/>
      </c>
      <c r="P434" s="302" t="str">
        <f>IFERROR(VLOOKUP($C434&amp;J$428,$AC$64:$AD$639,2,0),"")</f>
        <v/>
      </c>
      <c r="Q434" s="302" t="str">
        <f>IFERROR(VLOOKUP($C434&amp;K$428,$AC$64:$AD$639,2,0),"")</f>
        <v/>
      </c>
      <c r="R434" s="302" t="str">
        <f>IFERROR(VLOOKUP($C434&amp;L$428,$AC$64:$AD$639,2,0),"")</f>
        <v/>
      </c>
      <c r="S434" s="305" t="str">
        <f>""</f>
        <v/>
      </c>
      <c r="T434" s="306" t="str">
        <f t="shared" si="228"/>
        <v/>
      </c>
      <c r="Y434" s="57" t="s">
        <v>197</v>
      </c>
      <c r="Z434" s="33" t="str">
        <f t="shared" si="204"/>
        <v>Team C1Team C5</v>
      </c>
      <c r="AA434" s="172">
        <f t="shared" si="197"/>
        <v>1</v>
      </c>
      <c r="AB434" s="172" t="str">
        <f t="shared" si="205"/>
        <v>3 : 3</v>
      </c>
      <c r="AC434" s="3" t="str">
        <f t="shared" si="206"/>
        <v/>
      </c>
      <c r="AD434" s="64" t="str">
        <f t="shared" si="207"/>
        <v/>
      </c>
      <c r="AE434" s="317"/>
      <c r="AF434" s="170"/>
      <c r="AG434" s="170"/>
      <c r="AH434" s="167" t="str">
        <f t="shared" si="208"/>
        <v>Team C1Team C5</v>
      </c>
    </row>
    <row r="435" spans="2:34" ht="12.75" thickTop="1" x14ac:dyDescent="0.2">
      <c r="Y435" s="57" t="s">
        <v>198</v>
      </c>
      <c r="Z435" s="33" t="str">
        <f t="shared" si="204"/>
        <v>Team D1Team D5</v>
      </c>
      <c r="AA435" s="172">
        <f t="shared" si="197"/>
        <v>1</v>
      </c>
      <c r="AB435" s="172" t="str">
        <f t="shared" si="205"/>
        <v>1 : 5</v>
      </c>
      <c r="AC435" s="3" t="str">
        <f t="shared" si="206"/>
        <v/>
      </c>
      <c r="AD435" s="64" t="str">
        <f t="shared" si="207"/>
        <v/>
      </c>
      <c r="AE435" s="317"/>
      <c r="AF435" s="170"/>
      <c r="AG435" s="170"/>
      <c r="AH435" s="167" t="str">
        <f t="shared" si="208"/>
        <v>Team D1Team D5</v>
      </c>
    </row>
    <row r="436" spans="2:34" x14ac:dyDescent="0.2">
      <c r="Y436" s="57" t="s">
        <v>199</v>
      </c>
      <c r="Z436" s="33" t="str">
        <f t="shared" si="204"/>
        <v>FV Schlappe LungeMaibach 1822 eV</v>
      </c>
      <c r="AA436" s="172">
        <f t="shared" si="197"/>
        <v>1</v>
      </c>
      <c r="AB436" s="172" t="str">
        <f t="shared" si="205"/>
        <v>1 : 6</v>
      </c>
      <c r="AC436" s="3" t="str">
        <f t="shared" si="206"/>
        <v/>
      </c>
      <c r="AD436" s="64" t="str">
        <f t="shared" si="207"/>
        <v/>
      </c>
      <c r="AE436" s="317"/>
      <c r="AF436" s="170"/>
      <c r="AG436" s="170"/>
      <c r="AH436" s="167" t="str">
        <f t="shared" si="208"/>
        <v>FV Schlappe LungeMaibach 1822 eV</v>
      </c>
    </row>
    <row r="437" spans="2:34" x14ac:dyDescent="0.2">
      <c r="Y437" s="57" t="s">
        <v>200</v>
      </c>
      <c r="Z437" s="33" t="str">
        <f t="shared" si="204"/>
        <v>Team B6Team B4</v>
      </c>
      <c r="AA437" s="172">
        <f t="shared" si="197"/>
        <v>1</v>
      </c>
      <c r="AB437" s="172" t="str">
        <f t="shared" si="205"/>
        <v>2 : 5</v>
      </c>
      <c r="AC437" s="3" t="str">
        <f t="shared" si="206"/>
        <v/>
      </c>
      <c r="AD437" s="64" t="str">
        <f t="shared" si="207"/>
        <v/>
      </c>
      <c r="AE437" s="317"/>
      <c r="AF437" s="170"/>
      <c r="AG437" s="170"/>
      <c r="AH437" s="167" t="str">
        <f t="shared" si="208"/>
        <v>Team B6Team B4</v>
      </c>
    </row>
    <row r="438" spans="2:34" x14ac:dyDescent="0.2">
      <c r="Y438" s="57" t="s">
        <v>201</v>
      </c>
      <c r="Z438" s="33" t="str">
        <f t="shared" si="204"/>
        <v>Team C6Team C4</v>
      </c>
      <c r="AA438" s="172">
        <f t="shared" si="197"/>
        <v>1</v>
      </c>
      <c r="AB438" s="172" t="str">
        <f t="shared" si="205"/>
        <v>2 : 4</v>
      </c>
      <c r="AC438" s="3" t="str">
        <f t="shared" si="206"/>
        <v/>
      </c>
      <c r="AD438" s="64" t="str">
        <f t="shared" si="207"/>
        <v/>
      </c>
      <c r="AE438" s="317"/>
      <c r="AF438" s="170"/>
      <c r="AG438" s="170"/>
      <c r="AH438" s="167" t="str">
        <f t="shared" si="208"/>
        <v>Team C6Team C4</v>
      </c>
    </row>
    <row r="439" spans="2:34" x14ac:dyDescent="0.2">
      <c r="Y439" s="57" t="s">
        <v>202</v>
      </c>
      <c r="Z439" s="33" t="str">
        <f t="shared" si="204"/>
        <v>Team D6Team D4</v>
      </c>
      <c r="AA439" s="172">
        <f t="shared" si="197"/>
        <v>1</v>
      </c>
      <c r="AB439" s="172" t="str">
        <f t="shared" si="205"/>
        <v>0 : 3</v>
      </c>
      <c r="AC439" s="3" t="str">
        <f t="shared" si="206"/>
        <v/>
      </c>
      <c r="AD439" s="64" t="str">
        <f t="shared" si="207"/>
        <v/>
      </c>
      <c r="AE439" s="317"/>
      <c r="AF439" s="170"/>
      <c r="AG439" s="170"/>
      <c r="AH439" s="167" t="str">
        <f t="shared" si="208"/>
        <v>Team D6Team D4</v>
      </c>
    </row>
    <row r="440" spans="2:34" x14ac:dyDescent="0.2">
      <c r="Y440" s="57" t="s">
        <v>203</v>
      </c>
      <c r="Z440" s="33" t="str">
        <f t="shared" si="204"/>
        <v>FC BarcelonaTeam A7</v>
      </c>
      <c r="AA440" s="172">
        <f t="shared" si="197"/>
        <v>1</v>
      </c>
      <c r="AB440" s="172" t="str">
        <f t="shared" si="205"/>
        <v>1 : 5</v>
      </c>
      <c r="AC440" s="3" t="str">
        <f t="shared" si="206"/>
        <v/>
      </c>
      <c r="AD440" s="64" t="str">
        <f t="shared" si="207"/>
        <v/>
      </c>
      <c r="AE440" s="317"/>
      <c r="AF440" s="170"/>
      <c r="AG440" s="170"/>
      <c r="AH440" s="167" t="str">
        <f t="shared" si="208"/>
        <v>FC BarcelonaTeam A7</v>
      </c>
    </row>
    <row r="441" spans="2:34" x14ac:dyDescent="0.2">
      <c r="Y441" s="57" t="s">
        <v>204</v>
      </c>
      <c r="Z441" s="33" t="str">
        <f t="shared" si="204"/>
        <v>Team B3Team B7</v>
      </c>
      <c r="AA441" s="172">
        <f t="shared" si="197"/>
        <v>1</v>
      </c>
      <c r="AB441" s="172" t="str">
        <f t="shared" si="205"/>
        <v>3 : 0</v>
      </c>
      <c r="AC441" s="3" t="str">
        <f t="shared" si="206"/>
        <v/>
      </c>
      <c r="AD441" s="64" t="str">
        <f t="shared" si="207"/>
        <v/>
      </c>
      <c r="AE441" s="317"/>
      <c r="AF441" s="170"/>
      <c r="AG441" s="170"/>
      <c r="AH441" s="167" t="str">
        <f t="shared" si="208"/>
        <v>Team B3Team B7</v>
      </c>
    </row>
    <row r="442" spans="2:34" x14ac:dyDescent="0.2">
      <c r="Y442" s="57" t="s">
        <v>205</v>
      </c>
      <c r="Z442" s="33" t="str">
        <f t="shared" si="204"/>
        <v>Team C3Team C7</v>
      </c>
      <c r="AA442" s="172">
        <f t="shared" si="197"/>
        <v>1</v>
      </c>
      <c r="AB442" s="172" t="str">
        <f t="shared" si="205"/>
        <v>2 : 1</v>
      </c>
      <c r="AC442" s="3" t="str">
        <f t="shared" si="206"/>
        <v/>
      </c>
      <c r="AD442" s="64" t="str">
        <f t="shared" si="207"/>
        <v/>
      </c>
      <c r="AE442" s="317"/>
      <c r="AF442" s="170"/>
      <c r="AG442" s="170"/>
      <c r="AH442" s="167" t="str">
        <f t="shared" si="208"/>
        <v>Team C3Team C7</v>
      </c>
    </row>
    <row r="443" spans="2:34" x14ac:dyDescent="0.2">
      <c r="Y443" s="57" t="s">
        <v>206</v>
      </c>
      <c r="Z443" s="33" t="str">
        <f t="shared" si="204"/>
        <v>Team D3Team D7</v>
      </c>
      <c r="AA443" s="172">
        <f t="shared" si="197"/>
        <v>1</v>
      </c>
      <c r="AB443" s="172" t="str">
        <f t="shared" si="205"/>
        <v>2 : 2</v>
      </c>
      <c r="AC443" s="3" t="str">
        <f t="shared" si="206"/>
        <v/>
      </c>
      <c r="AD443" s="64" t="str">
        <f t="shared" si="207"/>
        <v/>
      </c>
      <c r="AE443" s="317"/>
      <c r="AF443" s="170"/>
      <c r="AG443" s="170"/>
      <c r="AH443" s="167" t="str">
        <f t="shared" si="208"/>
        <v>Team D3Team D7</v>
      </c>
    </row>
    <row r="444" spans="2:34" x14ac:dyDescent="0.2">
      <c r="Y444" s="57" t="s">
        <v>207</v>
      </c>
      <c r="Z444" s="33" t="str">
        <f t="shared" si="204"/>
        <v>Team A8Eintracht Frankfurt</v>
      </c>
      <c r="AA444" s="172">
        <f t="shared" si="197"/>
        <v>1</v>
      </c>
      <c r="AB444" s="172" t="str">
        <f t="shared" si="205"/>
        <v>3 : 4</v>
      </c>
      <c r="AC444" s="3" t="str">
        <f t="shared" si="206"/>
        <v/>
      </c>
      <c r="AD444" s="64" t="str">
        <f t="shared" si="207"/>
        <v/>
      </c>
      <c r="AE444" s="317"/>
      <c r="AF444" s="170"/>
      <c r="AG444" s="170"/>
      <c r="AH444" s="167" t="str">
        <f t="shared" si="208"/>
        <v>Team A8Eintracht Frankfurt</v>
      </c>
    </row>
    <row r="445" spans="2:34" x14ac:dyDescent="0.2">
      <c r="Y445" s="57" t="s">
        <v>208</v>
      </c>
      <c r="Z445" s="33" t="str">
        <f t="shared" si="204"/>
        <v>Team B8Team B2</v>
      </c>
      <c r="AA445" s="172">
        <f t="shared" si="197"/>
        <v>1</v>
      </c>
      <c r="AB445" s="172" t="str">
        <f t="shared" si="205"/>
        <v>3 : 3</v>
      </c>
      <c r="AC445" s="3" t="str">
        <f t="shared" si="206"/>
        <v/>
      </c>
      <c r="AD445" s="64" t="str">
        <f t="shared" si="207"/>
        <v/>
      </c>
      <c r="AE445" s="317"/>
      <c r="AF445" s="170"/>
      <c r="AG445" s="170"/>
      <c r="AH445" s="167" t="str">
        <f t="shared" si="208"/>
        <v>Team B8Team B2</v>
      </c>
    </row>
    <row r="446" spans="2:34" x14ac:dyDescent="0.2">
      <c r="Y446" s="57" t="s">
        <v>209</v>
      </c>
      <c r="Z446" s="33" t="str">
        <f t="shared" si="204"/>
        <v>Team C8Team C2</v>
      </c>
      <c r="AA446" s="172">
        <f t="shared" si="197"/>
        <v>1</v>
      </c>
      <c r="AB446" s="172" t="str">
        <f t="shared" si="205"/>
        <v>3 : 1</v>
      </c>
      <c r="AC446" s="3" t="str">
        <f t="shared" si="206"/>
        <v/>
      </c>
      <c r="AD446" s="64" t="str">
        <f t="shared" si="207"/>
        <v/>
      </c>
      <c r="AE446" s="317"/>
      <c r="AF446" s="170"/>
      <c r="AG446" s="170"/>
      <c r="AH446" s="167" t="str">
        <f t="shared" si="208"/>
        <v>Team C8Team C2</v>
      </c>
    </row>
    <row r="447" spans="2:34" x14ac:dyDescent="0.2">
      <c r="Y447" s="57" t="s">
        <v>210</v>
      </c>
      <c r="Z447" s="33" t="str">
        <f t="shared" si="204"/>
        <v>Team D8Team D2</v>
      </c>
      <c r="AA447" s="172">
        <f t="shared" si="197"/>
        <v>1</v>
      </c>
      <c r="AB447" s="172" t="str">
        <f t="shared" si="205"/>
        <v>3 : 3</v>
      </c>
      <c r="AC447" s="3" t="str">
        <f t="shared" si="206"/>
        <v/>
      </c>
      <c r="AD447" s="64" t="str">
        <f t="shared" si="207"/>
        <v/>
      </c>
      <c r="AE447" s="317"/>
      <c r="AF447" s="170"/>
      <c r="AG447" s="170"/>
      <c r="AH447" s="167" t="str">
        <f t="shared" si="208"/>
        <v>Team D8Team D2</v>
      </c>
    </row>
    <row r="448" spans="2:34" x14ac:dyDescent="0.2">
      <c r="Y448" s="57" t="s">
        <v>211</v>
      </c>
      <c r="Z448" s="33" t="str">
        <f t="shared" si="204"/>
        <v>Maibach 1822 eV1. FC Riedwald</v>
      </c>
      <c r="AA448" s="172">
        <f t="shared" si="197"/>
        <v>1</v>
      </c>
      <c r="AB448" s="172" t="str">
        <f t="shared" si="205"/>
        <v>5 : 1</v>
      </c>
      <c r="AC448" s="3" t="str">
        <f t="shared" si="206"/>
        <v/>
      </c>
      <c r="AD448" s="64" t="str">
        <f t="shared" si="207"/>
        <v/>
      </c>
      <c r="AE448" s="317"/>
      <c r="AF448" s="170"/>
      <c r="AG448" s="170"/>
      <c r="AH448" s="167" t="str">
        <f t="shared" si="208"/>
        <v>Maibach 1822 eV1. FC Riedwald</v>
      </c>
    </row>
    <row r="449" spans="25:34" x14ac:dyDescent="0.2">
      <c r="Y449" s="57" t="s">
        <v>212</v>
      </c>
      <c r="Z449" s="33" t="str">
        <f t="shared" si="204"/>
        <v>Team B4Team B1</v>
      </c>
      <c r="AA449" s="172">
        <f t="shared" si="197"/>
        <v>1</v>
      </c>
      <c r="AB449" s="172" t="str">
        <f t="shared" si="205"/>
        <v>6 : 1</v>
      </c>
      <c r="AC449" s="3" t="str">
        <f t="shared" si="206"/>
        <v/>
      </c>
      <c r="AD449" s="64" t="str">
        <f t="shared" si="207"/>
        <v/>
      </c>
      <c r="AE449" s="317"/>
      <c r="AF449" s="170"/>
      <c r="AG449" s="170"/>
      <c r="AH449" s="167" t="str">
        <f t="shared" si="208"/>
        <v>Team B4Team B1</v>
      </c>
    </row>
    <row r="450" spans="25:34" x14ac:dyDescent="0.2">
      <c r="Y450" s="57" t="s">
        <v>213</v>
      </c>
      <c r="Z450" s="33" t="str">
        <f t="shared" si="204"/>
        <v>Team C4Team C1</v>
      </c>
      <c r="AA450" s="172">
        <f t="shared" si="197"/>
        <v>1</v>
      </c>
      <c r="AB450" s="172" t="str">
        <f t="shared" si="205"/>
        <v>5 : 2</v>
      </c>
      <c r="AC450" s="3" t="str">
        <f t="shared" si="206"/>
        <v/>
      </c>
      <c r="AD450" s="64" t="str">
        <f t="shared" si="207"/>
        <v/>
      </c>
      <c r="AE450" s="317"/>
      <c r="AF450" s="170"/>
      <c r="AG450" s="170"/>
      <c r="AH450" s="167" t="str">
        <f t="shared" si="208"/>
        <v>Team C4Team C1</v>
      </c>
    </row>
    <row r="451" spans="25:34" x14ac:dyDescent="0.2">
      <c r="Y451" s="57" t="s">
        <v>214</v>
      </c>
      <c r="Z451" s="33" t="str">
        <f t="shared" si="204"/>
        <v>Team D4Team D1</v>
      </c>
      <c r="AA451" s="172">
        <f t="shared" si="197"/>
        <v>1</v>
      </c>
      <c r="AB451" s="172" t="str">
        <f t="shared" si="205"/>
        <v>4 : 2</v>
      </c>
      <c r="AC451" s="3" t="str">
        <f t="shared" si="206"/>
        <v/>
      </c>
      <c r="AD451" s="64" t="str">
        <f t="shared" si="207"/>
        <v/>
      </c>
      <c r="AE451" s="317"/>
      <c r="AF451" s="170"/>
      <c r="AG451" s="170"/>
      <c r="AH451" s="167" t="str">
        <f t="shared" si="208"/>
        <v>Team D4Team D1</v>
      </c>
    </row>
    <row r="452" spans="25:34" x14ac:dyDescent="0.2">
      <c r="Y452" s="57" t="s">
        <v>215</v>
      </c>
      <c r="Z452" s="33" t="str">
        <f t="shared" si="204"/>
        <v>Beinbruch SCFC Barcelona</v>
      </c>
      <c r="AA452" s="172">
        <f t="shared" si="197"/>
        <v>1</v>
      </c>
      <c r="AB452" s="172" t="str">
        <f t="shared" si="205"/>
        <v>3 : 0</v>
      </c>
      <c r="AC452" s="3" t="str">
        <f t="shared" si="206"/>
        <v/>
      </c>
      <c r="AD452" s="64" t="str">
        <f t="shared" si="207"/>
        <v/>
      </c>
      <c r="AE452" s="317"/>
      <c r="AF452" s="170"/>
      <c r="AG452" s="170"/>
      <c r="AH452" s="167" t="str">
        <f t="shared" si="208"/>
        <v>Beinbruch SCFC Barcelona</v>
      </c>
    </row>
    <row r="453" spans="25:34" x14ac:dyDescent="0.2">
      <c r="Y453" s="57" t="s">
        <v>216</v>
      </c>
      <c r="Z453" s="33" t="str">
        <f t="shared" si="204"/>
        <v>Team B5Team B3</v>
      </c>
      <c r="AA453" s="172">
        <f t="shared" si="197"/>
        <v>1</v>
      </c>
      <c r="AB453" s="172" t="str">
        <f t="shared" si="205"/>
        <v>5 : 1</v>
      </c>
      <c r="AC453" s="3" t="str">
        <f t="shared" si="206"/>
        <v/>
      </c>
      <c r="AD453" s="64" t="str">
        <f t="shared" si="207"/>
        <v/>
      </c>
      <c r="AE453" s="317"/>
      <c r="AF453" s="170"/>
      <c r="AG453" s="170"/>
      <c r="AH453" s="167" t="str">
        <f t="shared" si="208"/>
        <v>Team B5Team B3</v>
      </c>
    </row>
    <row r="454" spans="25:34" x14ac:dyDescent="0.2">
      <c r="Y454" s="57" t="s">
        <v>217</v>
      </c>
      <c r="Z454" s="33" t="str">
        <f t="shared" si="204"/>
        <v>Team C5Team C3</v>
      </c>
      <c r="AA454" s="172">
        <f t="shared" si="197"/>
        <v>1</v>
      </c>
      <c r="AB454" s="172" t="str">
        <f t="shared" si="205"/>
        <v>0 : 3</v>
      </c>
      <c r="AC454" s="3" t="str">
        <f t="shared" si="206"/>
        <v/>
      </c>
      <c r="AD454" s="64" t="str">
        <f t="shared" si="207"/>
        <v/>
      </c>
      <c r="AE454" s="317"/>
      <c r="AF454" s="170"/>
      <c r="AG454" s="170"/>
      <c r="AH454" s="167" t="str">
        <f t="shared" si="208"/>
        <v>Team C5Team C3</v>
      </c>
    </row>
    <row r="455" spans="25:34" x14ac:dyDescent="0.2">
      <c r="Y455" s="57" t="s">
        <v>218</v>
      </c>
      <c r="Z455" s="33" t="str">
        <f t="shared" si="204"/>
        <v>Team D5Team D3</v>
      </c>
      <c r="AA455" s="172">
        <f t="shared" si="197"/>
        <v>1</v>
      </c>
      <c r="AB455" s="172" t="str">
        <f t="shared" si="205"/>
        <v>1 : 2</v>
      </c>
      <c r="AC455" s="3" t="str">
        <f t="shared" si="206"/>
        <v/>
      </c>
      <c r="AD455" s="64" t="str">
        <f t="shared" si="207"/>
        <v/>
      </c>
      <c r="AE455" s="317"/>
      <c r="AF455" s="170"/>
      <c r="AG455" s="170"/>
      <c r="AH455" s="167" t="str">
        <f t="shared" si="208"/>
        <v>Team D5Team D3</v>
      </c>
    </row>
    <row r="456" spans="25:34" x14ac:dyDescent="0.2">
      <c r="Y456" s="57" t="s">
        <v>219</v>
      </c>
      <c r="Z456" s="33" t="str">
        <f t="shared" si="204"/>
        <v>Eintracht FrankfurtFV Schlappe Lunge</v>
      </c>
      <c r="AA456" s="172">
        <f t="shared" si="197"/>
        <v>1</v>
      </c>
      <c r="AB456" s="172" t="str">
        <f t="shared" si="205"/>
        <v>3 : 3</v>
      </c>
      <c r="AC456" s="3" t="str">
        <f t="shared" si="206"/>
        <v/>
      </c>
      <c r="AD456" s="64" t="str">
        <f t="shared" si="207"/>
        <v/>
      </c>
      <c r="AE456" s="317"/>
      <c r="AF456" s="170"/>
      <c r="AG456" s="170"/>
      <c r="AH456" s="167" t="str">
        <f t="shared" si="208"/>
        <v>Eintracht FrankfurtFV Schlappe Lunge</v>
      </c>
    </row>
    <row r="457" spans="25:34" x14ac:dyDescent="0.2">
      <c r="Y457" s="57" t="s">
        <v>220</v>
      </c>
      <c r="Z457" s="33" t="str">
        <f t="shared" si="204"/>
        <v>Team B2Team B6</v>
      </c>
      <c r="AA457" s="172">
        <f t="shared" si="197"/>
        <v>1</v>
      </c>
      <c r="AB457" s="172" t="str">
        <f t="shared" si="205"/>
        <v>3 : 3</v>
      </c>
      <c r="AC457" s="3" t="str">
        <f t="shared" si="206"/>
        <v/>
      </c>
      <c r="AD457" s="64" t="str">
        <f t="shared" si="207"/>
        <v/>
      </c>
      <c r="AE457" s="317"/>
      <c r="AF457" s="170"/>
      <c r="AG457" s="170"/>
      <c r="AH457" s="167" t="str">
        <f t="shared" si="208"/>
        <v>Team B2Team B6</v>
      </c>
    </row>
    <row r="458" spans="25:34" x14ac:dyDescent="0.2">
      <c r="Y458" s="57" t="s">
        <v>221</v>
      </c>
      <c r="Z458" s="33" t="str">
        <f t="shared" si="204"/>
        <v>Team C2Team C6</v>
      </c>
      <c r="AA458" s="172">
        <f t="shared" si="197"/>
        <v>1</v>
      </c>
      <c r="AB458" s="172" t="str">
        <f t="shared" si="205"/>
        <v>3 : 3</v>
      </c>
      <c r="AC458" s="3" t="str">
        <f t="shared" si="206"/>
        <v/>
      </c>
      <c r="AD458" s="64" t="str">
        <f t="shared" si="207"/>
        <v/>
      </c>
      <c r="AE458" s="317"/>
      <c r="AF458" s="170"/>
      <c r="AG458" s="170"/>
      <c r="AH458" s="167" t="str">
        <f t="shared" si="208"/>
        <v>Team C2Team C6</v>
      </c>
    </row>
    <row r="459" spans="25:34" x14ac:dyDescent="0.2">
      <c r="Y459" s="57" t="s">
        <v>222</v>
      </c>
      <c r="Z459" s="33" t="str">
        <f t="shared" si="204"/>
        <v>Team D2Team D6</v>
      </c>
      <c r="AA459" s="172">
        <f t="shared" si="197"/>
        <v>1</v>
      </c>
      <c r="AB459" s="172" t="str">
        <f t="shared" si="205"/>
        <v>5 : 5</v>
      </c>
      <c r="AC459" s="3" t="str">
        <f t="shared" si="206"/>
        <v/>
      </c>
      <c r="AD459" s="64" t="str">
        <f t="shared" si="207"/>
        <v/>
      </c>
      <c r="AE459" s="317"/>
      <c r="AF459" s="170"/>
      <c r="AG459" s="170"/>
      <c r="AH459" s="167" t="str">
        <f t="shared" si="208"/>
        <v>Team D2Team D6</v>
      </c>
    </row>
    <row r="460" spans="25:34" x14ac:dyDescent="0.2">
      <c r="Y460" s="57" t="s">
        <v>223</v>
      </c>
      <c r="Z460" s="33" t="str">
        <f t="shared" si="204"/>
        <v>Team A9Team A8</v>
      </c>
      <c r="AA460" s="172">
        <f t="shared" si="197"/>
        <v>1</v>
      </c>
      <c r="AB460" s="172" t="str">
        <f t="shared" si="205"/>
        <v>6 : 6</v>
      </c>
      <c r="AC460" s="3" t="str">
        <f t="shared" si="206"/>
        <v/>
      </c>
      <c r="AD460" s="64" t="str">
        <f t="shared" si="207"/>
        <v/>
      </c>
      <c r="AE460" s="317"/>
      <c r="AF460" s="170"/>
      <c r="AG460" s="170"/>
      <c r="AH460" s="167" t="str">
        <f t="shared" si="208"/>
        <v>Team A9Team A8</v>
      </c>
    </row>
    <row r="461" spans="25:34" x14ac:dyDescent="0.2">
      <c r="Y461" s="57" t="s">
        <v>224</v>
      </c>
      <c r="Z461" s="33" t="str">
        <f t="shared" si="204"/>
        <v>Team B9Team B8</v>
      </c>
      <c r="AA461" s="172">
        <f t="shared" si="197"/>
        <v>1</v>
      </c>
      <c r="AB461" s="172" t="str">
        <f t="shared" si="205"/>
        <v>5 : 5</v>
      </c>
      <c r="AC461" s="3" t="str">
        <f t="shared" si="206"/>
        <v/>
      </c>
      <c r="AD461" s="64" t="str">
        <f t="shared" si="207"/>
        <v/>
      </c>
      <c r="AE461" s="317"/>
      <c r="AF461" s="170"/>
      <c r="AG461" s="170"/>
      <c r="AH461" s="167" t="str">
        <f t="shared" si="208"/>
        <v>Team B9Team B8</v>
      </c>
    </row>
    <row r="462" spans="25:34" x14ac:dyDescent="0.2">
      <c r="Y462" s="57" t="s">
        <v>225</v>
      </c>
      <c r="Z462" s="33" t="str">
        <f t="shared" si="204"/>
        <v>Team C9Team C8</v>
      </c>
      <c r="AA462" s="172">
        <f t="shared" si="197"/>
        <v>1</v>
      </c>
      <c r="AB462" s="172" t="str">
        <f t="shared" si="205"/>
        <v>4 : 4</v>
      </c>
      <c r="AC462" s="3" t="str">
        <f t="shared" si="206"/>
        <v/>
      </c>
      <c r="AD462" s="64" t="str">
        <f t="shared" si="207"/>
        <v/>
      </c>
      <c r="AE462" s="317"/>
      <c r="AF462" s="170"/>
      <c r="AG462" s="170"/>
      <c r="AH462" s="167" t="str">
        <f t="shared" si="208"/>
        <v>Team C9Team C8</v>
      </c>
    </row>
    <row r="463" spans="25:34" x14ac:dyDescent="0.2">
      <c r="Y463" s="57" t="s">
        <v>226</v>
      </c>
      <c r="Z463" s="33" t="str">
        <f t="shared" si="204"/>
        <v>Team D9Team D8</v>
      </c>
      <c r="AA463" s="172">
        <f t="shared" si="197"/>
        <v>1</v>
      </c>
      <c r="AB463" s="172" t="str">
        <f t="shared" si="205"/>
        <v>3 : 3</v>
      </c>
      <c r="AC463" s="3" t="str">
        <f t="shared" si="206"/>
        <v/>
      </c>
      <c r="AD463" s="64" t="str">
        <f t="shared" si="207"/>
        <v/>
      </c>
      <c r="AE463" s="317"/>
      <c r="AF463" s="170"/>
      <c r="AG463" s="170"/>
      <c r="AH463" s="167" t="str">
        <f t="shared" si="208"/>
        <v>Team D9Team D8</v>
      </c>
    </row>
    <row r="464" spans="25:34" x14ac:dyDescent="0.2">
      <c r="Y464" s="57" t="s">
        <v>227</v>
      </c>
      <c r="Z464" s="33" t="str">
        <f t="shared" si="204"/>
        <v>1. FC RiedwaldFC Barcelona</v>
      </c>
      <c r="AA464" s="172">
        <f t="shared" si="197"/>
        <v>1</v>
      </c>
      <c r="AB464" s="172" t="str">
        <f t="shared" si="205"/>
        <v>5 : 5</v>
      </c>
      <c r="AC464" s="3" t="str">
        <f t="shared" si="206"/>
        <v/>
      </c>
      <c r="AD464" s="64" t="str">
        <f t="shared" si="207"/>
        <v/>
      </c>
      <c r="AE464" s="317"/>
      <c r="AF464" s="170"/>
      <c r="AG464" s="170"/>
      <c r="AH464" s="167" t="str">
        <f t="shared" si="208"/>
        <v>1. FC RiedwaldFC Barcelona</v>
      </c>
    </row>
    <row r="465" spans="25:34" x14ac:dyDescent="0.2">
      <c r="Y465" s="57" t="s">
        <v>228</v>
      </c>
      <c r="Z465" s="33" t="str">
        <f t="shared" si="204"/>
        <v>Team B1Team B3</v>
      </c>
      <c r="AA465" s="172">
        <f t="shared" si="197"/>
        <v>1</v>
      </c>
      <c r="AB465" s="172" t="str">
        <f t="shared" si="205"/>
        <v>0 : 0</v>
      </c>
      <c r="AC465" s="3" t="str">
        <f t="shared" si="206"/>
        <v/>
      </c>
      <c r="AD465" s="64" t="str">
        <f t="shared" si="207"/>
        <v/>
      </c>
      <c r="AE465" s="317"/>
      <c r="AF465" s="170"/>
      <c r="AG465" s="170"/>
      <c r="AH465" s="167" t="str">
        <f t="shared" si="208"/>
        <v>Team B1Team B3</v>
      </c>
    </row>
    <row r="466" spans="25:34" x14ac:dyDescent="0.2">
      <c r="Y466" s="57" t="s">
        <v>229</v>
      </c>
      <c r="Z466" s="33" t="str">
        <f t="shared" si="204"/>
        <v>Team C1Team C3</v>
      </c>
      <c r="AA466" s="172">
        <f t="shared" si="197"/>
        <v>1</v>
      </c>
      <c r="AB466" s="172" t="str">
        <f t="shared" si="205"/>
        <v>1 : 1</v>
      </c>
      <c r="AC466" s="3" t="str">
        <f t="shared" si="206"/>
        <v/>
      </c>
      <c r="AD466" s="64" t="str">
        <f t="shared" si="207"/>
        <v/>
      </c>
      <c r="AE466" s="317"/>
      <c r="AF466" s="170"/>
      <c r="AG466" s="170"/>
      <c r="AH466" s="167" t="str">
        <f t="shared" si="208"/>
        <v>Team C1Team C3</v>
      </c>
    </row>
    <row r="467" spans="25:34" x14ac:dyDescent="0.2">
      <c r="Y467" s="57" t="s">
        <v>230</v>
      </c>
      <c r="Z467" s="33" t="str">
        <f t="shared" si="204"/>
        <v>Team D1Team D3</v>
      </c>
      <c r="AA467" s="172">
        <f t="shared" si="197"/>
        <v>1</v>
      </c>
      <c r="AB467" s="172" t="str">
        <f t="shared" si="205"/>
        <v>2 : 2</v>
      </c>
      <c r="AC467" s="3" t="str">
        <f t="shared" si="206"/>
        <v/>
      </c>
      <c r="AD467" s="64" t="str">
        <f t="shared" si="207"/>
        <v/>
      </c>
      <c r="AE467" s="317"/>
      <c r="AF467" s="170"/>
      <c r="AG467" s="170"/>
      <c r="AH467" s="167" t="str">
        <f t="shared" si="208"/>
        <v>Team D1Team D3</v>
      </c>
    </row>
    <row r="468" spans="25:34" x14ac:dyDescent="0.2">
      <c r="Y468" s="57" t="s">
        <v>231</v>
      </c>
      <c r="Z468" s="33" t="str">
        <f t="shared" si="204"/>
        <v>Maibach 1822 eVEintracht Frankfurt</v>
      </c>
      <c r="AA468" s="172">
        <f t="shared" si="197"/>
        <v>1</v>
      </c>
      <c r="AB468" s="172" t="str">
        <f t="shared" si="205"/>
        <v>4 : 3</v>
      </c>
      <c r="AC468" s="3" t="str">
        <f t="shared" si="206"/>
        <v/>
      </c>
      <c r="AD468" s="64" t="str">
        <f t="shared" si="207"/>
        <v/>
      </c>
      <c r="AE468" s="317"/>
      <c r="AF468" s="170"/>
      <c r="AG468" s="170"/>
      <c r="AH468" s="167" t="str">
        <f t="shared" si="208"/>
        <v>Maibach 1822 eVEintracht Frankfurt</v>
      </c>
    </row>
    <row r="469" spans="25:34" x14ac:dyDescent="0.2">
      <c r="Y469" s="57" t="s">
        <v>232</v>
      </c>
      <c r="Z469" s="33" t="str">
        <f t="shared" si="204"/>
        <v>Team B4Team B2</v>
      </c>
      <c r="AA469" s="172">
        <f t="shared" si="197"/>
        <v>1</v>
      </c>
      <c r="AB469" s="172" t="str">
        <f t="shared" si="205"/>
        <v>3 : 3</v>
      </c>
      <c r="AC469" s="3" t="str">
        <f t="shared" si="206"/>
        <v/>
      </c>
      <c r="AD469" s="64" t="str">
        <f t="shared" si="207"/>
        <v/>
      </c>
      <c r="AE469" s="317"/>
      <c r="AF469" s="170"/>
      <c r="AG469" s="170"/>
      <c r="AH469" s="167" t="str">
        <f t="shared" si="208"/>
        <v>Team B4Team B2</v>
      </c>
    </row>
    <row r="470" spans="25:34" x14ac:dyDescent="0.2">
      <c r="Y470" s="57" t="s">
        <v>233</v>
      </c>
      <c r="Z470" s="33" t="str">
        <f t="shared" si="204"/>
        <v>Team C4Team C2</v>
      </c>
      <c r="AA470" s="172">
        <f t="shared" si="197"/>
        <v>1</v>
      </c>
      <c r="AB470" s="172" t="str">
        <f t="shared" si="205"/>
        <v>1 : 3</v>
      </c>
      <c r="AC470" s="3" t="str">
        <f t="shared" si="206"/>
        <v/>
      </c>
      <c r="AD470" s="64" t="str">
        <f t="shared" si="207"/>
        <v/>
      </c>
      <c r="AE470" s="317"/>
      <c r="AF470" s="170"/>
      <c r="AG470" s="170"/>
      <c r="AH470" s="167" t="str">
        <f t="shared" si="208"/>
        <v>Team C4Team C2</v>
      </c>
    </row>
    <row r="471" spans="25:34" x14ac:dyDescent="0.2">
      <c r="Y471" s="57" t="s">
        <v>234</v>
      </c>
      <c r="Z471" s="33" t="str">
        <f t="shared" si="204"/>
        <v>Team D4Team D2</v>
      </c>
      <c r="AA471" s="172">
        <f t="shared" si="197"/>
        <v>1</v>
      </c>
      <c r="AB471" s="172" t="str">
        <f t="shared" si="205"/>
        <v>3 : 3</v>
      </c>
      <c r="AC471" s="3" t="str">
        <f t="shared" si="206"/>
        <v/>
      </c>
      <c r="AD471" s="64" t="str">
        <f t="shared" si="207"/>
        <v/>
      </c>
      <c r="AE471" s="317"/>
      <c r="AF471" s="170"/>
      <c r="AG471" s="170"/>
      <c r="AH471" s="167" t="str">
        <f t="shared" si="208"/>
        <v>Team D4Team D2</v>
      </c>
    </row>
    <row r="472" spans="25:34" x14ac:dyDescent="0.2">
      <c r="Y472" s="57" t="s">
        <v>235</v>
      </c>
      <c r="Z472" s="33" t="str">
        <f t="shared" si="204"/>
        <v>FV Schlappe LungeTeam A9</v>
      </c>
      <c r="AA472" s="172">
        <f t="shared" si="197"/>
        <v>1</v>
      </c>
      <c r="AB472" s="172" t="str">
        <f t="shared" si="205"/>
        <v>1 : 5</v>
      </c>
      <c r="AC472" s="3" t="str">
        <f t="shared" si="206"/>
        <v/>
      </c>
      <c r="AD472" s="64" t="str">
        <f t="shared" si="207"/>
        <v/>
      </c>
      <c r="AE472" s="317"/>
      <c r="AF472" s="170"/>
      <c r="AG472" s="170"/>
      <c r="AH472" s="167" t="str">
        <f t="shared" si="208"/>
        <v>FV Schlappe LungeTeam A9</v>
      </c>
    </row>
    <row r="473" spans="25:34" x14ac:dyDescent="0.2">
      <c r="Y473" s="57" t="s">
        <v>236</v>
      </c>
      <c r="Z473" s="33" t="str">
        <f t="shared" si="204"/>
        <v>Team B6Team B9</v>
      </c>
      <c r="AA473" s="172">
        <f t="shared" si="197"/>
        <v>1</v>
      </c>
      <c r="AB473" s="172" t="str">
        <f t="shared" si="205"/>
        <v>1 : 6</v>
      </c>
      <c r="AC473" s="3" t="str">
        <f t="shared" si="206"/>
        <v/>
      </c>
      <c r="AD473" s="64" t="str">
        <f t="shared" si="207"/>
        <v/>
      </c>
      <c r="AE473" s="317"/>
      <c r="AF473" s="170"/>
      <c r="AG473" s="170"/>
      <c r="AH473" s="167" t="str">
        <f t="shared" si="208"/>
        <v>Team B6Team B9</v>
      </c>
    </row>
    <row r="474" spans="25:34" x14ac:dyDescent="0.2">
      <c r="Y474" s="57" t="s">
        <v>237</v>
      </c>
      <c r="Z474" s="33" t="str">
        <f t="shared" si="204"/>
        <v>Team C6Team C9</v>
      </c>
      <c r="AA474" s="172">
        <f t="shared" si="197"/>
        <v>1</v>
      </c>
      <c r="AB474" s="172" t="str">
        <f t="shared" si="205"/>
        <v>2 : 5</v>
      </c>
      <c r="AC474" s="3" t="str">
        <f t="shared" si="206"/>
        <v/>
      </c>
      <c r="AD474" s="64" t="str">
        <f t="shared" si="207"/>
        <v/>
      </c>
      <c r="AE474" s="317"/>
      <c r="AF474" s="170"/>
      <c r="AG474" s="170"/>
      <c r="AH474" s="167" t="str">
        <f t="shared" si="208"/>
        <v>Team C6Team C9</v>
      </c>
    </row>
    <row r="475" spans="25:34" x14ac:dyDescent="0.2">
      <c r="Y475" s="57" t="s">
        <v>238</v>
      </c>
      <c r="Z475" s="33" t="str">
        <f t="shared" si="204"/>
        <v>Team D6Team D9</v>
      </c>
      <c r="AA475" s="172">
        <f t="shared" si="197"/>
        <v>1</v>
      </c>
      <c r="AB475" s="172" t="str">
        <f t="shared" si="205"/>
        <v>2 : 4</v>
      </c>
      <c r="AC475" s="3" t="str">
        <f t="shared" si="206"/>
        <v/>
      </c>
      <c r="AD475" s="64" t="str">
        <f t="shared" si="207"/>
        <v/>
      </c>
      <c r="AE475" s="317"/>
      <c r="AF475" s="170"/>
      <c r="AG475" s="170"/>
      <c r="AH475" s="167" t="str">
        <f t="shared" si="208"/>
        <v>Team D6Team D9</v>
      </c>
    </row>
    <row r="476" spans="25:34" x14ac:dyDescent="0.2">
      <c r="Y476" s="57" t="s">
        <v>239</v>
      </c>
      <c r="Z476" s="33" t="str">
        <f t="shared" si="204"/>
        <v>Team A8Team A7</v>
      </c>
      <c r="AA476" s="172">
        <f t="shared" si="197"/>
        <v>1</v>
      </c>
      <c r="AB476" s="172" t="str">
        <f t="shared" si="205"/>
        <v>0 : 3</v>
      </c>
      <c r="AC476" s="3" t="str">
        <f t="shared" si="206"/>
        <v/>
      </c>
      <c r="AD476" s="64" t="str">
        <f t="shared" si="207"/>
        <v/>
      </c>
      <c r="AE476" s="317"/>
      <c r="AF476" s="170"/>
      <c r="AG476" s="170"/>
      <c r="AH476" s="167" t="str">
        <f t="shared" si="208"/>
        <v>Team A8Team A7</v>
      </c>
    </row>
    <row r="477" spans="25:34" x14ac:dyDescent="0.2">
      <c r="Y477" s="57" t="s">
        <v>240</v>
      </c>
      <c r="Z477" s="33" t="str">
        <f t="shared" si="204"/>
        <v>Team B8Team B7</v>
      </c>
      <c r="AA477" s="172">
        <f t="shared" si="197"/>
        <v>1</v>
      </c>
      <c r="AB477" s="172" t="str">
        <f t="shared" si="205"/>
        <v>1 : 5</v>
      </c>
      <c r="AC477" s="3" t="str">
        <f t="shared" si="206"/>
        <v/>
      </c>
      <c r="AD477" s="64" t="str">
        <f t="shared" si="207"/>
        <v/>
      </c>
      <c r="AE477" s="317"/>
      <c r="AF477" s="170"/>
      <c r="AG477" s="170"/>
      <c r="AH477" s="167" t="str">
        <f t="shared" si="208"/>
        <v>Team B8Team B7</v>
      </c>
    </row>
    <row r="478" spans="25:34" x14ac:dyDescent="0.2">
      <c r="Y478" s="57" t="s">
        <v>241</v>
      </c>
      <c r="Z478" s="33" t="str">
        <f t="shared" si="204"/>
        <v>Team C8Team C7</v>
      </c>
      <c r="AA478" s="172">
        <f t="shared" si="197"/>
        <v>1</v>
      </c>
      <c r="AB478" s="172" t="str">
        <f t="shared" si="205"/>
        <v>3 : 0</v>
      </c>
      <c r="AC478" s="3" t="str">
        <f t="shared" si="206"/>
        <v/>
      </c>
      <c r="AD478" s="64" t="str">
        <f t="shared" si="207"/>
        <v/>
      </c>
      <c r="AE478" s="317"/>
      <c r="AF478" s="170"/>
      <c r="AG478" s="170"/>
      <c r="AH478" s="167" t="str">
        <f t="shared" si="208"/>
        <v>Team C8Team C7</v>
      </c>
    </row>
    <row r="479" spans="25:34" x14ac:dyDescent="0.2">
      <c r="Y479" s="57" t="s">
        <v>242</v>
      </c>
      <c r="Z479" s="33" t="str">
        <f t="shared" si="204"/>
        <v>Team D8Team D7</v>
      </c>
      <c r="AA479" s="172">
        <f t="shared" si="197"/>
        <v>1</v>
      </c>
      <c r="AB479" s="172" t="str">
        <f t="shared" si="205"/>
        <v>2 : 1</v>
      </c>
      <c r="AC479" s="3" t="str">
        <f t="shared" si="206"/>
        <v/>
      </c>
      <c r="AD479" s="64" t="str">
        <f t="shared" si="207"/>
        <v/>
      </c>
      <c r="AE479" s="317"/>
      <c r="AF479" s="170"/>
      <c r="AG479" s="170"/>
      <c r="AH479" s="167" t="str">
        <f t="shared" si="208"/>
        <v>Team D8Team D7</v>
      </c>
    </row>
    <row r="480" spans="25:34" x14ac:dyDescent="0.2">
      <c r="Y480" s="57" t="s">
        <v>243</v>
      </c>
      <c r="Z480" s="33" t="str">
        <f t="shared" si="204"/>
        <v>Eintracht Frankfurt1. FC Riedwald</v>
      </c>
      <c r="AA480" s="172">
        <f t="shared" ref="AA480:AA543" si="229">AA192</f>
        <v>1</v>
      </c>
      <c r="AB480" s="172" t="str">
        <f t="shared" si="205"/>
        <v>2 : 2</v>
      </c>
      <c r="AC480" s="3" t="str">
        <f t="shared" si="206"/>
        <v/>
      </c>
      <c r="AD480" s="64" t="str">
        <f t="shared" si="207"/>
        <v/>
      </c>
      <c r="AE480" s="317"/>
      <c r="AF480" s="170"/>
      <c r="AG480" s="170"/>
      <c r="AH480" s="167" t="str">
        <f t="shared" si="208"/>
        <v>Eintracht Frankfurt1. FC Riedwald</v>
      </c>
    </row>
    <row r="481" spans="25:34" x14ac:dyDescent="0.2">
      <c r="Y481" s="57" t="s">
        <v>244</v>
      </c>
      <c r="Z481" s="33" t="str">
        <f t="shared" si="204"/>
        <v>Team B2Team B1</v>
      </c>
      <c r="AA481" s="172">
        <f t="shared" si="229"/>
        <v>1</v>
      </c>
      <c r="AB481" s="172" t="str">
        <f t="shared" si="205"/>
        <v>3 : 4</v>
      </c>
      <c r="AC481" s="3" t="str">
        <f t="shared" si="206"/>
        <v/>
      </c>
      <c r="AD481" s="64" t="str">
        <f t="shared" si="207"/>
        <v/>
      </c>
      <c r="AE481" s="317"/>
      <c r="AF481" s="170"/>
      <c r="AG481" s="170"/>
      <c r="AH481" s="167" t="str">
        <f t="shared" si="208"/>
        <v>Team B2Team B1</v>
      </c>
    </row>
    <row r="482" spans="25:34" x14ac:dyDescent="0.2">
      <c r="Y482" s="57" t="s">
        <v>245</v>
      </c>
      <c r="Z482" s="33" t="str">
        <f t="shared" ref="Z482:Z545" si="230">W194&amp;V194</f>
        <v>Team C2Team C1</v>
      </c>
      <c r="AA482" s="172">
        <f t="shared" si="229"/>
        <v>1</v>
      </c>
      <c r="AB482" s="172" t="str">
        <f t="shared" ref="AB482:AB545" si="231">IF(AA482&gt;0,Y194&amp;$M$67&amp;X194,"")</f>
        <v>3 : 3</v>
      </c>
      <c r="AC482" s="3" t="str">
        <f t="shared" ref="AC482:AC545" si="232">IF($AG194=1,W194&amp;V194,"")</f>
        <v/>
      </c>
      <c r="AD482" s="64" t="str">
        <f t="shared" ref="AD482:AD545" si="233">IF(AND(AA194&gt;0,$AG194=1),$Y194&amp;$M$67&amp;$X194,"")</f>
        <v/>
      </c>
      <c r="AE482" s="317"/>
      <c r="AF482" s="170"/>
      <c r="AG482" s="170"/>
      <c r="AH482" s="167" t="str">
        <f t="shared" ref="AH482:AH545" si="234">Z482</f>
        <v>Team C2Team C1</v>
      </c>
    </row>
    <row r="483" spans="25:34" x14ac:dyDescent="0.2">
      <c r="Y483" s="57" t="s">
        <v>246</v>
      </c>
      <c r="Z483" s="33" t="str">
        <f t="shared" si="230"/>
        <v>Team D2Team D1</v>
      </c>
      <c r="AA483" s="172">
        <f t="shared" si="229"/>
        <v>1</v>
      </c>
      <c r="AB483" s="172" t="str">
        <f t="shared" si="231"/>
        <v>3 : 1</v>
      </c>
      <c r="AC483" s="3" t="str">
        <f t="shared" si="232"/>
        <v/>
      </c>
      <c r="AD483" s="64" t="str">
        <f t="shared" si="233"/>
        <v/>
      </c>
      <c r="AE483" s="317"/>
      <c r="AF483" s="170"/>
      <c r="AG483" s="170"/>
      <c r="AH483" s="167" t="str">
        <f t="shared" si="234"/>
        <v>Team D2Team D1</v>
      </c>
    </row>
    <row r="484" spans="25:34" x14ac:dyDescent="0.2">
      <c r="Y484" s="57" t="s">
        <v>247</v>
      </c>
      <c r="Z484" s="33" t="str">
        <f t="shared" si="230"/>
        <v>Team A9Maibach 1822 eV</v>
      </c>
      <c r="AA484" s="172">
        <f t="shared" si="229"/>
        <v>1</v>
      </c>
      <c r="AB484" s="172" t="str">
        <f t="shared" si="231"/>
        <v>3 : 3</v>
      </c>
      <c r="AC484" s="3" t="str">
        <f t="shared" si="232"/>
        <v/>
      </c>
      <c r="AD484" s="64" t="str">
        <f t="shared" si="233"/>
        <v/>
      </c>
      <c r="AE484" s="317"/>
      <c r="AF484" s="170"/>
      <c r="AG484" s="170"/>
      <c r="AH484" s="167" t="str">
        <f t="shared" si="234"/>
        <v>Team A9Maibach 1822 eV</v>
      </c>
    </row>
    <row r="485" spans="25:34" x14ac:dyDescent="0.2">
      <c r="Y485" s="57" t="s">
        <v>248</v>
      </c>
      <c r="Z485" s="33" t="str">
        <f t="shared" si="230"/>
        <v>Team B9Team B4</v>
      </c>
      <c r="AA485" s="172">
        <f t="shared" si="229"/>
        <v>1</v>
      </c>
      <c r="AB485" s="172" t="str">
        <f t="shared" si="231"/>
        <v>5 : 1</v>
      </c>
      <c r="AC485" s="3" t="str">
        <f t="shared" si="232"/>
        <v/>
      </c>
      <c r="AD485" s="64" t="str">
        <f t="shared" si="233"/>
        <v/>
      </c>
      <c r="AE485" s="317"/>
      <c r="AF485" s="170"/>
      <c r="AG485" s="170"/>
      <c r="AH485" s="167" t="str">
        <f t="shared" si="234"/>
        <v>Team B9Team B4</v>
      </c>
    </row>
    <row r="486" spans="25:34" x14ac:dyDescent="0.2">
      <c r="Y486" s="57" t="s">
        <v>249</v>
      </c>
      <c r="Z486" s="33" t="str">
        <f t="shared" si="230"/>
        <v>Team C9Team C4</v>
      </c>
      <c r="AA486" s="172">
        <f t="shared" si="229"/>
        <v>1</v>
      </c>
      <c r="AB486" s="172" t="str">
        <f t="shared" si="231"/>
        <v>6 : 1</v>
      </c>
      <c r="AC486" s="3" t="str">
        <f t="shared" si="232"/>
        <v/>
      </c>
      <c r="AD486" s="64" t="str">
        <f t="shared" si="233"/>
        <v/>
      </c>
      <c r="AE486" s="317"/>
      <c r="AF486" s="170"/>
      <c r="AG486" s="170"/>
      <c r="AH486" s="167" t="str">
        <f t="shared" si="234"/>
        <v>Team C9Team C4</v>
      </c>
    </row>
    <row r="487" spans="25:34" x14ac:dyDescent="0.2">
      <c r="Y487" s="57" t="s">
        <v>250</v>
      </c>
      <c r="Z487" s="33" t="str">
        <f t="shared" si="230"/>
        <v>Team D9Team D4</v>
      </c>
      <c r="AA487" s="172">
        <f t="shared" si="229"/>
        <v>1</v>
      </c>
      <c r="AB487" s="172" t="str">
        <f t="shared" si="231"/>
        <v>5 : 2</v>
      </c>
      <c r="AC487" s="3" t="str">
        <f t="shared" si="232"/>
        <v/>
      </c>
      <c r="AD487" s="64" t="str">
        <f t="shared" si="233"/>
        <v/>
      </c>
      <c r="AE487" s="317"/>
      <c r="AF487" s="170"/>
      <c r="AG487" s="170"/>
      <c r="AH487" s="167" t="str">
        <f t="shared" si="234"/>
        <v>Team D9Team D4</v>
      </c>
    </row>
    <row r="488" spans="25:34" x14ac:dyDescent="0.2">
      <c r="Y488" s="57" t="s">
        <v>251</v>
      </c>
      <c r="Z488" s="33" t="str">
        <f t="shared" si="230"/>
        <v>Beinbruch SCTeam A8</v>
      </c>
      <c r="AA488" s="172">
        <f t="shared" si="229"/>
        <v>1</v>
      </c>
      <c r="AB488" s="172" t="str">
        <f t="shared" si="231"/>
        <v>4 : 2</v>
      </c>
      <c r="AC488" s="3" t="str">
        <f t="shared" si="232"/>
        <v/>
      </c>
      <c r="AD488" s="64" t="str">
        <f t="shared" si="233"/>
        <v/>
      </c>
      <c r="AE488" s="317"/>
      <c r="AF488" s="170"/>
      <c r="AG488" s="170"/>
      <c r="AH488" s="167" t="str">
        <f t="shared" si="234"/>
        <v>Beinbruch SCTeam A8</v>
      </c>
    </row>
    <row r="489" spans="25:34" x14ac:dyDescent="0.2">
      <c r="Y489" s="57" t="s">
        <v>252</v>
      </c>
      <c r="Z489" s="33" t="str">
        <f t="shared" si="230"/>
        <v>Team B5Team B8</v>
      </c>
      <c r="AA489" s="172">
        <f t="shared" si="229"/>
        <v>1</v>
      </c>
      <c r="AB489" s="172" t="str">
        <f t="shared" si="231"/>
        <v>3 : 0</v>
      </c>
      <c r="AC489" s="3" t="str">
        <f t="shared" si="232"/>
        <v/>
      </c>
      <c r="AD489" s="64" t="str">
        <f t="shared" si="233"/>
        <v/>
      </c>
      <c r="AE489" s="317"/>
      <c r="AF489" s="170"/>
      <c r="AG489" s="170"/>
      <c r="AH489" s="167" t="str">
        <f t="shared" si="234"/>
        <v>Team B5Team B8</v>
      </c>
    </row>
    <row r="490" spans="25:34" x14ac:dyDescent="0.2">
      <c r="Y490" s="57" t="s">
        <v>253</v>
      </c>
      <c r="Z490" s="33" t="str">
        <f t="shared" si="230"/>
        <v>Team C5Team C8</v>
      </c>
      <c r="AA490" s="172">
        <f t="shared" si="229"/>
        <v>1</v>
      </c>
      <c r="AB490" s="172" t="str">
        <f t="shared" si="231"/>
        <v>5 : 1</v>
      </c>
      <c r="AC490" s="3" t="str">
        <f t="shared" si="232"/>
        <v/>
      </c>
      <c r="AD490" s="64" t="str">
        <f t="shared" si="233"/>
        <v/>
      </c>
      <c r="AE490" s="317"/>
      <c r="AF490" s="170"/>
      <c r="AG490" s="170"/>
      <c r="AH490" s="167" t="str">
        <f t="shared" si="234"/>
        <v>Team C5Team C8</v>
      </c>
    </row>
    <row r="491" spans="25:34" x14ac:dyDescent="0.2">
      <c r="Y491" s="57" t="s">
        <v>254</v>
      </c>
      <c r="Z491" s="33" t="str">
        <f t="shared" si="230"/>
        <v>Team D5Team D8</v>
      </c>
      <c r="AA491" s="172">
        <f t="shared" si="229"/>
        <v>1</v>
      </c>
      <c r="AB491" s="172" t="str">
        <f t="shared" si="231"/>
        <v>0 : 3</v>
      </c>
      <c r="AC491" s="3" t="str">
        <f t="shared" si="232"/>
        <v/>
      </c>
      <c r="AD491" s="64" t="str">
        <f t="shared" si="233"/>
        <v/>
      </c>
      <c r="AE491" s="317"/>
      <c r="AF491" s="170"/>
      <c r="AG491" s="170"/>
      <c r="AH491" s="167" t="str">
        <f t="shared" si="234"/>
        <v>Team D5Team D8</v>
      </c>
    </row>
    <row r="492" spans="25:34" x14ac:dyDescent="0.2">
      <c r="Y492" s="57" t="s">
        <v>255</v>
      </c>
      <c r="Z492" s="33" t="str">
        <f t="shared" si="230"/>
        <v>Team A7FV Schlappe Lunge</v>
      </c>
      <c r="AA492" s="172">
        <f t="shared" si="229"/>
        <v>1</v>
      </c>
      <c r="AB492" s="172" t="str">
        <f t="shared" si="231"/>
        <v>1 : 2</v>
      </c>
      <c r="AC492" s="3" t="str">
        <f t="shared" si="232"/>
        <v/>
      </c>
      <c r="AD492" s="64" t="str">
        <f t="shared" si="233"/>
        <v/>
      </c>
      <c r="AE492" s="317"/>
      <c r="AF492" s="170"/>
      <c r="AG492" s="170"/>
      <c r="AH492" s="167" t="str">
        <f t="shared" si="234"/>
        <v>Team A7FV Schlappe Lunge</v>
      </c>
    </row>
    <row r="493" spans="25:34" x14ac:dyDescent="0.2">
      <c r="Y493" s="57" t="s">
        <v>256</v>
      </c>
      <c r="Z493" s="33" t="str">
        <f t="shared" si="230"/>
        <v>Team B7Team B6</v>
      </c>
      <c r="AA493" s="172">
        <f t="shared" si="229"/>
        <v>1</v>
      </c>
      <c r="AB493" s="172" t="str">
        <f t="shared" si="231"/>
        <v>2 : 2</v>
      </c>
      <c r="AC493" s="3" t="str">
        <f t="shared" si="232"/>
        <v/>
      </c>
      <c r="AD493" s="64" t="str">
        <f t="shared" si="233"/>
        <v/>
      </c>
      <c r="AE493" s="317"/>
      <c r="AF493" s="170"/>
      <c r="AG493" s="170"/>
      <c r="AH493" s="167" t="str">
        <f t="shared" si="234"/>
        <v>Team B7Team B6</v>
      </c>
    </row>
    <row r="494" spans="25:34" x14ac:dyDescent="0.2">
      <c r="Y494" s="57" t="s">
        <v>257</v>
      </c>
      <c r="Z494" s="33" t="str">
        <f t="shared" si="230"/>
        <v>Team C7Team C6</v>
      </c>
      <c r="AA494" s="172">
        <f t="shared" si="229"/>
        <v>1</v>
      </c>
      <c r="AB494" s="172" t="str">
        <f t="shared" si="231"/>
        <v>4 : 3</v>
      </c>
      <c r="AC494" s="3" t="str">
        <f t="shared" si="232"/>
        <v/>
      </c>
      <c r="AD494" s="64" t="str">
        <f t="shared" si="233"/>
        <v/>
      </c>
      <c r="AE494" s="317"/>
      <c r="AF494" s="170"/>
      <c r="AG494" s="170"/>
      <c r="AH494" s="167" t="str">
        <f t="shared" si="234"/>
        <v>Team C7Team C6</v>
      </c>
    </row>
    <row r="495" spans="25:34" x14ac:dyDescent="0.2">
      <c r="Y495" s="57" t="s">
        <v>258</v>
      </c>
      <c r="Z495" s="33" t="str">
        <f t="shared" si="230"/>
        <v>Team D7Team D6</v>
      </c>
      <c r="AA495" s="172">
        <f t="shared" si="229"/>
        <v>1</v>
      </c>
      <c r="AB495" s="172" t="str">
        <f t="shared" si="231"/>
        <v>3 : 3</v>
      </c>
      <c r="AC495" s="3" t="str">
        <f t="shared" si="232"/>
        <v/>
      </c>
      <c r="AD495" s="64" t="str">
        <f t="shared" si="233"/>
        <v/>
      </c>
      <c r="AE495" s="317"/>
      <c r="AF495" s="170"/>
      <c r="AG495" s="170"/>
      <c r="AH495" s="167" t="str">
        <f t="shared" si="234"/>
        <v>Team D7Team D6</v>
      </c>
    </row>
    <row r="496" spans="25:34" x14ac:dyDescent="0.2">
      <c r="Y496" s="57" t="s">
        <v>259</v>
      </c>
      <c r="Z496" s="33" t="str">
        <f t="shared" si="230"/>
        <v>Team A9Eintracht Frankfurt</v>
      </c>
      <c r="AA496" s="172">
        <f t="shared" si="229"/>
        <v>1</v>
      </c>
      <c r="AB496" s="172" t="str">
        <f t="shared" si="231"/>
        <v>1 : 3</v>
      </c>
      <c r="AC496" s="3" t="str">
        <f t="shared" si="232"/>
        <v>Team A9Eintracht Frankfurt</v>
      </c>
      <c r="AD496" s="64" t="str">
        <f t="shared" si="233"/>
        <v>1 : 3</v>
      </c>
      <c r="AE496" s="317"/>
      <c r="AF496" s="170"/>
      <c r="AG496" s="170"/>
      <c r="AH496" s="167" t="str">
        <f t="shared" si="234"/>
        <v>Team A9Eintracht Frankfurt</v>
      </c>
    </row>
    <row r="497" spans="25:34" x14ac:dyDescent="0.2">
      <c r="Y497" s="57" t="s">
        <v>260</v>
      </c>
      <c r="Z497" s="33" t="str">
        <f t="shared" si="230"/>
        <v>Team B9Team B2</v>
      </c>
      <c r="AA497" s="172">
        <f t="shared" si="229"/>
        <v>1</v>
      </c>
      <c r="AB497" s="172" t="str">
        <f t="shared" si="231"/>
        <v>3 : 3</v>
      </c>
      <c r="AC497" s="3" t="str">
        <f t="shared" si="232"/>
        <v>Team B9Team B2</v>
      </c>
      <c r="AD497" s="64" t="str">
        <f t="shared" si="233"/>
        <v>3 : 3</v>
      </c>
      <c r="AE497" s="317"/>
      <c r="AF497" s="170"/>
      <c r="AG497" s="170"/>
      <c r="AH497" s="167" t="str">
        <f t="shared" si="234"/>
        <v>Team B9Team B2</v>
      </c>
    </row>
    <row r="498" spans="25:34" x14ac:dyDescent="0.2">
      <c r="Y498" s="57" t="s">
        <v>261</v>
      </c>
      <c r="Z498" s="33" t="str">
        <f t="shared" si="230"/>
        <v>Team C9Team C2</v>
      </c>
      <c r="AA498" s="172">
        <f t="shared" si="229"/>
        <v>1</v>
      </c>
      <c r="AB498" s="172" t="str">
        <f t="shared" si="231"/>
        <v>1 : 5</v>
      </c>
      <c r="AC498" s="3" t="str">
        <f t="shared" si="232"/>
        <v>Team C9Team C2</v>
      </c>
      <c r="AD498" s="64" t="str">
        <f t="shared" si="233"/>
        <v>1 : 5</v>
      </c>
      <c r="AE498" s="317"/>
      <c r="AF498" s="170"/>
      <c r="AG498" s="170"/>
      <c r="AH498" s="167" t="str">
        <f t="shared" si="234"/>
        <v>Team C9Team C2</v>
      </c>
    </row>
    <row r="499" spans="25:34" x14ac:dyDescent="0.2">
      <c r="Y499" s="57" t="s">
        <v>262</v>
      </c>
      <c r="Z499" s="33" t="str">
        <f t="shared" si="230"/>
        <v>Team D9Team D2</v>
      </c>
      <c r="AA499" s="172">
        <f t="shared" si="229"/>
        <v>1</v>
      </c>
      <c r="AB499" s="172" t="str">
        <f t="shared" si="231"/>
        <v>1 : 6</v>
      </c>
      <c r="AC499" s="3" t="str">
        <f t="shared" si="232"/>
        <v>Team D9Team D2</v>
      </c>
      <c r="AD499" s="64" t="str">
        <f t="shared" si="233"/>
        <v>1 : 6</v>
      </c>
      <c r="AE499" s="317"/>
      <c r="AF499" s="170"/>
      <c r="AG499" s="170"/>
      <c r="AH499" s="167" t="str">
        <f t="shared" si="234"/>
        <v>Team D9Team D2</v>
      </c>
    </row>
    <row r="500" spans="25:34" x14ac:dyDescent="0.2">
      <c r="Y500" s="57" t="s">
        <v>263</v>
      </c>
      <c r="Z500" s="33" t="str">
        <f t="shared" si="230"/>
        <v>FC BarcelonaTeam A8</v>
      </c>
      <c r="AA500" s="172">
        <f t="shared" si="229"/>
        <v>1</v>
      </c>
      <c r="AB500" s="172" t="str">
        <f t="shared" si="231"/>
        <v>2 : 5</v>
      </c>
      <c r="AC500" s="3" t="str">
        <f t="shared" si="232"/>
        <v>FC BarcelonaTeam A8</v>
      </c>
      <c r="AD500" s="64" t="str">
        <f t="shared" si="233"/>
        <v>2 : 5</v>
      </c>
      <c r="AE500" s="317"/>
      <c r="AF500" s="170"/>
      <c r="AG500" s="170"/>
      <c r="AH500" s="167" t="str">
        <f t="shared" si="234"/>
        <v>FC BarcelonaTeam A8</v>
      </c>
    </row>
    <row r="501" spans="25:34" x14ac:dyDescent="0.2">
      <c r="Y501" s="57" t="s">
        <v>264</v>
      </c>
      <c r="Z501" s="33" t="str">
        <f t="shared" si="230"/>
        <v>Team B3Team B8</v>
      </c>
      <c r="AA501" s="172">
        <f t="shared" si="229"/>
        <v>1</v>
      </c>
      <c r="AB501" s="172" t="str">
        <f t="shared" si="231"/>
        <v>2 : 4</v>
      </c>
      <c r="AC501" s="3" t="str">
        <f t="shared" si="232"/>
        <v>Team B3Team B8</v>
      </c>
      <c r="AD501" s="64" t="str">
        <f t="shared" si="233"/>
        <v>2 : 4</v>
      </c>
      <c r="AE501" s="317"/>
      <c r="AF501" s="170"/>
      <c r="AG501" s="170"/>
      <c r="AH501" s="167" t="str">
        <f t="shared" si="234"/>
        <v>Team B3Team B8</v>
      </c>
    </row>
    <row r="502" spans="25:34" x14ac:dyDescent="0.2">
      <c r="Y502" s="57" t="s">
        <v>265</v>
      </c>
      <c r="Z502" s="33" t="str">
        <f t="shared" si="230"/>
        <v>Team C3Team C8</v>
      </c>
      <c r="AA502" s="172">
        <f t="shared" si="229"/>
        <v>1</v>
      </c>
      <c r="AB502" s="172" t="str">
        <f t="shared" si="231"/>
        <v>0 : 3</v>
      </c>
      <c r="AC502" s="3" t="str">
        <f t="shared" si="232"/>
        <v>Team C3Team C8</v>
      </c>
      <c r="AD502" s="64" t="str">
        <f t="shared" si="233"/>
        <v>0 : 3</v>
      </c>
      <c r="AE502" s="317"/>
      <c r="AF502" s="170"/>
      <c r="AG502" s="170"/>
      <c r="AH502" s="167" t="str">
        <f t="shared" si="234"/>
        <v>Team C3Team C8</v>
      </c>
    </row>
    <row r="503" spans="25:34" x14ac:dyDescent="0.2">
      <c r="Y503" s="57" t="s">
        <v>266</v>
      </c>
      <c r="Z503" s="33" t="str">
        <f t="shared" si="230"/>
        <v>Team D3Team D8</v>
      </c>
      <c r="AA503" s="172">
        <f t="shared" si="229"/>
        <v>1</v>
      </c>
      <c r="AB503" s="172" t="str">
        <f t="shared" si="231"/>
        <v>1 : 5</v>
      </c>
      <c r="AC503" s="3" t="str">
        <f t="shared" si="232"/>
        <v>Team D3Team D8</v>
      </c>
      <c r="AD503" s="64" t="str">
        <f t="shared" si="233"/>
        <v>1 : 5</v>
      </c>
      <c r="AE503" s="317"/>
      <c r="AF503" s="170"/>
      <c r="AG503" s="170"/>
      <c r="AH503" s="167" t="str">
        <f t="shared" si="234"/>
        <v>Team D3Team D8</v>
      </c>
    </row>
    <row r="504" spans="25:34" x14ac:dyDescent="0.2">
      <c r="Y504" s="57" t="s">
        <v>267</v>
      </c>
      <c r="Z504" s="33" t="str">
        <f t="shared" si="230"/>
        <v>Team A7Maibach 1822 eV</v>
      </c>
      <c r="AA504" s="172">
        <f t="shared" si="229"/>
        <v>1</v>
      </c>
      <c r="AB504" s="172" t="str">
        <f t="shared" si="231"/>
        <v>3 : 0</v>
      </c>
      <c r="AC504" s="3" t="str">
        <f t="shared" si="232"/>
        <v>Team A7Maibach 1822 eV</v>
      </c>
      <c r="AD504" s="64" t="str">
        <f t="shared" si="233"/>
        <v>3 : 0</v>
      </c>
      <c r="AE504" s="317"/>
      <c r="AF504" s="170"/>
      <c r="AG504" s="170"/>
      <c r="AH504" s="167" t="str">
        <f t="shared" si="234"/>
        <v>Team A7Maibach 1822 eV</v>
      </c>
    </row>
    <row r="505" spans="25:34" x14ac:dyDescent="0.2">
      <c r="Y505" s="57" t="s">
        <v>268</v>
      </c>
      <c r="Z505" s="33" t="str">
        <f t="shared" si="230"/>
        <v>Team B7Team B4</v>
      </c>
      <c r="AA505" s="172">
        <f t="shared" si="229"/>
        <v>1</v>
      </c>
      <c r="AB505" s="172" t="str">
        <f t="shared" si="231"/>
        <v>2 : 1</v>
      </c>
      <c r="AC505" s="3" t="str">
        <f t="shared" si="232"/>
        <v>Team B7Team B4</v>
      </c>
      <c r="AD505" s="64" t="str">
        <f t="shared" si="233"/>
        <v>2 : 1</v>
      </c>
      <c r="AE505" s="317"/>
      <c r="AF505" s="170"/>
      <c r="AG505" s="170"/>
      <c r="AH505" s="167" t="str">
        <f t="shared" si="234"/>
        <v>Team B7Team B4</v>
      </c>
    </row>
    <row r="506" spans="25:34" x14ac:dyDescent="0.2">
      <c r="Y506" s="57" t="s">
        <v>269</v>
      </c>
      <c r="Z506" s="33" t="str">
        <f t="shared" si="230"/>
        <v>Team C7Team C4</v>
      </c>
      <c r="AA506" s="172">
        <f t="shared" si="229"/>
        <v>1</v>
      </c>
      <c r="AB506" s="172" t="str">
        <f t="shared" si="231"/>
        <v>2 : 2</v>
      </c>
      <c r="AC506" s="3" t="str">
        <f t="shared" si="232"/>
        <v>Team C7Team C4</v>
      </c>
      <c r="AD506" s="64" t="str">
        <f t="shared" si="233"/>
        <v>2 : 2</v>
      </c>
      <c r="AE506" s="317"/>
      <c r="AF506" s="170"/>
      <c r="AG506" s="170"/>
      <c r="AH506" s="167" t="str">
        <f t="shared" si="234"/>
        <v>Team C7Team C4</v>
      </c>
    </row>
    <row r="507" spans="25:34" x14ac:dyDescent="0.2">
      <c r="Y507" s="57" t="s">
        <v>270</v>
      </c>
      <c r="Z507" s="33" t="str">
        <f t="shared" si="230"/>
        <v>Team D7Team D4</v>
      </c>
      <c r="AA507" s="172">
        <f t="shared" si="229"/>
        <v>1</v>
      </c>
      <c r="AB507" s="172" t="str">
        <f t="shared" si="231"/>
        <v>3 : 4</v>
      </c>
      <c r="AC507" s="3" t="str">
        <f t="shared" si="232"/>
        <v>Team D7Team D4</v>
      </c>
      <c r="AD507" s="64" t="str">
        <f t="shared" si="233"/>
        <v>3 : 4</v>
      </c>
      <c r="AE507" s="317"/>
      <c r="AF507" s="170"/>
      <c r="AG507" s="170"/>
      <c r="AH507" s="167" t="str">
        <f t="shared" si="234"/>
        <v>Team D7Team D4</v>
      </c>
    </row>
    <row r="508" spans="25:34" x14ac:dyDescent="0.2">
      <c r="Y508" s="57" t="s">
        <v>271</v>
      </c>
      <c r="Z508" s="33" t="str">
        <f t="shared" si="230"/>
        <v>Beinbruch SCFV Schlappe Lunge</v>
      </c>
      <c r="AA508" s="172">
        <f t="shared" si="229"/>
        <v>1</v>
      </c>
      <c r="AB508" s="172" t="str">
        <f t="shared" si="231"/>
        <v>3 : 3</v>
      </c>
      <c r="AC508" s="3" t="str">
        <f t="shared" si="232"/>
        <v>Beinbruch SCFV Schlappe Lunge</v>
      </c>
      <c r="AD508" s="64" t="str">
        <f t="shared" si="233"/>
        <v>3 : 3</v>
      </c>
      <c r="AE508" s="317"/>
      <c r="AF508" s="170"/>
      <c r="AG508" s="170"/>
      <c r="AH508" s="167" t="str">
        <f t="shared" si="234"/>
        <v>Beinbruch SCFV Schlappe Lunge</v>
      </c>
    </row>
    <row r="509" spans="25:34" x14ac:dyDescent="0.2">
      <c r="Y509" s="57" t="s">
        <v>272</v>
      </c>
      <c r="Z509" s="33" t="str">
        <f t="shared" si="230"/>
        <v>Team B5Team B6</v>
      </c>
      <c r="AA509" s="172">
        <f t="shared" si="229"/>
        <v>1</v>
      </c>
      <c r="AB509" s="172" t="str">
        <f t="shared" si="231"/>
        <v>3 : 1</v>
      </c>
      <c r="AC509" s="3" t="str">
        <f t="shared" si="232"/>
        <v>Team B5Team B6</v>
      </c>
      <c r="AD509" s="64" t="str">
        <f t="shared" si="233"/>
        <v>3 : 1</v>
      </c>
      <c r="AE509" s="317"/>
      <c r="AF509" s="170"/>
      <c r="AG509" s="170"/>
      <c r="AH509" s="167" t="str">
        <f t="shared" si="234"/>
        <v>Team B5Team B6</v>
      </c>
    </row>
    <row r="510" spans="25:34" x14ac:dyDescent="0.2">
      <c r="Y510" s="57" t="s">
        <v>273</v>
      </c>
      <c r="Z510" s="33" t="str">
        <f t="shared" si="230"/>
        <v>Team C5Team C6</v>
      </c>
      <c r="AA510" s="172">
        <f t="shared" si="229"/>
        <v>1</v>
      </c>
      <c r="AB510" s="172" t="str">
        <f t="shared" si="231"/>
        <v>3 : 3</v>
      </c>
      <c r="AC510" s="3" t="str">
        <f t="shared" si="232"/>
        <v>Team C5Team C6</v>
      </c>
      <c r="AD510" s="64" t="str">
        <f t="shared" si="233"/>
        <v>3 : 3</v>
      </c>
      <c r="AE510" s="317"/>
      <c r="AF510" s="170"/>
      <c r="AG510" s="170"/>
      <c r="AH510" s="167" t="str">
        <f t="shared" si="234"/>
        <v>Team C5Team C6</v>
      </c>
    </row>
    <row r="511" spans="25:34" x14ac:dyDescent="0.2">
      <c r="Y511" s="57" t="s">
        <v>274</v>
      </c>
      <c r="Z511" s="33" t="str">
        <f t="shared" si="230"/>
        <v>Team D5Team D6</v>
      </c>
      <c r="AA511" s="172">
        <f t="shared" si="229"/>
        <v>1</v>
      </c>
      <c r="AB511" s="172" t="str">
        <f t="shared" si="231"/>
        <v>5 : 1</v>
      </c>
      <c r="AC511" s="3" t="str">
        <f t="shared" si="232"/>
        <v>Team D5Team D6</v>
      </c>
      <c r="AD511" s="64" t="str">
        <f t="shared" si="233"/>
        <v>5 : 1</v>
      </c>
      <c r="AE511" s="317"/>
      <c r="AF511" s="170"/>
      <c r="AG511" s="170"/>
      <c r="AH511" s="167" t="str">
        <f t="shared" si="234"/>
        <v>Team D5Team D6</v>
      </c>
    </row>
    <row r="512" spans="25:34" x14ac:dyDescent="0.2">
      <c r="Y512" s="57" t="s">
        <v>275</v>
      </c>
      <c r="Z512" s="33" t="str">
        <f t="shared" si="230"/>
        <v>Team A91. FC Riedwald</v>
      </c>
      <c r="AA512" s="172">
        <f t="shared" si="229"/>
        <v>1</v>
      </c>
      <c r="AB512" s="172" t="str">
        <f t="shared" si="231"/>
        <v>6 : 1</v>
      </c>
      <c r="AC512" s="3" t="str">
        <f t="shared" si="232"/>
        <v>Team A91. FC Riedwald</v>
      </c>
      <c r="AD512" s="64" t="str">
        <f t="shared" si="233"/>
        <v>6 : 1</v>
      </c>
      <c r="AE512" s="317"/>
      <c r="AF512" s="170"/>
      <c r="AG512" s="170"/>
      <c r="AH512" s="167" t="str">
        <f t="shared" si="234"/>
        <v>Team A91. FC Riedwald</v>
      </c>
    </row>
    <row r="513" spans="25:34" x14ac:dyDescent="0.2">
      <c r="Y513" s="57" t="s">
        <v>276</v>
      </c>
      <c r="Z513" s="33" t="str">
        <f t="shared" si="230"/>
        <v>Team B9Team B1</v>
      </c>
      <c r="AA513" s="172">
        <f t="shared" si="229"/>
        <v>1</v>
      </c>
      <c r="AB513" s="172" t="str">
        <f t="shared" si="231"/>
        <v>5 : 2</v>
      </c>
      <c r="AC513" s="3" t="str">
        <f t="shared" si="232"/>
        <v>Team B9Team B1</v>
      </c>
      <c r="AD513" s="64" t="str">
        <f t="shared" si="233"/>
        <v>5 : 2</v>
      </c>
      <c r="AE513" s="317"/>
      <c r="AF513" s="170"/>
      <c r="AG513" s="170"/>
      <c r="AH513" s="167" t="str">
        <f t="shared" si="234"/>
        <v>Team B9Team B1</v>
      </c>
    </row>
    <row r="514" spans="25:34" x14ac:dyDescent="0.2">
      <c r="Y514" s="57" t="s">
        <v>277</v>
      </c>
      <c r="Z514" s="33" t="str">
        <f t="shared" si="230"/>
        <v>Team C9Team C1</v>
      </c>
      <c r="AA514" s="172">
        <f t="shared" si="229"/>
        <v>1</v>
      </c>
      <c r="AB514" s="172" t="str">
        <f t="shared" si="231"/>
        <v>4 : 2</v>
      </c>
      <c r="AC514" s="3" t="str">
        <f t="shared" si="232"/>
        <v>Team C9Team C1</v>
      </c>
      <c r="AD514" s="64" t="str">
        <f t="shared" si="233"/>
        <v>4 : 2</v>
      </c>
      <c r="AE514" s="317"/>
      <c r="AF514" s="170"/>
      <c r="AG514" s="170"/>
      <c r="AH514" s="167" t="str">
        <f t="shared" si="234"/>
        <v>Team C9Team C1</v>
      </c>
    </row>
    <row r="515" spans="25:34" x14ac:dyDescent="0.2">
      <c r="Y515" s="57" t="s">
        <v>278</v>
      </c>
      <c r="Z515" s="33" t="str">
        <f t="shared" si="230"/>
        <v>Team D9Team D1</v>
      </c>
      <c r="AA515" s="172">
        <f t="shared" si="229"/>
        <v>1</v>
      </c>
      <c r="AB515" s="172" t="str">
        <f t="shared" si="231"/>
        <v>3 : 0</v>
      </c>
      <c r="AC515" s="3" t="str">
        <f t="shared" si="232"/>
        <v>Team D9Team D1</v>
      </c>
      <c r="AD515" s="64" t="str">
        <f t="shared" si="233"/>
        <v>3 : 0</v>
      </c>
      <c r="AE515" s="317"/>
      <c r="AF515" s="170"/>
      <c r="AG515" s="170"/>
      <c r="AH515" s="167" t="str">
        <f t="shared" si="234"/>
        <v>Team D9Team D1</v>
      </c>
    </row>
    <row r="516" spans="25:34" x14ac:dyDescent="0.2">
      <c r="Y516" s="57" t="s">
        <v>279</v>
      </c>
      <c r="Z516" s="33" t="str">
        <f t="shared" si="230"/>
        <v>Eintracht FrankfurtTeam A7</v>
      </c>
      <c r="AA516" s="172">
        <f t="shared" si="229"/>
        <v>1</v>
      </c>
      <c r="AB516" s="172" t="str">
        <f t="shared" si="231"/>
        <v>5 : 1</v>
      </c>
      <c r="AC516" s="3" t="str">
        <f t="shared" si="232"/>
        <v>Eintracht FrankfurtTeam A7</v>
      </c>
      <c r="AD516" s="64" t="str">
        <f t="shared" si="233"/>
        <v>5 : 1</v>
      </c>
      <c r="AE516" s="317"/>
      <c r="AF516" s="170"/>
      <c r="AG516" s="170"/>
      <c r="AH516" s="167" t="str">
        <f t="shared" si="234"/>
        <v>Eintracht FrankfurtTeam A7</v>
      </c>
    </row>
    <row r="517" spans="25:34" x14ac:dyDescent="0.2">
      <c r="Y517" s="57" t="s">
        <v>280</v>
      </c>
      <c r="Z517" s="33" t="str">
        <f t="shared" si="230"/>
        <v>Team B2Team B7</v>
      </c>
      <c r="AA517" s="172">
        <f t="shared" si="229"/>
        <v>1</v>
      </c>
      <c r="AB517" s="172" t="str">
        <f t="shared" si="231"/>
        <v>0 : 3</v>
      </c>
      <c r="AC517" s="3" t="str">
        <f t="shared" si="232"/>
        <v>Team B2Team B7</v>
      </c>
      <c r="AD517" s="64" t="str">
        <f t="shared" si="233"/>
        <v>0 : 3</v>
      </c>
      <c r="AE517" s="317"/>
      <c r="AF517" s="170"/>
      <c r="AG517" s="170"/>
      <c r="AH517" s="167" t="str">
        <f t="shared" si="234"/>
        <v>Team B2Team B7</v>
      </c>
    </row>
    <row r="518" spans="25:34" x14ac:dyDescent="0.2">
      <c r="Y518" s="57" t="s">
        <v>281</v>
      </c>
      <c r="Z518" s="33" t="str">
        <f t="shared" si="230"/>
        <v>Team C2Team C7</v>
      </c>
      <c r="AA518" s="172">
        <f t="shared" si="229"/>
        <v>1</v>
      </c>
      <c r="AB518" s="172" t="str">
        <f t="shared" si="231"/>
        <v>1 : 2</v>
      </c>
      <c r="AC518" s="3" t="str">
        <f t="shared" si="232"/>
        <v>Team C2Team C7</v>
      </c>
      <c r="AD518" s="64" t="str">
        <f t="shared" si="233"/>
        <v>1 : 2</v>
      </c>
      <c r="AE518" s="317"/>
      <c r="AF518" s="170"/>
      <c r="AG518" s="170"/>
      <c r="AH518" s="167" t="str">
        <f t="shared" si="234"/>
        <v>Team C2Team C7</v>
      </c>
    </row>
    <row r="519" spans="25:34" x14ac:dyDescent="0.2">
      <c r="Y519" s="57" t="s">
        <v>282</v>
      </c>
      <c r="Z519" s="33" t="str">
        <f t="shared" si="230"/>
        <v>Team D2Team D7</v>
      </c>
      <c r="AA519" s="172">
        <f t="shared" si="229"/>
        <v>1</v>
      </c>
      <c r="AB519" s="172" t="str">
        <f t="shared" si="231"/>
        <v>2 : 2</v>
      </c>
      <c r="AC519" s="3" t="str">
        <f t="shared" si="232"/>
        <v>Team D2Team D7</v>
      </c>
      <c r="AD519" s="64" t="str">
        <f t="shared" si="233"/>
        <v>2 : 2</v>
      </c>
      <c r="AE519" s="317"/>
      <c r="AF519" s="170"/>
      <c r="AG519" s="170"/>
      <c r="AH519" s="167" t="str">
        <f t="shared" si="234"/>
        <v>Team D2Team D7</v>
      </c>
    </row>
    <row r="520" spans="25:34" x14ac:dyDescent="0.2">
      <c r="Y520" s="57" t="s">
        <v>283</v>
      </c>
      <c r="Z520" s="33" t="str">
        <f t="shared" si="230"/>
        <v>FV Schlappe LungeFC Barcelona</v>
      </c>
      <c r="AA520" s="172">
        <f t="shared" si="229"/>
        <v>1</v>
      </c>
      <c r="AB520" s="172" t="str">
        <f t="shared" si="231"/>
        <v>4 : 3</v>
      </c>
      <c r="AC520" s="3" t="str">
        <f t="shared" si="232"/>
        <v>FV Schlappe LungeFC Barcelona</v>
      </c>
      <c r="AD520" s="64" t="str">
        <f t="shared" si="233"/>
        <v>4 : 3</v>
      </c>
      <c r="AE520" s="317"/>
      <c r="AF520" s="170"/>
      <c r="AG520" s="170"/>
      <c r="AH520" s="167" t="str">
        <f t="shared" si="234"/>
        <v>FV Schlappe LungeFC Barcelona</v>
      </c>
    </row>
    <row r="521" spans="25:34" x14ac:dyDescent="0.2">
      <c r="Y521" s="57" t="s">
        <v>284</v>
      </c>
      <c r="Z521" s="33" t="str">
        <f t="shared" si="230"/>
        <v>Team B6Team B3</v>
      </c>
      <c r="AA521" s="172">
        <f t="shared" si="229"/>
        <v>1</v>
      </c>
      <c r="AB521" s="172" t="str">
        <f t="shared" si="231"/>
        <v>3 : 3</v>
      </c>
      <c r="AC521" s="3" t="str">
        <f t="shared" si="232"/>
        <v>Team B6Team B3</v>
      </c>
      <c r="AD521" s="64" t="str">
        <f t="shared" si="233"/>
        <v>3 : 3</v>
      </c>
      <c r="AE521" s="317"/>
      <c r="AF521" s="170"/>
      <c r="AG521" s="170"/>
      <c r="AH521" s="167" t="str">
        <f t="shared" si="234"/>
        <v>Team B6Team B3</v>
      </c>
    </row>
    <row r="522" spans="25:34" x14ac:dyDescent="0.2">
      <c r="Y522" s="57" t="s">
        <v>285</v>
      </c>
      <c r="Z522" s="33" t="str">
        <f t="shared" si="230"/>
        <v>Team C6Team C3</v>
      </c>
      <c r="AA522" s="172">
        <f t="shared" si="229"/>
        <v>1</v>
      </c>
      <c r="AB522" s="172" t="str">
        <f t="shared" si="231"/>
        <v>1 : 3</v>
      </c>
      <c r="AC522" s="3" t="str">
        <f t="shared" si="232"/>
        <v>Team C6Team C3</v>
      </c>
      <c r="AD522" s="64" t="str">
        <f t="shared" si="233"/>
        <v>1 : 3</v>
      </c>
      <c r="AE522" s="317"/>
      <c r="AF522" s="170"/>
      <c r="AG522" s="170"/>
      <c r="AH522" s="167" t="str">
        <f t="shared" si="234"/>
        <v>Team C6Team C3</v>
      </c>
    </row>
    <row r="523" spans="25:34" x14ac:dyDescent="0.2">
      <c r="Y523" s="57" t="s">
        <v>286</v>
      </c>
      <c r="Z523" s="33" t="str">
        <f t="shared" si="230"/>
        <v>Team D6Team D3</v>
      </c>
      <c r="AA523" s="172">
        <f t="shared" si="229"/>
        <v>1</v>
      </c>
      <c r="AB523" s="172" t="str">
        <f t="shared" si="231"/>
        <v>3 : 3</v>
      </c>
      <c r="AC523" s="3" t="str">
        <f t="shared" si="232"/>
        <v>Team D6Team D3</v>
      </c>
      <c r="AD523" s="64" t="str">
        <f t="shared" si="233"/>
        <v>3 : 3</v>
      </c>
      <c r="AE523" s="317"/>
      <c r="AF523" s="170"/>
      <c r="AG523" s="170"/>
      <c r="AH523" s="167" t="str">
        <f t="shared" si="234"/>
        <v>Team D6Team D3</v>
      </c>
    </row>
    <row r="524" spans="25:34" x14ac:dyDescent="0.2">
      <c r="Y524" s="57" t="s">
        <v>287</v>
      </c>
      <c r="Z524" s="33" t="str">
        <f t="shared" si="230"/>
        <v>Maibach 1822 eVBeinbruch SC</v>
      </c>
      <c r="AA524" s="172">
        <f t="shared" si="229"/>
        <v>1</v>
      </c>
      <c r="AB524" s="172" t="str">
        <f t="shared" si="231"/>
        <v>1 : 5</v>
      </c>
      <c r="AC524" s="3" t="str">
        <f t="shared" si="232"/>
        <v>Maibach 1822 eVBeinbruch SC</v>
      </c>
      <c r="AD524" s="64" t="str">
        <f t="shared" si="233"/>
        <v>1 : 5</v>
      </c>
      <c r="AE524" s="317"/>
      <c r="AF524" s="170"/>
      <c r="AG524" s="170"/>
      <c r="AH524" s="167" t="str">
        <f t="shared" si="234"/>
        <v>Maibach 1822 eVBeinbruch SC</v>
      </c>
    </row>
    <row r="525" spans="25:34" x14ac:dyDescent="0.2">
      <c r="Y525" s="57" t="s">
        <v>288</v>
      </c>
      <c r="Z525" s="33" t="str">
        <f t="shared" si="230"/>
        <v>Team B4Team B5</v>
      </c>
      <c r="AA525" s="172">
        <f t="shared" si="229"/>
        <v>1</v>
      </c>
      <c r="AB525" s="172" t="str">
        <f t="shared" si="231"/>
        <v>1 : 6</v>
      </c>
      <c r="AC525" s="3" t="str">
        <f t="shared" si="232"/>
        <v>Team B4Team B5</v>
      </c>
      <c r="AD525" s="64" t="str">
        <f t="shared" si="233"/>
        <v>1 : 6</v>
      </c>
      <c r="AE525" s="317"/>
      <c r="AF525" s="170"/>
      <c r="AG525" s="170"/>
      <c r="AH525" s="167" t="str">
        <f t="shared" si="234"/>
        <v>Team B4Team B5</v>
      </c>
    </row>
    <row r="526" spans="25:34" x14ac:dyDescent="0.2">
      <c r="Y526" s="57" t="s">
        <v>289</v>
      </c>
      <c r="Z526" s="33" t="str">
        <f t="shared" si="230"/>
        <v>Team C4Team C5</v>
      </c>
      <c r="AA526" s="172">
        <f t="shared" si="229"/>
        <v>1</v>
      </c>
      <c r="AB526" s="172" t="str">
        <f t="shared" si="231"/>
        <v>2 : 5</v>
      </c>
      <c r="AC526" s="3" t="str">
        <f t="shared" si="232"/>
        <v>Team C4Team C5</v>
      </c>
      <c r="AD526" s="64" t="str">
        <f t="shared" si="233"/>
        <v>2 : 5</v>
      </c>
      <c r="AE526" s="317"/>
      <c r="AF526" s="170"/>
      <c r="AG526" s="170"/>
      <c r="AH526" s="167" t="str">
        <f t="shared" si="234"/>
        <v>Team C4Team C5</v>
      </c>
    </row>
    <row r="527" spans="25:34" x14ac:dyDescent="0.2">
      <c r="Y527" s="57" t="s">
        <v>290</v>
      </c>
      <c r="Z527" s="33" t="str">
        <f t="shared" si="230"/>
        <v>Team D4Team D5</v>
      </c>
      <c r="AA527" s="172">
        <f t="shared" si="229"/>
        <v>1</v>
      </c>
      <c r="AB527" s="172" t="str">
        <f t="shared" si="231"/>
        <v>2 : 4</v>
      </c>
      <c r="AC527" s="3" t="str">
        <f t="shared" si="232"/>
        <v>Team D4Team D5</v>
      </c>
      <c r="AD527" s="64" t="str">
        <f t="shared" si="233"/>
        <v>2 : 4</v>
      </c>
      <c r="AE527" s="317"/>
      <c r="AF527" s="170"/>
      <c r="AG527" s="170"/>
      <c r="AH527" s="167" t="str">
        <f t="shared" si="234"/>
        <v>Team D4Team D5</v>
      </c>
    </row>
    <row r="528" spans="25:34" x14ac:dyDescent="0.2">
      <c r="Y528" s="57" t="s">
        <v>291</v>
      </c>
      <c r="Z528" s="33" t="str">
        <f t="shared" si="230"/>
        <v>1. FC RiedwaldTeam A8</v>
      </c>
      <c r="AA528" s="172">
        <f t="shared" si="229"/>
        <v>1</v>
      </c>
      <c r="AB528" s="172" t="str">
        <f t="shared" si="231"/>
        <v>0 : 3</v>
      </c>
      <c r="AC528" s="3" t="str">
        <f t="shared" si="232"/>
        <v>1. FC RiedwaldTeam A8</v>
      </c>
      <c r="AD528" s="64" t="str">
        <f t="shared" si="233"/>
        <v>0 : 3</v>
      </c>
      <c r="AE528" s="317"/>
      <c r="AF528" s="170"/>
      <c r="AG528" s="170"/>
      <c r="AH528" s="167" t="str">
        <f t="shared" si="234"/>
        <v>1. FC RiedwaldTeam A8</v>
      </c>
    </row>
    <row r="529" spans="25:34" x14ac:dyDescent="0.2">
      <c r="Y529" s="57" t="s">
        <v>292</v>
      </c>
      <c r="Z529" s="33" t="str">
        <f t="shared" si="230"/>
        <v>Team B1Team B8</v>
      </c>
      <c r="AA529" s="172">
        <f t="shared" si="229"/>
        <v>1</v>
      </c>
      <c r="AB529" s="172" t="str">
        <f t="shared" si="231"/>
        <v>1 : 5</v>
      </c>
      <c r="AC529" s="3" t="str">
        <f t="shared" si="232"/>
        <v>Team B1Team B8</v>
      </c>
      <c r="AD529" s="64" t="str">
        <f t="shared" si="233"/>
        <v>1 : 5</v>
      </c>
      <c r="AE529" s="317"/>
      <c r="AF529" s="170"/>
      <c r="AG529" s="170"/>
      <c r="AH529" s="167" t="str">
        <f t="shared" si="234"/>
        <v>Team B1Team B8</v>
      </c>
    </row>
    <row r="530" spans="25:34" x14ac:dyDescent="0.2">
      <c r="Y530" s="57" t="s">
        <v>293</v>
      </c>
      <c r="Z530" s="33" t="str">
        <f t="shared" si="230"/>
        <v>Team C1Team C8</v>
      </c>
      <c r="AA530" s="172">
        <f t="shared" si="229"/>
        <v>1</v>
      </c>
      <c r="AB530" s="172" t="str">
        <f t="shared" si="231"/>
        <v>3 : 0</v>
      </c>
      <c r="AC530" s="3" t="str">
        <f t="shared" si="232"/>
        <v>Team C1Team C8</v>
      </c>
      <c r="AD530" s="64" t="str">
        <f t="shared" si="233"/>
        <v>3 : 0</v>
      </c>
      <c r="AE530" s="317"/>
      <c r="AF530" s="170"/>
      <c r="AG530" s="170"/>
      <c r="AH530" s="167" t="str">
        <f t="shared" si="234"/>
        <v>Team C1Team C8</v>
      </c>
    </row>
    <row r="531" spans="25:34" x14ac:dyDescent="0.2">
      <c r="Y531" s="57" t="s">
        <v>294</v>
      </c>
      <c r="Z531" s="33" t="str">
        <f t="shared" si="230"/>
        <v>Team D1Team D8</v>
      </c>
      <c r="AA531" s="172">
        <f t="shared" si="229"/>
        <v>1</v>
      </c>
      <c r="AB531" s="172" t="str">
        <f t="shared" si="231"/>
        <v>2 : 1</v>
      </c>
      <c r="AC531" s="3" t="str">
        <f t="shared" si="232"/>
        <v>Team D1Team D8</v>
      </c>
      <c r="AD531" s="64" t="str">
        <f t="shared" si="233"/>
        <v>2 : 1</v>
      </c>
      <c r="AE531" s="317"/>
      <c r="AF531" s="170"/>
      <c r="AG531" s="170"/>
      <c r="AH531" s="167" t="str">
        <f t="shared" si="234"/>
        <v>Team D1Team D8</v>
      </c>
    </row>
    <row r="532" spans="25:34" x14ac:dyDescent="0.2">
      <c r="Y532" s="57" t="s">
        <v>295</v>
      </c>
      <c r="Z532" s="33" t="str">
        <f t="shared" si="230"/>
        <v>Team A7Team A9</v>
      </c>
      <c r="AA532" s="172">
        <f t="shared" si="229"/>
        <v>1</v>
      </c>
      <c r="AB532" s="172" t="str">
        <f t="shared" si="231"/>
        <v>2 : 2</v>
      </c>
      <c r="AC532" s="3" t="str">
        <f t="shared" si="232"/>
        <v>Team A7Team A9</v>
      </c>
      <c r="AD532" s="64" t="str">
        <f t="shared" si="233"/>
        <v>2 : 2</v>
      </c>
      <c r="AE532" s="317"/>
      <c r="AF532" s="170"/>
      <c r="AG532" s="170"/>
      <c r="AH532" s="167" t="str">
        <f t="shared" si="234"/>
        <v>Team A7Team A9</v>
      </c>
    </row>
    <row r="533" spans="25:34" x14ac:dyDescent="0.2">
      <c r="Y533" s="57" t="s">
        <v>296</v>
      </c>
      <c r="Z533" s="33" t="str">
        <f t="shared" si="230"/>
        <v>Team B7Team B9</v>
      </c>
      <c r="AA533" s="172">
        <f t="shared" si="229"/>
        <v>1</v>
      </c>
      <c r="AB533" s="172" t="str">
        <f t="shared" si="231"/>
        <v>3 : 4</v>
      </c>
      <c r="AC533" s="3" t="str">
        <f t="shared" si="232"/>
        <v>Team B7Team B9</v>
      </c>
      <c r="AD533" s="64" t="str">
        <f t="shared" si="233"/>
        <v>3 : 4</v>
      </c>
      <c r="AE533" s="317"/>
      <c r="AF533" s="170"/>
      <c r="AG533" s="170"/>
      <c r="AH533" s="167" t="str">
        <f t="shared" si="234"/>
        <v>Team B7Team B9</v>
      </c>
    </row>
    <row r="534" spans="25:34" x14ac:dyDescent="0.2">
      <c r="Y534" s="57" t="s">
        <v>297</v>
      </c>
      <c r="Z534" s="33" t="str">
        <f t="shared" si="230"/>
        <v>Team C7Team C9</v>
      </c>
      <c r="AA534" s="172">
        <f t="shared" si="229"/>
        <v>1</v>
      </c>
      <c r="AB534" s="172" t="str">
        <f t="shared" si="231"/>
        <v>3 : 3</v>
      </c>
      <c r="AC534" s="3" t="str">
        <f t="shared" si="232"/>
        <v>Team C7Team C9</v>
      </c>
      <c r="AD534" s="64" t="str">
        <f t="shared" si="233"/>
        <v>3 : 3</v>
      </c>
      <c r="AE534" s="317"/>
      <c r="AF534" s="170"/>
      <c r="AG534" s="170"/>
      <c r="AH534" s="167" t="str">
        <f t="shared" si="234"/>
        <v>Team C7Team C9</v>
      </c>
    </row>
    <row r="535" spans="25:34" x14ac:dyDescent="0.2">
      <c r="Y535" s="57" t="s">
        <v>298</v>
      </c>
      <c r="Z535" s="33" t="str">
        <f t="shared" si="230"/>
        <v>Team D7Team D9</v>
      </c>
      <c r="AA535" s="172">
        <f t="shared" si="229"/>
        <v>1</v>
      </c>
      <c r="AB535" s="172" t="str">
        <f t="shared" si="231"/>
        <v>3 : 1</v>
      </c>
      <c r="AC535" s="3" t="str">
        <f t="shared" si="232"/>
        <v>Team D7Team D9</v>
      </c>
      <c r="AD535" s="64" t="str">
        <f t="shared" si="233"/>
        <v>3 : 1</v>
      </c>
      <c r="AE535" s="317"/>
      <c r="AF535" s="170"/>
      <c r="AG535" s="170"/>
      <c r="AH535" s="167" t="str">
        <f t="shared" si="234"/>
        <v>Team D7Team D9</v>
      </c>
    </row>
    <row r="536" spans="25:34" x14ac:dyDescent="0.2">
      <c r="Y536" s="57" t="s">
        <v>299</v>
      </c>
      <c r="Z536" s="33" t="str">
        <f t="shared" si="230"/>
        <v>Beinbruch SCEintracht Frankfurt</v>
      </c>
      <c r="AA536" s="172">
        <f t="shared" si="229"/>
        <v>1</v>
      </c>
      <c r="AB536" s="172" t="str">
        <f t="shared" si="231"/>
        <v>3 : 3</v>
      </c>
      <c r="AC536" s="3" t="str">
        <f t="shared" si="232"/>
        <v>Beinbruch SCEintracht Frankfurt</v>
      </c>
      <c r="AD536" s="64" t="str">
        <f t="shared" si="233"/>
        <v>3 : 3</v>
      </c>
      <c r="AE536" s="317"/>
      <c r="AF536" s="170"/>
      <c r="AG536" s="170"/>
      <c r="AH536" s="167" t="str">
        <f t="shared" si="234"/>
        <v>Beinbruch SCEintracht Frankfurt</v>
      </c>
    </row>
    <row r="537" spans="25:34" x14ac:dyDescent="0.2">
      <c r="Y537" s="57" t="s">
        <v>300</v>
      </c>
      <c r="Z537" s="33" t="str">
        <f t="shared" si="230"/>
        <v>Team B5Team B2</v>
      </c>
      <c r="AA537" s="172">
        <f t="shared" si="229"/>
        <v>1</v>
      </c>
      <c r="AB537" s="172" t="str">
        <f t="shared" si="231"/>
        <v>5 : 1</v>
      </c>
      <c r="AC537" s="3" t="str">
        <f t="shared" si="232"/>
        <v>Team B5Team B2</v>
      </c>
      <c r="AD537" s="64" t="str">
        <f t="shared" si="233"/>
        <v>5 : 1</v>
      </c>
      <c r="AE537" s="317"/>
      <c r="AF537" s="170"/>
      <c r="AG537" s="170"/>
      <c r="AH537" s="167" t="str">
        <f t="shared" si="234"/>
        <v>Team B5Team B2</v>
      </c>
    </row>
    <row r="538" spans="25:34" x14ac:dyDescent="0.2">
      <c r="Y538" s="57" t="s">
        <v>301</v>
      </c>
      <c r="Z538" s="33" t="str">
        <f t="shared" si="230"/>
        <v>Team C5Team C2</v>
      </c>
      <c r="AA538" s="172">
        <f t="shared" si="229"/>
        <v>1</v>
      </c>
      <c r="AB538" s="172" t="str">
        <f t="shared" si="231"/>
        <v>6 : 1</v>
      </c>
      <c r="AC538" s="3" t="str">
        <f t="shared" si="232"/>
        <v>Team C5Team C2</v>
      </c>
      <c r="AD538" s="64" t="str">
        <f t="shared" si="233"/>
        <v>6 : 1</v>
      </c>
      <c r="AE538" s="317"/>
      <c r="AF538" s="170"/>
      <c r="AG538" s="170"/>
      <c r="AH538" s="167" t="str">
        <f t="shared" si="234"/>
        <v>Team C5Team C2</v>
      </c>
    </row>
    <row r="539" spans="25:34" x14ac:dyDescent="0.2">
      <c r="Y539" s="57" t="s">
        <v>302</v>
      </c>
      <c r="Z539" s="33" t="str">
        <f t="shared" si="230"/>
        <v>Team D5Team D2</v>
      </c>
      <c r="AA539" s="172">
        <f t="shared" si="229"/>
        <v>1</v>
      </c>
      <c r="AB539" s="172" t="str">
        <f t="shared" si="231"/>
        <v>5 : 2</v>
      </c>
      <c r="AC539" s="3" t="str">
        <f t="shared" si="232"/>
        <v>Team D5Team D2</v>
      </c>
      <c r="AD539" s="64" t="str">
        <f t="shared" si="233"/>
        <v>5 : 2</v>
      </c>
      <c r="AE539" s="317"/>
      <c r="AF539" s="170"/>
      <c r="AG539" s="170"/>
      <c r="AH539" s="167" t="str">
        <f t="shared" si="234"/>
        <v>Team D5Team D2</v>
      </c>
    </row>
    <row r="540" spans="25:34" x14ac:dyDescent="0.2">
      <c r="Y540" s="57" t="s">
        <v>303</v>
      </c>
      <c r="Z540" s="33" t="str">
        <f t="shared" si="230"/>
        <v>FC BarcelonaMaibach 1822 eV</v>
      </c>
      <c r="AA540" s="172">
        <f t="shared" si="229"/>
        <v>1</v>
      </c>
      <c r="AB540" s="172" t="str">
        <f t="shared" si="231"/>
        <v>4 : 2</v>
      </c>
      <c r="AC540" s="3" t="str">
        <f t="shared" si="232"/>
        <v>FC BarcelonaMaibach 1822 eV</v>
      </c>
      <c r="AD540" s="64" t="str">
        <f t="shared" si="233"/>
        <v>4 : 2</v>
      </c>
      <c r="AE540" s="317"/>
      <c r="AF540" s="170"/>
      <c r="AG540" s="170"/>
      <c r="AH540" s="167" t="str">
        <f t="shared" si="234"/>
        <v>FC BarcelonaMaibach 1822 eV</v>
      </c>
    </row>
    <row r="541" spans="25:34" x14ac:dyDescent="0.2">
      <c r="Y541" s="57" t="s">
        <v>304</v>
      </c>
      <c r="Z541" s="33" t="str">
        <f t="shared" si="230"/>
        <v>Team B3Team B4</v>
      </c>
      <c r="AA541" s="172">
        <f t="shared" si="229"/>
        <v>1</v>
      </c>
      <c r="AB541" s="172" t="str">
        <f t="shared" si="231"/>
        <v>3 : 0</v>
      </c>
      <c r="AC541" s="3" t="str">
        <f t="shared" si="232"/>
        <v>Team B3Team B4</v>
      </c>
      <c r="AD541" s="64" t="str">
        <f t="shared" si="233"/>
        <v>3 : 0</v>
      </c>
      <c r="AE541" s="317"/>
      <c r="AF541" s="170"/>
      <c r="AG541" s="170"/>
      <c r="AH541" s="167" t="str">
        <f t="shared" si="234"/>
        <v>Team B3Team B4</v>
      </c>
    </row>
    <row r="542" spans="25:34" x14ac:dyDescent="0.2">
      <c r="Y542" s="57" t="s">
        <v>305</v>
      </c>
      <c r="Z542" s="33" t="str">
        <f t="shared" si="230"/>
        <v>Team C3Team C4</v>
      </c>
      <c r="AA542" s="172">
        <f t="shared" si="229"/>
        <v>1</v>
      </c>
      <c r="AB542" s="172" t="str">
        <f t="shared" si="231"/>
        <v>5 : 1</v>
      </c>
      <c r="AC542" s="3" t="str">
        <f t="shared" si="232"/>
        <v>Team C3Team C4</v>
      </c>
      <c r="AD542" s="64" t="str">
        <f t="shared" si="233"/>
        <v>5 : 1</v>
      </c>
      <c r="AE542" s="317"/>
      <c r="AF542" s="170"/>
      <c r="AG542" s="170"/>
      <c r="AH542" s="167" t="str">
        <f t="shared" si="234"/>
        <v>Team C3Team C4</v>
      </c>
    </row>
    <row r="543" spans="25:34" x14ac:dyDescent="0.2">
      <c r="Y543" s="57" t="s">
        <v>306</v>
      </c>
      <c r="Z543" s="33" t="str">
        <f t="shared" si="230"/>
        <v>Team D3Team D4</v>
      </c>
      <c r="AA543" s="172">
        <f t="shared" si="229"/>
        <v>1</v>
      </c>
      <c r="AB543" s="172" t="str">
        <f t="shared" si="231"/>
        <v>0 : 3</v>
      </c>
      <c r="AC543" s="3" t="str">
        <f t="shared" si="232"/>
        <v>Team D3Team D4</v>
      </c>
      <c r="AD543" s="64" t="str">
        <f t="shared" si="233"/>
        <v>0 : 3</v>
      </c>
      <c r="AE543" s="317"/>
      <c r="AF543" s="170"/>
      <c r="AG543" s="170"/>
      <c r="AH543" s="167" t="str">
        <f t="shared" si="234"/>
        <v>Team D3Team D4</v>
      </c>
    </row>
    <row r="544" spans="25:34" x14ac:dyDescent="0.2">
      <c r="Y544" s="57" t="s">
        <v>307</v>
      </c>
      <c r="Z544" s="33" t="str">
        <f t="shared" si="230"/>
        <v>Team A71. FC Riedwald</v>
      </c>
      <c r="AA544" s="172">
        <f t="shared" ref="AA544:AA607" si="235">AA256</f>
        <v>1</v>
      </c>
      <c r="AB544" s="172" t="str">
        <f t="shared" si="231"/>
        <v>1 : 2</v>
      </c>
      <c r="AC544" s="3" t="str">
        <f t="shared" si="232"/>
        <v>Team A71. FC Riedwald</v>
      </c>
      <c r="AD544" s="64" t="str">
        <f t="shared" si="233"/>
        <v>1 : 2</v>
      </c>
      <c r="AE544" s="317"/>
      <c r="AF544" s="170"/>
      <c r="AG544" s="170"/>
      <c r="AH544" s="167" t="str">
        <f t="shared" si="234"/>
        <v>Team A71. FC Riedwald</v>
      </c>
    </row>
    <row r="545" spans="25:34" x14ac:dyDescent="0.2">
      <c r="Y545" s="57" t="s">
        <v>308</v>
      </c>
      <c r="Z545" s="33" t="str">
        <f t="shared" si="230"/>
        <v>Team B7Team B1</v>
      </c>
      <c r="AA545" s="172">
        <f t="shared" si="235"/>
        <v>1</v>
      </c>
      <c r="AB545" s="172" t="str">
        <f t="shared" si="231"/>
        <v>2 : 2</v>
      </c>
      <c r="AC545" s="3" t="str">
        <f t="shared" si="232"/>
        <v>Team B7Team B1</v>
      </c>
      <c r="AD545" s="64" t="str">
        <f t="shared" si="233"/>
        <v>2 : 2</v>
      </c>
      <c r="AE545" s="317"/>
      <c r="AF545" s="170"/>
      <c r="AG545" s="170"/>
      <c r="AH545" s="167" t="str">
        <f t="shared" si="234"/>
        <v>Team B7Team B1</v>
      </c>
    </row>
    <row r="546" spans="25:34" x14ac:dyDescent="0.2">
      <c r="Y546" s="57" t="s">
        <v>309</v>
      </c>
      <c r="Z546" s="33" t="str">
        <f t="shared" ref="Z546:Z609" si="236">W258&amp;V258</f>
        <v>Team C7Team C1</v>
      </c>
      <c r="AA546" s="172">
        <f t="shared" si="235"/>
        <v>1</v>
      </c>
      <c r="AB546" s="172" t="str">
        <f t="shared" ref="AB546:AB609" si="237">IF(AA546&gt;0,Y258&amp;$M$67&amp;X258,"")</f>
        <v>4 : 3</v>
      </c>
      <c r="AC546" s="3" t="str">
        <f t="shared" ref="AC546:AC609" si="238">IF($AG258=1,W258&amp;V258,"")</f>
        <v>Team C7Team C1</v>
      </c>
      <c r="AD546" s="64" t="str">
        <f t="shared" ref="AD546:AD609" si="239">IF(AND(AA258&gt;0,$AG258=1),$Y258&amp;$M$67&amp;$X258,"")</f>
        <v>4 : 3</v>
      </c>
      <c r="AE546" s="317"/>
      <c r="AF546" s="170"/>
      <c r="AG546" s="170"/>
      <c r="AH546" s="167" t="str">
        <f t="shared" ref="AH546:AH609" si="240">Z546</f>
        <v>Team C7Team C1</v>
      </c>
    </row>
    <row r="547" spans="25:34" x14ac:dyDescent="0.2">
      <c r="Y547" s="57" t="s">
        <v>310</v>
      </c>
      <c r="Z547" s="33" t="str">
        <f t="shared" si="236"/>
        <v>Team D7Team D1</v>
      </c>
      <c r="AA547" s="172">
        <f t="shared" si="235"/>
        <v>1</v>
      </c>
      <c r="AB547" s="172" t="str">
        <f t="shared" si="237"/>
        <v>3 : 3</v>
      </c>
      <c r="AC547" s="3" t="str">
        <f t="shared" si="238"/>
        <v>Team D7Team D1</v>
      </c>
      <c r="AD547" s="64" t="str">
        <f t="shared" si="239"/>
        <v>3 : 3</v>
      </c>
      <c r="AE547" s="317"/>
      <c r="AF547" s="170"/>
      <c r="AG547" s="170"/>
      <c r="AH547" s="167" t="str">
        <f t="shared" si="240"/>
        <v>Team D7Team D1</v>
      </c>
    </row>
    <row r="548" spans="25:34" x14ac:dyDescent="0.2">
      <c r="Y548" s="57" t="s">
        <v>311</v>
      </c>
      <c r="Z548" s="33" t="str">
        <f t="shared" si="236"/>
        <v>FV Schlappe LungeTeam A8</v>
      </c>
      <c r="AA548" s="172">
        <f t="shared" si="235"/>
        <v>1</v>
      </c>
      <c r="AB548" s="172" t="str">
        <f t="shared" si="237"/>
        <v>1 : 3</v>
      </c>
      <c r="AC548" s="3" t="str">
        <f t="shared" si="238"/>
        <v>FV Schlappe LungeTeam A8</v>
      </c>
      <c r="AD548" s="64" t="str">
        <f t="shared" si="239"/>
        <v>1 : 3</v>
      </c>
      <c r="AE548" s="317"/>
      <c r="AF548" s="170"/>
      <c r="AG548" s="170"/>
      <c r="AH548" s="167" t="str">
        <f t="shared" si="240"/>
        <v>FV Schlappe LungeTeam A8</v>
      </c>
    </row>
    <row r="549" spans="25:34" x14ac:dyDescent="0.2">
      <c r="Y549" s="57" t="s">
        <v>312</v>
      </c>
      <c r="Z549" s="33" t="str">
        <f t="shared" si="236"/>
        <v>Team B6Team B8</v>
      </c>
      <c r="AA549" s="172">
        <f t="shared" si="235"/>
        <v>1</v>
      </c>
      <c r="AB549" s="172" t="str">
        <f t="shared" si="237"/>
        <v>3 : 3</v>
      </c>
      <c r="AC549" s="3" t="str">
        <f t="shared" si="238"/>
        <v>Team B6Team B8</v>
      </c>
      <c r="AD549" s="64" t="str">
        <f t="shared" si="239"/>
        <v>3 : 3</v>
      </c>
      <c r="AE549" s="317"/>
      <c r="AF549" s="170"/>
      <c r="AG549" s="170"/>
      <c r="AH549" s="167" t="str">
        <f t="shared" si="240"/>
        <v>Team B6Team B8</v>
      </c>
    </row>
    <row r="550" spans="25:34" x14ac:dyDescent="0.2">
      <c r="Y550" s="57" t="s">
        <v>313</v>
      </c>
      <c r="Z550" s="33" t="str">
        <f t="shared" si="236"/>
        <v>Team C6Team C8</v>
      </c>
      <c r="AA550" s="172">
        <f t="shared" si="235"/>
        <v>1</v>
      </c>
      <c r="AB550" s="172" t="str">
        <f t="shared" si="237"/>
        <v>1 : 5</v>
      </c>
      <c r="AC550" s="3" t="str">
        <f t="shared" si="238"/>
        <v>Team C6Team C8</v>
      </c>
      <c r="AD550" s="64" t="str">
        <f t="shared" si="239"/>
        <v>1 : 5</v>
      </c>
      <c r="AE550" s="317"/>
      <c r="AF550" s="170"/>
      <c r="AG550" s="170"/>
      <c r="AH550" s="167" t="str">
        <f t="shared" si="240"/>
        <v>Team C6Team C8</v>
      </c>
    </row>
    <row r="551" spans="25:34" x14ac:dyDescent="0.2">
      <c r="Y551" s="57" t="s">
        <v>314</v>
      </c>
      <c r="Z551" s="33" t="str">
        <f t="shared" si="236"/>
        <v>Team D6Team D8</v>
      </c>
      <c r="AA551" s="172">
        <f t="shared" si="235"/>
        <v>1</v>
      </c>
      <c r="AB551" s="172" t="str">
        <f t="shared" si="237"/>
        <v>1 : 6</v>
      </c>
      <c r="AC551" s="3" t="str">
        <f t="shared" si="238"/>
        <v>Team D6Team D8</v>
      </c>
      <c r="AD551" s="64" t="str">
        <f t="shared" si="239"/>
        <v>1 : 6</v>
      </c>
      <c r="AE551" s="317"/>
      <c r="AF551" s="170"/>
      <c r="AG551" s="170"/>
      <c r="AH551" s="167" t="str">
        <f t="shared" si="240"/>
        <v>Team D6Team D8</v>
      </c>
    </row>
    <row r="552" spans="25:34" x14ac:dyDescent="0.2">
      <c r="Y552" s="57" t="s">
        <v>315</v>
      </c>
      <c r="Z552" s="33" t="str">
        <f t="shared" si="236"/>
        <v>Team A9Beinbruch SC</v>
      </c>
      <c r="AA552" s="172">
        <f t="shared" si="235"/>
        <v>1</v>
      </c>
      <c r="AB552" s="172" t="str">
        <f t="shared" si="237"/>
        <v>2 : 5</v>
      </c>
      <c r="AC552" s="3" t="str">
        <f t="shared" si="238"/>
        <v>Team A9Beinbruch SC</v>
      </c>
      <c r="AD552" s="64" t="str">
        <f t="shared" si="239"/>
        <v>2 : 5</v>
      </c>
      <c r="AE552" s="317"/>
      <c r="AF552" s="170"/>
      <c r="AG552" s="170"/>
      <c r="AH552" s="167" t="str">
        <f t="shared" si="240"/>
        <v>Team A9Beinbruch SC</v>
      </c>
    </row>
    <row r="553" spans="25:34" x14ac:dyDescent="0.2">
      <c r="Y553" s="57" t="s">
        <v>316</v>
      </c>
      <c r="Z553" s="33" t="str">
        <f t="shared" si="236"/>
        <v>Team B9Team B5</v>
      </c>
      <c r="AA553" s="172">
        <f t="shared" si="235"/>
        <v>1</v>
      </c>
      <c r="AB553" s="172" t="str">
        <f t="shared" si="237"/>
        <v>2 : 4</v>
      </c>
      <c r="AC553" s="3" t="str">
        <f t="shared" si="238"/>
        <v>Team B9Team B5</v>
      </c>
      <c r="AD553" s="64" t="str">
        <f t="shared" si="239"/>
        <v>2 : 4</v>
      </c>
      <c r="AE553" s="317"/>
      <c r="AF553" s="170"/>
      <c r="AG553" s="170"/>
      <c r="AH553" s="167" t="str">
        <f t="shared" si="240"/>
        <v>Team B9Team B5</v>
      </c>
    </row>
    <row r="554" spans="25:34" x14ac:dyDescent="0.2">
      <c r="Y554" s="57" t="s">
        <v>317</v>
      </c>
      <c r="Z554" s="33" t="str">
        <f t="shared" si="236"/>
        <v>Team C9Team C5</v>
      </c>
      <c r="AA554" s="172">
        <f t="shared" si="235"/>
        <v>1</v>
      </c>
      <c r="AB554" s="172" t="str">
        <f t="shared" si="237"/>
        <v>0 : 3</v>
      </c>
      <c r="AC554" s="3" t="str">
        <f t="shared" si="238"/>
        <v>Team C9Team C5</v>
      </c>
      <c r="AD554" s="64" t="str">
        <f t="shared" si="239"/>
        <v>0 : 3</v>
      </c>
      <c r="AE554" s="317"/>
      <c r="AF554" s="170"/>
      <c r="AG554" s="170"/>
      <c r="AH554" s="167" t="str">
        <f t="shared" si="240"/>
        <v>Team C9Team C5</v>
      </c>
    </row>
    <row r="555" spans="25:34" x14ac:dyDescent="0.2">
      <c r="Y555" s="57" t="s">
        <v>318</v>
      </c>
      <c r="Z555" s="33" t="str">
        <f t="shared" si="236"/>
        <v>Team D9Team D5</v>
      </c>
      <c r="AA555" s="172">
        <f t="shared" si="235"/>
        <v>1</v>
      </c>
      <c r="AB555" s="172" t="str">
        <f t="shared" si="237"/>
        <v>1 : 5</v>
      </c>
      <c r="AC555" s="3" t="str">
        <f t="shared" si="238"/>
        <v>Team D9Team D5</v>
      </c>
      <c r="AD555" s="64" t="str">
        <f t="shared" si="239"/>
        <v>1 : 5</v>
      </c>
      <c r="AE555" s="317"/>
      <c r="AF555" s="170"/>
      <c r="AG555" s="170"/>
      <c r="AH555" s="167" t="str">
        <f t="shared" si="240"/>
        <v>Team D9Team D5</v>
      </c>
    </row>
    <row r="556" spans="25:34" x14ac:dyDescent="0.2">
      <c r="Y556" s="57" t="s">
        <v>319</v>
      </c>
      <c r="Z556" s="33" t="str">
        <f t="shared" si="236"/>
        <v>Eintracht FrankfurtFC Barcelona</v>
      </c>
      <c r="AA556" s="172">
        <f t="shared" si="235"/>
        <v>1</v>
      </c>
      <c r="AB556" s="172" t="str">
        <f t="shared" si="237"/>
        <v>3 : 0</v>
      </c>
      <c r="AC556" s="3" t="str">
        <f t="shared" si="238"/>
        <v>Eintracht FrankfurtFC Barcelona</v>
      </c>
      <c r="AD556" s="64" t="str">
        <f t="shared" si="239"/>
        <v>3 : 0</v>
      </c>
      <c r="AE556" s="317"/>
      <c r="AF556" s="170"/>
      <c r="AG556" s="170"/>
      <c r="AH556" s="167" t="str">
        <f t="shared" si="240"/>
        <v>Eintracht FrankfurtFC Barcelona</v>
      </c>
    </row>
    <row r="557" spans="25:34" x14ac:dyDescent="0.2">
      <c r="Y557" s="57" t="s">
        <v>320</v>
      </c>
      <c r="Z557" s="33" t="str">
        <f t="shared" si="236"/>
        <v>Team B2Team B3</v>
      </c>
      <c r="AA557" s="172">
        <f t="shared" si="235"/>
        <v>1</v>
      </c>
      <c r="AB557" s="172" t="str">
        <f t="shared" si="237"/>
        <v>2 : 1</v>
      </c>
      <c r="AC557" s="3" t="str">
        <f t="shared" si="238"/>
        <v>Team B2Team B3</v>
      </c>
      <c r="AD557" s="64" t="str">
        <f t="shared" si="239"/>
        <v>2 : 1</v>
      </c>
      <c r="AE557" s="317"/>
      <c r="AF557" s="170"/>
      <c r="AG557" s="170"/>
      <c r="AH557" s="167" t="str">
        <f t="shared" si="240"/>
        <v>Team B2Team B3</v>
      </c>
    </row>
    <row r="558" spans="25:34" x14ac:dyDescent="0.2">
      <c r="Y558" s="57" t="s">
        <v>321</v>
      </c>
      <c r="Z558" s="33" t="str">
        <f t="shared" si="236"/>
        <v>Team C2Team C3</v>
      </c>
      <c r="AA558" s="172">
        <f t="shared" si="235"/>
        <v>1</v>
      </c>
      <c r="AB558" s="172" t="str">
        <f t="shared" si="237"/>
        <v>2 : 2</v>
      </c>
      <c r="AC558" s="3" t="str">
        <f t="shared" si="238"/>
        <v>Team C2Team C3</v>
      </c>
      <c r="AD558" s="64" t="str">
        <f t="shared" si="239"/>
        <v>2 : 2</v>
      </c>
      <c r="AE558" s="317"/>
      <c r="AF558" s="170"/>
      <c r="AG558" s="170"/>
      <c r="AH558" s="167" t="str">
        <f t="shared" si="240"/>
        <v>Team C2Team C3</v>
      </c>
    </row>
    <row r="559" spans="25:34" x14ac:dyDescent="0.2">
      <c r="Y559" s="57" t="s">
        <v>322</v>
      </c>
      <c r="Z559" s="33" t="str">
        <f t="shared" si="236"/>
        <v>Team D2Team D3</v>
      </c>
      <c r="AA559" s="172">
        <f t="shared" si="235"/>
        <v>1</v>
      </c>
      <c r="AB559" s="172" t="str">
        <f t="shared" si="237"/>
        <v>3 : 4</v>
      </c>
      <c r="AC559" s="3" t="str">
        <f t="shared" si="238"/>
        <v>Team D2Team D3</v>
      </c>
      <c r="AD559" s="64" t="str">
        <f t="shared" si="239"/>
        <v>3 : 4</v>
      </c>
      <c r="AE559" s="317"/>
      <c r="AF559" s="170"/>
      <c r="AG559" s="170"/>
      <c r="AH559" s="167" t="str">
        <f t="shared" si="240"/>
        <v>Team D2Team D3</v>
      </c>
    </row>
    <row r="560" spans="25:34" x14ac:dyDescent="0.2">
      <c r="Y560" s="57" t="s">
        <v>323</v>
      </c>
      <c r="Z560" s="33" t="str">
        <f t="shared" si="236"/>
        <v>1. FC RiedwaldFV Schlappe Lunge</v>
      </c>
      <c r="AA560" s="172">
        <f t="shared" si="235"/>
        <v>1</v>
      </c>
      <c r="AB560" s="172" t="str">
        <f t="shared" si="237"/>
        <v>3 : 3</v>
      </c>
      <c r="AC560" s="3" t="str">
        <f t="shared" si="238"/>
        <v>1. FC RiedwaldFV Schlappe Lunge</v>
      </c>
      <c r="AD560" s="64" t="str">
        <f t="shared" si="239"/>
        <v>3 : 3</v>
      </c>
      <c r="AE560" s="317"/>
      <c r="AF560" s="170"/>
      <c r="AG560" s="170"/>
      <c r="AH560" s="167" t="str">
        <f t="shared" si="240"/>
        <v>1. FC RiedwaldFV Schlappe Lunge</v>
      </c>
    </row>
    <row r="561" spans="25:34" x14ac:dyDescent="0.2">
      <c r="Y561" s="57" t="s">
        <v>324</v>
      </c>
      <c r="Z561" s="33" t="str">
        <f t="shared" si="236"/>
        <v>Team B1Team B6</v>
      </c>
      <c r="AA561" s="172">
        <f t="shared" si="235"/>
        <v>1</v>
      </c>
      <c r="AB561" s="172" t="str">
        <f t="shared" si="237"/>
        <v>3 : 1</v>
      </c>
      <c r="AC561" s="3" t="str">
        <f t="shared" si="238"/>
        <v>Team B1Team B6</v>
      </c>
      <c r="AD561" s="64" t="str">
        <f t="shared" si="239"/>
        <v>3 : 1</v>
      </c>
      <c r="AE561" s="317"/>
      <c r="AF561" s="170"/>
      <c r="AG561" s="170"/>
      <c r="AH561" s="167" t="str">
        <f t="shared" si="240"/>
        <v>Team B1Team B6</v>
      </c>
    </row>
    <row r="562" spans="25:34" x14ac:dyDescent="0.2">
      <c r="Y562" s="57" t="s">
        <v>325</v>
      </c>
      <c r="Z562" s="33" t="str">
        <f t="shared" si="236"/>
        <v>Team C1Team C6</v>
      </c>
      <c r="AA562" s="172">
        <f t="shared" si="235"/>
        <v>1</v>
      </c>
      <c r="AB562" s="172" t="str">
        <f t="shared" si="237"/>
        <v>3 : 3</v>
      </c>
      <c r="AC562" s="3" t="str">
        <f t="shared" si="238"/>
        <v>Team C1Team C6</v>
      </c>
      <c r="AD562" s="64" t="str">
        <f t="shared" si="239"/>
        <v>3 : 3</v>
      </c>
      <c r="AE562" s="317"/>
      <c r="AF562" s="170"/>
      <c r="AG562" s="170"/>
      <c r="AH562" s="167" t="str">
        <f t="shared" si="240"/>
        <v>Team C1Team C6</v>
      </c>
    </row>
    <row r="563" spans="25:34" x14ac:dyDescent="0.2">
      <c r="Y563" s="57" t="s">
        <v>326</v>
      </c>
      <c r="Z563" s="33" t="str">
        <f t="shared" si="236"/>
        <v>Team D1Team D6</v>
      </c>
      <c r="AA563" s="172">
        <f t="shared" si="235"/>
        <v>1</v>
      </c>
      <c r="AB563" s="172" t="str">
        <f t="shared" si="237"/>
        <v>5 : 1</v>
      </c>
      <c r="AC563" s="3" t="str">
        <f t="shared" si="238"/>
        <v>Team D1Team D6</v>
      </c>
      <c r="AD563" s="64" t="str">
        <f t="shared" si="239"/>
        <v>5 : 1</v>
      </c>
      <c r="AE563" s="317"/>
      <c r="AF563" s="170"/>
      <c r="AG563" s="170"/>
      <c r="AH563" s="167" t="str">
        <f t="shared" si="240"/>
        <v>Team D1Team D6</v>
      </c>
    </row>
    <row r="564" spans="25:34" x14ac:dyDescent="0.2">
      <c r="Y564" s="57" t="s">
        <v>327</v>
      </c>
      <c r="Z564" s="33" t="str">
        <f t="shared" si="236"/>
        <v>Beinbruch SCTeam A7</v>
      </c>
      <c r="AA564" s="172">
        <f t="shared" si="235"/>
        <v>1</v>
      </c>
      <c r="AB564" s="172" t="str">
        <f t="shared" si="237"/>
        <v>6 : 1</v>
      </c>
      <c r="AC564" s="3" t="str">
        <f t="shared" si="238"/>
        <v>Beinbruch SCTeam A7</v>
      </c>
      <c r="AD564" s="64" t="str">
        <f t="shared" si="239"/>
        <v>6 : 1</v>
      </c>
      <c r="AE564" s="317"/>
      <c r="AF564" s="170"/>
      <c r="AG564" s="170"/>
      <c r="AH564" s="167" t="str">
        <f t="shared" si="240"/>
        <v>Beinbruch SCTeam A7</v>
      </c>
    </row>
    <row r="565" spans="25:34" x14ac:dyDescent="0.2">
      <c r="Y565" s="57" t="s">
        <v>328</v>
      </c>
      <c r="Z565" s="33" t="str">
        <f t="shared" si="236"/>
        <v>Team B5Team B7</v>
      </c>
      <c r="AA565" s="172">
        <f t="shared" si="235"/>
        <v>1</v>
      </c>
      <c r="AB565" s="172" t="str">
        <f t="shared" si="237"/>
        <v>5 : 2</v>
      </c>
      <c r="AC565" s="3" t="str">
        <f t="shared" si="238"/>
        <v>Team B5Team B7</v>
      </c>
      <c r="AD565" s="64" t="str">
        <f t="shared" si="239"/>
        <v>5 : 2</v>
      </c>
      <c r="AE565" s="317"/>
      <c r="AF565" s="170"/>
      <c r="AG565" s="170"/>
      <c r="AH565" s="167" t="str">
        <f t="shared" si="240"/>
        <v>Team B5Team B7</v>
      </c>
    </row>
    <row r="566" spans="25:34" x14ac:dyDescent="0.2">
      <c r="Y566" s="57" t="s">
        <v>329</v>
      </c>
      <c r="Z566" s="33" t="str">
        <f t="shared" si="236"/>
        <v>Team C5Team C7</v>
      </c>
      <c r="AA566" s="172">
        <f t="shared" si="235"/>
        <v>1</v>
      </c>
      <c r="AB566" s="172" t="str">
        <f t="shared" si="237"/>
        <v>4 : 2</v>
      </c>
      <c r="AC566" s="3" t="str">
        <f t="shared" si="238"/>
        <v>Team C5Team C7</v>
      </c>
      <c r="AD566" s="64" t="str">
        <f t="shared" si="239"/>
        <v>4 : 2</v>
      </c>
      <c r="AE566" s="317"/>
      <c r="AF566" s="170"/>
      <c r="AG566" s="170"/>
      <c r="AH566" s="167" t="str">
        <f t="shared" si="240"/>
        <v>Team C5Team C7</v>
      </c>
    </row>
    <row r="567" spans="25:34" x14ac:dyDescent="0.2">
      <c r="Y567" s="57" t="s">
        <v>330</v>
      </c>
      <c r="Z567" s="33" t="str">
        <f t="shared" si="236"/>
        <v>Team D5Team D7</v>
      </c>
      <c r="AA567" s="172">
        <f t="shared" si="235"/>
        <v>1</v>
      </c>
      <c r="AB567" s="172" t="str">
        <f t="shared" si="237"/>
        <v>3 : 0</v>
      </c>
      <c r="AC567" s="3" t="str">
        <f t="shared" si="238"/>
        <v>Team D5Team D7</v>
      </c>
      <c r="AD567" s="64" t="str">
        <f t="shared" si="239"/>
        <v>3 : 0</v>
      </c>
      <c r="AE567" s="317"/>
      <c r="AF567" s="170"/>
      <c r="AG567" s="170"/>
      <c r="AH567" s="167" t="str">
        <f t="shared" si="240"/>
        <v>Team D5Team D7</v>
      </c>
    </row>
    <row r="568" spans="25:34" x14ac:dyDescent="0.2">
      <c r="Y568" s="57" t="s">
        <v>331</v>
      </c>
      <c r="Z568" s="33" t="str">
        <f t="shared" si="236"/>
        <v>Team A8Maibach 1822 eV</v>
      </c>
      <c r="AA568" s="172">
        <f t="shared" si="235"/>
        <v>1</v>
      </c>
      <c r="AB568" s="172" t="str">
        <f t="shared" si="237"/>
        <v>5 : 1</v>
      </c>
      <c r="AC568" s="3" t="str">
        <f t="shared" si="238"/>
        <v>Team A8Maibach 1822 eV</v>
      </c>
      <c r="AD568" s="64" t="str">
        <f t="shared" si="239"/>
        <v>5 : 1</v>
      </c>
      <c r="AE568" s="317"/>
      <c r="AF568" s="170"/>
      <c r="AG568" s="170"/>
      <c r="AH568" s="167" t="str">
        <f t="shared" si="240"/>
        <v>Team A8Maibach 1822 eV</v>
      </c>
    </row>
    <row r="569" spans="25:34" x14ac:dyDescent="0.2">
      <c r="Y569" s="57" t="s">
        <v>332</v>
      </c>
      <c r="Z569" s="33" t="str">
        <f t="shared" si="236"/>
        <v>Team B8Team B4</v>
      </c>
      <c r="AA569" s="172">
        <f t="shared" si="235"/>
        <v>1</v>
      </c>
      <c r="AB569" s="172" t="str">
        <f t="shared" si="237"/>
        <v>0 : 3</v>
      </c>
      <c r="AC569" s="3" t="str">
        <f t="shared" si="238"/>
        <v>Team B8Team B4</v>
      </c>
      <c r="AD569" s="64" t="str">
        <f t="shared" si="239"/>
        <v>0 : 3</v>
      </c>
      <c r="AE569" s="317"/>
      <c r="AF569" s="170"/>
      <c r="AG569" s="170"/>
      <c r="AH569" s="167" t="str">
        <f t="shared" si="240"/>
        <v>Team B8Team B4</v>
      </c>
    </row>
    <row r="570" spans="25:34" x14ac:dyDescent="0.2">
      <c r="Y570" s="57" t="s">
        <v>333</v>
      </c>
      <c r="Z570" s="33" t="str">
        <f t="shared" si="236"/>
        <v>Team C8Team C4</v>
      </c>
      <c r="AA570" s="172">
        <f t="shared" si="235"/>
        <v>1</v>
      </c>
      <c r="AB570" s="172" t="str">
        <f t="shared" si="237"/>
        <v>1 : 2</v>
      </c>
      <c r="AC570" s="3" t="str">
        <f t="shared" si="238"/>
        <v>Team C8Team C4</v>
      </c>
      <c r="AD570" s="64" t="str">
        <f t="shared" si="239"/>
        <v>1 : 2</v>
      </c>
      <c r="AE570" s="317"/>
      <c r="AF570" s="170"/>
      <c r="AG570" s="170"/>
      <c r="AH570" s="167" t="str">
        <f t="shared" si="240"/>
        <v>Team C8Team C4</v>
      </c>
    </row>
    <row r="571" spans="25:34" x14ac:dyDescent="0.2">
      <c r="Y571" s="57" t="s">
        <v>334</v>
      </c>
      <c r="Z571" s="33" t="str">
        <f t="shared" si="236"/>
        <v>Team D8Team D4</v>
      </c>
      <c r="AA571" s="172">
        <f t="shared" si="235"/>
        <v>1</v>
      </c>
      <c r="AB571" s="172" t="str">
        <f t="shared" si="237"/>
        <v>3 : 3</v>
      </c>
      <c r="AC571" s="3" t="str">
        <f t="shared" si="238"/>
        <v>Team D8Team D4</v>
      </c>
      <c r="AD571" s="64" t="str">
        <f t="shared" si="239"/>
        <v>3 : 3</v>
      </c>
      <c r="AE571" s="317"/>
      <c r="AF571" s="170"/>
      <c r="AG571" s="170"/>
      <c r="AH571" s="167" t="str">
        <f t="shared" si="240"/>
        <v>Team D8Team D4</v>
      </c>
    </row>
    <row r="572" spans="25:34" x14ac:dyDescent="0.2">
      <c r="Y572" s="57" t="s">
        <v>335</v>
      </c>
      <c r="Z572" s="33" t="str">
        <f t="shared" si="236"/>
        <v>FC BarcelonaTeam A9</v>
      </c>
      <c r="AA572" s="172">
        <f t="shared" si="235"/>
        <v>1</v>
      </c>
      <c r="AB572" s="172" t="str">
        <f t="shared" si="237"/>
        <v>3 : 3</v>
      </c>
      <c r="AC572" s="3" t="str">
        <f t="shared" si="238"/>
        <v>FC BarcelonaTeam A9</v>
      </c>
      <c r="AD572" s="64" t="str">
        <f t="shared" si="239"/>
        <v>3 : 3</v>
      </c>
      <c r="AE572" s="317"/>
      <c r="AF572" s="170"/>
      <c r="AG572" s="170"/>
      <c r="AH572" s="167" t="str">
        <f t="shared" si="240"/>
        <v>FC BarcelonaTeam A9</v>
      </c>
    </row>
    <row r="573" spans="25:34" x14ac:dyDescent="0.2">
      <c r="Y573" s="57" t="s">
        <v>336</v>
      </c>
      <c r="Z573" s="33" t="str">
        <f t="shared" si="236"/>
        <v>Team B3Team B9</v>
      </c>
      <c r="AA573" s="172">
        <f t="shared" si="235"/>
        <v>1</v>
      </c>
      <c r="AB573" s="172" t="str">
        <f t="shared" si="237"/>
        <v>3 : 3</v>
      </c>
      <c r="AC573" s="3" t="str">
        <f t="shared" si="238"/>
        <v>Team B3Team B9</v>
      </c>
      <c r="AD573" s="64" t="str">
        <f t="shared" si="239"/>
        <v>3 : 3</v>
      </c>
      <c r="AE573" s="317"/>
      <c r="AF573" s="170"/>
      <c r="AG573" s="170"/>
      <c r="AH573" s="167" t="str">
        <f t="shared" si="240"/>
        <v>Team B3Team B9</v>
      </c>
    </row>
    <row r="574" spans="25:34" x14ac:dyDescent="0.2">
      <c r="Y574" s="57" t="s">
        <v>337</v>
      </c>
      <c r="Z574" s="33" t="str">
        <f t="shared" si="236"/>
        <v>Team C3Team C9</v>
      </c>
      <c r="AA574" s="172">
        <f t="shared" si="235"/>
        <v>1</v>
      </c>
      <c r="AB574" s="172" t="str">
        <f t="shared" si="237"/>
        <v>5 : 5</v>
      </c>
      <c r="AC574" s="3" t="str">
        <f t="shared" si="238"/>
        <v>Team C3Team C9</v>
      </c>
      <c r="AD574" s="64" t="str">
        <f t="shared" si="239"/>
        <v>5 : 5</v>
      </c>
      <c r="AE574" s="317"/>
      <c r="AF574" s="170"/>
      <c r="AG574" s="170"/>
      <c r="AH574" s="167" t="str">
        <f t="shared" si="240"/>
        <v>Team C3Team C9</v>
      </c>
    </row>
    <row r="575" spans="25:34" x14ac:dyDescent="0.2">
      <c r="Y575" s="57" t="s">
        <v>338</v>
      </c>
      <c r="Z575" s="33" t="str">
        <f t="shared" si="236"/>
        <v>Team D3Team D9</v>
      </c>
      <c r="AA575" s="172">
        <f t="shared" si="235"/>
        <v>1</v>
      </c>
      <c r="AB575" s="172" t="str">
        <f t="shared" si="237"/>
        <v>6 : 6</v>
      </c>
      <c r="AC575" s="3" t="str">
        <f t="shared" si="238"/>
        <v>Team D3Team D9</v>
      </c>
      <c r="AD575" s="64" t="str">
        <f t="shared" si="239"/>
        <v>6 : 6</v>
      </c>
      <c r="AE575" s="317"/>
      <c r="AF575" s="170"/>
      <c r="AG575" s="170"/>
      <c r="AH575" s="167" t="str">
        <f t="shared" si="240"/>
        <v>Team D3Team D9</v>
      </c>
    </row>
    <row r="576" spans="25:34" x14ac:dyDescent="0.2">
      <c r="Y576" s="57" t="s">
        <v>339</v>
      </c>
      <c r="Z576" s="33" t="str">
        <f t="shared" si="236"/>
        <v>Beinbruch SC1. FC Riedwald</v>
      </c>
      <c r="AA576" s="172">
        <f t="shared" si="235"/>
        <v>1</v>
      </c>
      <c r="AB576" s="172" t="str">
        <f t="shared" si="237"/>
        <v>5 : 5</v>
      </c>
      <c r="AC576" s="3" t="str">
        <f t="shared" si="238"/>
        <v>Beinbruch SC1. FC Riedwald</v>
      </c>
      <c r="AD576" s="64" t="str">
        <f t="shared" si="239"/>
        <v>5 : 5</v>
      </c>
      <c r="AE576" s="317"/>
      <c r="AF576" s="170"/>
      <c r="AG576" s="170"/>
      <c r="AH576" s="167" t="str">
        <f t="shared" si="240"/>
        <v>Beinbruch SC1. FC Riedwald</v>
      </c>
    </row>
    <row r="577" spans="25:34" x14ac:dyDescent="0.2">
      <c r="Y577" s="57" t="s">
        <v>340</v>
      </c>
      <c r="Z577" s="33" t="str">
        <f t="shared" si="236"/>
        <v>Team B5Team B1</v>
      </c>
      <c r="AA577" s="172">
        <f t="shared" si="235"/>
        <v>1</v>
      </c>
      <c r="AB577" s="172" t="str">
        <f t="shared" si="237"/>
        <v>4 : 4</v>
      </c>
      <c r="AC577" s="3" t="str">
        <f t="shared" si="238"/>
        <v>Team B5Team B1</v>
      </c>
      <c r="AD577" s="64" t="str">
        <f t="shared" si="239"/>
        <v>4 : 4</v>
      </c>
      <c r="AE577" s="317"/>
      <c r="AF577" s="170"/>
      <c r="AG577" s="170"/>
      <c r="AH577" s="167" t="str">
        <f t="shared" si="240"/>
        <v>Team B5Team B1</v>
      </c>
    </row>
    <row r="578" spans="25:34" x14ac:dyDescent="0.2">
      <c r="Y578" s="57" t="s">
        <v>341</v>
      </c>
      <c r="Z578" s="33" t="str">
        <f t="shared" si="236"/>
        <v>Team C5Team C1</v>
      </c>
      <c r="AA578" s="172">
        <f t="shared" si="235"/>
        <v>1</v>
      </c>
      <c r="AB578" s="172" t="str">
        <f t="shared" si="237"/>
        <v>3 : 3</v>
      </c>
      <c r="AC578" s="3" t="str">
        <f t="shared" si="238"/>
        <v>Team C5Team C1</v>
      </c>
      <c r="AD578" s="64" t="str">
        <f t="shared" si="239"/>
        <v>3 : 3</v>
      </c>
      <c r="AE578" s="317"/>
      <c r="AF578" s="170"/>
      <c r="AG578" s="170"/>
      <c r="AH578" s="167" t="str">
        <f t="shared" si="240"/>
        <v>Team C5Team C1</v>
      </c>
    </row>
    <row r="579" spans="25:34" x14ac:dyDescent="0.2">
      <c r="Y579" s="57" t="s">
        <v>342</v>
      </c>
      <c r="Z579" s="33" t="str">
        <f t="shared" si="236"/>
        <v>Team D5Team D1</v>
      </c>
      <c r="AA579" s="172">
        <f t="shared" si="235"/>
        <v>1</v>
      </c>
      <c r="AB579" s="172" t="str">
        <f t="shared" si="237"/>
        <v>5 : 5</v>
      </c>
      <c r="AC579" s="3" t="str">
        <f t="shared" si="238"/>
        <v>Team D5Team D1</v>
      </c>
      <c r="AD579" s="64" t="str">
        <f t="shared" si="239"/>
        <v>5 : 5</v>
      </c>
      <c r="AE579" s="317"/>
      <c r="AF579" s="170"/>
      <c r="AG579" s="170"/>
      <c r="AH579" s="167" t="str">
        <f t="shared" si="240"/>
        <v>Team D5Team D1</v>
      </c>
    </row>
    <row r="580" spans="25:34" x14ac:dyDescent="0.2">
      <c r="Y580" s="57" t="s">
        <v>343</v>
      </c>
      <c r="Z580" s="33" t="str">
        <f t="shared" si="236"/>
        <v>Maibach 1822 eVFV Schlappe Lunge</v>
      </c>
      <c r="AA580" s="172">
        <f t="shared" si="235"/>
        <v>1</v>
      </c>
      <c r="AB580" s="172" t="str">
        <f t="shared" si="237"/>
        <v>0 : 0</v>
      </c>
      <c r="AC580" s="3" t="str">
        <f t="shared" si="238"/>
        <v>Maibach 1822 eVFV Schlappe Lunge</v>
      </c>
      <c r="AD580" s="64" t="str">
        <f t="shared" si="239"/>
        <v>0 : 0</v>
      </c>
      <c r="AE580" s="317"/>
      <c r="AF580" s="170"/>
      <c r="AG580" s="170"/>
      <c r="AH580" s="167" t="str">
        <f t="shared" si="240"/>
        <v>Maibach 1822 eVFV Schlappe Lunge</v>
      </c>
    </row>
    <row r="581" spans="25:34" x14ac:dyDescent="0.2">
      <c r="Y581" s="57" t="s">
        <v>344</v>
      </c>
      <c r="Z581" s="33" t="str">
        <f t="shared" si="236"/>
        <v>Team B4Team B6</v>
      </c>
      <c r="AA581" s="172">
        <f t="shared" si="235"/>
        <v>1</v>
      </c>
      <c r="AB581" s="172" t="str">
        <f t="shared" si="237"/>
        <v>1 : 1</v>
      </c>
      <c r="AC581" s="3" t="str">
        <f t="shared" si="238"/>
        <v>Team B4Team B6</v>
      </c>
      <c r="AD581" s="64" t="str">
        <f t="shared" si="239"/>
        <v>1 : 1</v>
      </c>
      <c r="AE581" s="317"/>
      <c r="AF581" s="170"/>
      <c r="AG581" s="170"/>
      <c r="AH581" s="167" t="str">
        <f t="shared" si="240"/>
        <v>Team B4Team B6</v>
      </c>
    </row>
    <row r="582" spans="25:34" x14ac:dyDescent="0.2">
      <c r="Y582" s="57" t="s">
        <v>345</v>
      </c>
      <c r="Z582" s="33" t="str">
        <f t="shared" si="236"/>
        <v>Team C4Team C6</v>
      </c>
      <c r="AA582" s="172">
        <f t="shared" si="235"/>
        <v>1</v>
      </c>
      <c r="AB582" s="172" t="str">
        <f t="shared" si="237"/>
        <v>3 : 3</v>
      </c>
      <c r="AC582" s="3" t="str">
        <f t="shared" si="238"/>
        <v>Team C4Team C6</v>
      </c>
      <c r="AD582" s="64" t="str">
        <f t="shared" si="239"/>
        <v>3 : 3</v>
      </c>
      <c r="AE582" s="317"/>
      <c r="AF582" s="170"/>
      <c r="AG582" s="170"/>
      <c r="AH582" s="167" t="str">
        <f t="shared" si="240"/>
        <v>Team C4Team C6</v>
      </c>
    </row>
    <row r="583" spans="25:34" x14ac:dyDescent="0.2">
      <c r="Y583" s="57" t="s">
        <v>346</v>
      </c>
      <c r="Z583" s="33" t="str">
        <f t="shared" si="236"/>
        <v>Team D4Team D6</v>
      </c>
      <c r="AA583" s="172">
        <f t="shared" si="235"/>
        <v>1</v>
      </c>
      <c r="AB583" s="172" t="str">
        <f t="shared" si="237"/>
        <v>3 : 1</v>
      </c>
      <c r="AC583" s="3" t="str">
        <f t="shared" si="238"/>
        <v>Team D4Team D6</v>
      </c>
      <c r="AD583" s="64" t="str">
        <f t="shared" si="239"/>
        <v>3 : 1</v>
      </c>
      <c r="AE583" s="317"/>
      <c r="AF583" s="170"/>
      <c r="AG583" s="170"/>
      <c r="AH583" s="167" t="str">
        <f t="shared" si="240"/>
        <v>Team D4Team D6</v>
      </c>
    </row>
    <row r="584" spans="25:34" x14ac:dyDescent="0.2">
      <c r="Y584" s="57" t="s">
        <v>347</v>
      </c>
      <c r="Z584" s="33" t="str">
        <f t="shared" si="236"/>
        <v>Team A7FC Barcelona</v>
      </c>
      <c r="AA584" s="172">
        <f t="shared" si="235"/>
        <v>1</v>
      </c>
      <c r="AB584" s="172" t="str">
        <f t="shared" si="237"/>
        <v>3 : 3</v>
      </c>
      <c r="AC584" s="3" t="str">
        <f t="shared" si="238"/>
        <v>Team A7FC Barcelona</v>
      </c>
      <c r="AD584" s="64" t="str">
        <f t="shared" si="239"/>
        <v>3 : 3</v>
      </c>
      <c r="AE584" s="317"/>
      <c r="AF584" s="170"/>
      <c r="AG584" s="170"/>
      <c r="AH584" s="167" t="str">
        <f t="shared" si="240"/>
        <v>Team A7FC Barcelona</v>
      </c>
    </row>
    <row r="585" spans="25:34" x14ac:dyDescent="0.2">
      <c r="Y585" s="57" t="s">
        <v>348</v>
      </c>
      <c r="Z585" s="33" t="str">
        <f t="shared" si="236"/>
        <v>Team B7Team B3</v>
      </c>
      <c r="AA585" s="172">
        <f t="shared" si="235"/>
        <v>1</v>
      </c>
      <c r="AB585" s="172" t="str">
        <f t="shared" si="237"/>
        <v>5 : 1</v>
      </c>
      <c r="AC585" s="3" t="str">
        <f t="shared" si="238"/>
        <v>Team B7Team B3</v>
      </c>
      <c r="AD585" s="64" t="str">
        <f t="shared" si="239"/>
        <v>5 : 1</v>
      </c>
      <c r="AE585" s="317"/>
      <c r="AF585" s="170"/>
      <c r="AG585" s="170"/>
      <c r="AH585" s="167" t="str">
        <f t="shared" si="240"/>
        <v>Team B7Team B3</v>
      </c>
    </row>
    <row r="586" spans="25:34" x14ac:dyDescent="0.2">
      <c r="Y586" s="57" t="s">
        <v>349</v>
      </c>
      <c r="Z586" s="33" t="str">
        <f t="shared" si="236"/>
        <v>Team C7Team C3</v>
      </c>
      <c r="AA586" s="172">
        <f t="shared" si="235"/>
        <v>1</v>
      </c>
      <c r="AB586" s="172" t="str">
        <f t="shared" si="237"/>
        <v>6 : 1</v>
      </c>
      <c r="AC586" s="3" t="str">
        <f t="shared" si="238"/>
        <v>Team C7Team C3</v>
      </c>
      <c r="AD586" s="64" t="str">
        <f t="shared" si="239"/>
        <v>6 : 1</v>
      </c>
      <c r="AE586" s="317"/>
      <c r="AF586" s="170"/>
      <c r="AG586" s="170"/>
      <c r="AH586" s="167" t="str">
        <f t="shared" si="240"/>
        <v>Team C7Team C3</v>
      </c>
    </row>
    <row r="587" spans="25:34" x14ac:dyDescent="0.2">
      <c r="Y587" s="57" t="s">
        <v>350</v>
      </c>
      <c r="Z587" s="33" t="str">
        <f t="shared" si="236"/>
        <v>Team D7Team D3</v>
      </c>
      <c r="AA587" s="172">
        <f t="shared" si="235"/>
        <v>1</v>
      </c>
      <c r="AB587" s="172" t="str">
        <f t="shared" si="237"/>
        <v>5 : 2</v>
      </c>
      <c r="AC587" s="3" t="str">
        <f t="shared" si="238"/>
        <v>Team D7Team D3</v>
      </c>
      <c r="AD587" s="64" t="str">
        <f t="shared" si="239"/>
        <v>5 : 2</v>
      </c>
      <c r="AE587" s="317"/>
      <c r="AF587" s="170"/>
      <c r="AG587" s="170"/>
      <c r="AH587" s="167" t="str">
        <f t="shared" si="240"/>
        <v>Team D7Team D3</v>
      </c>
    </row>
    <row r="588" spans="25:34" x14ac:dyDescent="0.2">
      <c r="Y588" s="57" t="s">
        <v>351</v>
      </c>
      <c r="Z588" s="33" t="str">
        <f t="shared" si="236"/>
        <v>Eintracht FrankfurtTeam A8</v>
      </c>
      <c r="AA588" s="172">
        <f t="shared" si="235"/>
        <v>1</v>
      </c>
      <c r="AB588" s="172" t="str">
        <f t="shared" si="237"/>
        <v>4 : 2</v>
      </c>
      <c r="AC588" s="3" t="str">
        <f t="shared" si="238"/>
        <v>Eintracht FrankfurtTeam A8</v>
      </c>
      <c r="AD588" s="64" t="str">
        <f t="shared" si="239"/>
        <v>4 : 2</v>
      </c>
      <c r="AE588" s="317"/>
      <c r="AF588" s="170"/>
      <c r="AG588" s="170"/>
      <c r="AH588" s="167" t="str">
        <f t="shared" si="240"/>
        <v>Eintracht FrankfurtTeam A8</v>
      </c>
    </row>
    <row r="589" spans="25:34" x14ac:dyDescent="0.2">
      <c r="Y589" s="57" t="s">
        <v>352</v>
      </c>
      <c r="Z589" s="33" t="str">
        <f t="shared" si="236"/>
        <v>Team B2Team B8</v>
      </c>
      <c r="AA589" s="172">
        <f t="shared" si="235"/>
        <v>1</v>
      </c>
      <c r="AB589" s="172" t="str">
        <f t="shared" si="237"/>
        <v>3 : 0</v>
      </c>
      <c r="AC589" s="3" t="str">
        <f t="shared" si="238"/>
        <v>Team B2Team B8</v>
      </c>
      <c r="AD589" s="64" t="str">
        <f t="shared" si="239"/>
        <v>3 : 0</v>
      </c>
      <c r="AE589" s="317"/>
      <c r="AF589" s="170"/>
      <c r="AG589" s="170"/>
      <c r="AH589" s="167" t="str">
        <f t="shared" si="240"/>
        <v>Team B2Team B8</v>
      </c>
    </row>
    <row r="590" spans="25:34" x14ac:dyDescent="0.2">
      <c r="Y590" s="57" t="s">
        <v>353</v>
      </c>
      <c r="Z590" s="33" t="str">
        <f t="shared" si="236"/>
        <v>Team C2Team C8</v>
      </c>
      <c r="AA590" s="172">
        <f t="shared" si="235"/>
        <v>1</v>
      </c>
      <c r="AB590" s="172" t="str">
        <f t="shared" si="237"/>
        <v>5 : 1</v>
      </c>
      <c r="AC590" s="3" t="str">
        <f t="shared" si="238"/>
        <v>Team C2Team C8</v>
      </c>
      <c r="AD590" s="64" t="str">
        <f t="shared" si="239"/>
        <v>5 : 1</v>
      </c>
      <c r="AE590" s="317"/>
      <c r="AF590" s="170"/>
      <c r="AG590" s="170"/>
      <c r="AH590" s="167" t="str">
        <f t="shared" si="240"/>
        <v>Team C2Team C8</v>
      </c>
    </row>
    <row r="591" spans="25:34" x14ac:dyDescent="0.2">
      <c r="Y591" s="57" t="s">
        <v>354</v>
      </c>
      <c r="Z591" s="33" t="str">
        <f t="shared" si="236"/>
        <v>Team D2Team D8</v>
      </c>
      <c r="AA591" s="172">
        <f t="shared" si="235"/>
        <v>1</v>
      </c>
      <c r="AB591" s="172" t="str">
        <f t="shared" si="237"/>
        <v>0 : 3</v>
      </c>
      <c r="AC591" s="3" t="str">
        <f t="shared" si="238"/>
        <v>Team D2Team D8</v>
      </c>
      <c r="AD591" s="64" t="str">
        <f t="shared" si="239"/>
        <v>0 : 3</v>
      </c>
      <c r="AE591" s="317"/>
      <c r="AF591" s="170"/>
      <c r="AG591" s="170"/>
      <c r="AH591" s="167" t="str">
        <f t="shared" si="240"/>
        <v>Team D2Team D8</v>
      </c>
    </row>
    <row r="592" spans="25:34" x14ac:dyDescent="0.2">
      <c r="Y592" s="57" t="s">
        <v>355</v>
      </c>
      <c r="Z592" s="33" t="str">
        <f t="shared" si="236"/>
        <v>1. FC RiedwaldMaibach 1822 eV</v>
      </c>
      <c r="AA592" s="172">
        <f t="shared" si="235"/>
        <v>1</v>
      </c>
      <c r="AB592" s="172" t="str">
        <f t="shared" si="237"/>
        <v>1 : 2</v>
      </c>
      <c r="AC592" s="3" t="str">
        <f t="shared" si="238"/>
        <v>1. FC RiedwaldMaibach 1822 eV</v>
      </c>
      <c r="AD592" s="64" t="str">
        <f t="shared" si="239"/>
        <v>1 : 2</v>
      </c>
      <c r="AE592" s="317"/>
      <c r="AF592" s="170"/>
      <c r="AG592" s="170"/>
      <c r="AH592" s="167" t="str">
        <f t="shared" si="240"/>
        <v>1. FC RiedwaldMaibach 1822 eV</v>
      </c>
    </row>
    <row r="593" spans="25:34" x14ac:dyDescent="0.2">
      <c r="Y593" s="57" t="s">
        <v>356</v>
      </c>
      <c r="Z593" s="33" t="str">
        <f t="shared" si="236"/>
        <v>Team B1Team B4</v>
      </c>
      <c r="AA593" s="172">
        <f t="shared" si="235"/>
        <v>1</v>
      </c>
      <c r="AB593" s="172" t="str">
        <f t="shared" si="237"/>
        <v>3 : 3</v>
      </c>
      <c r="AC593" s="3" t="str">
        <f t="shared" si="238"/>
        <v>Team B1Team B4</v>
      </c>
      <c r="AD593" s="64" t="str">
        <f t="shared" si="239"/>
        <v>3 : 3</v>
      </c>
      <c r="AE593" s="317"/>
      <c r="AF593" s="170"/>
      <c r="AG593" s="170"/>
      <c r="AH593" s="167" t="str">
        <f t="shared" si="240"/>
        <v>Team B1Team B4</v>
      </c>
    </row>
    <row r="594" spans="25:34" x14ac:dyDescent="0.2">
      <c r="Y594" s="57" t="s">
        <v>357</v>
      </c>
      <c r="Z594" s="33" t="str">
        <f t="shared" si="236"/>
        <v>Team C1Team C4</v>
      </c>
      <c r="AA594" s="172">
        <f t="shared" si="235"/>
        <v>1</v>
      </c>
      <c r="AB594" s="172" t="str">
        <f t="shared" si="237"/>
        <v>3 : 3</v>
      </c>
      <c r="AC594" s="3" t="str">
        <f t="shared" si="238"/>
        <v>Team C1Team C4</v>
      </c>
      <c r="AD594" s="64" t="str">
        <f t="shared" si="239"/>
        <v>3 : 3</v>
      </c>
      <c r="AE594" s="317"/>
      <c r="AF594" s="170"/>
      <c r="AG594" s="170"/>
      <c r="AH594" s="167" t="str">
        <f t="shared" si="240"/>
        <v>Team C1Team C4</v>
      </c>
    </row>
    <row r="595" spans="25:34" x14ac:dyDescent="0.2">
      <c r="Y595" s="57" t="s">
        <v>358</v>
      </c>
      <c r="Z595" s="33" t="str">
        <f t="shared" si="236"/>
        <v>Team D1Team D4</v>
      </c>
      <c r="AA595" s="172">
        <f t="shared" si="235"/>
        <v>1</v>
      </c>
      <c r="AB595" s="172" t="str">
        <f t="shared" si="237"/>
        <v>3 : 3</v>
      </c>
      <c r="AC595" s="3" t="str">
        <f t="shared" si="238"/>
        <v>Team D1Team D4</v>
      </c>
      <c r="AD595" s="64" t="str">
        <f t="shared" si="239"/>
        <v>3 : 3</v>
      </c>
      <c r="AE595" s="317"/>
      <c r="AF595" s="170"/>
      <c r="AG595" s="170"/>
      <c r="AH595" s="167" t="str">
        <f t="shared" si="240"/>
        <v>Team D1Team D4</v>
      </c>
    </row>
    <row r="596" spans="25:34" x14ac:dyDescent="0.2">
      <c r="Y596" s="57" t="s">
        <v>359</v>
      </c>
      <c r="Z596" s="33" t="str">
        <f t="shared" si="236"/>
        <v>FC BarcelonaBeinbruch SC</v>
      </c>
      <c r="AA596" s="172">
        <f t="shared" si="235"/>
        <v>1</v>
      </c>
      <c r="AB596" s="172" t="str">
        <f t="shared" si="237"/>
        <v>5 : 5</v>
      </c>
      <c r="AC596" s="3" t="str">
        <f t="shared" si="238"/>
        <v>FC BarcelonaBeinbruch SC</v>
      </c>
      <c r="AD596" s="64" t="str">
        <f t="shared" si="239"/>
        <v>5 : 5</v>
      </c>
      <c r="AE596" s="317"/>
      <c r="AF596" s="170"/>
      <c r="AG596" s="170"/>
      <c r="AH596" s="167" t="str">
        <f t="shared" si="240"/>
        <v>FC BarcelonaBeinbruch SC</v>
      </c>
    </row>
    <row r="597" spans="25:34" x14ac:dyDescent="0.2">
      <c r="Y597" s="57" t="s">
        <v>360</v>
      </c>
      <c r="Z597" s="33" t="str">
        <f t="shared" si="236"/>
        <v>Team B3Team B5</v>
      </c>
      <c r="AA597" s="172">
        <f t="shared" si="235"/>
        <v>1</v>
      </c>
      <c r="AB597" s="172" t="str">
        <f t="shared" si="237"/>
        <v>6 : 6</v>
      </c>
      <c r="AC597" s="3" t="str">
        <f t="shared" si="238"/>
        <v>Team B3Team B5</v>
      </c>
      <c r="AD597" s="64" t="str">
        <f t="shared" si="239"/>
        <v>6 : 6</v>
      </c>
      <c r="AE597" s="317"/>
      <c r="AF597" s="170"/>
      <c r="AG597" s="170"/>
      <c r="AH597" s="167" t="str">
        <f t="shared" si="240"/>
        <v>Team B3Team B5</v>
      </c>
    </row>
    <row r="598" spans="25:34" x14ac:dyDescent="0.2">
      <c r="Y598" s="57" t="s">
        <v>361</v>
      </c>
      <c r="Z598" s="33" t="str">
        <f t="shared" si="236"/>
        <v>Team C3Team C5</v>
      </c>
      <c r="AA598" s="172">
        <f t="shared" si="235"/>
        <v>1</v>
      </c>
      <c r="AB598" s="172" t="str">
        <f t="shared" si="237"/>
        <v>5 : 5</v>
      </c>
      <c r="AC598" s="3" t="str">
        <f t="shared" si="238"/>
        <v>Team C3Team C5</v>
      </c>
      <c r="AD598" s="64" t="str">
        <f t="shared" si="239"/>
        <v>5 : 5</v>
      </c>
      <c r="AE598" s="317"/>
      <c r="AF598" s="170"/>
      <c r="AG598" s="170"/>
      <c r="AH598" s="167" t="str">
        <f t="shared" si="240"/>
        <v>Team C3Team C5</v>
      </c>
    </row>
    <row r="599" spans="25:34" x14ac:dyDescent="0.2">
      <c r="Y599" s="57" t="s">
        <v>362</v>
      </c>
      <c r="Z599" s="33" t="str">
        <f t="shared" si="236"/>
        <v>Team D3Team D5</v>
      </c>
      <c r="AA599" s="172">
        <f t="shared" si="235"/>
        <v>1</v>
      </c>
      <c r="AB599" s="172" t="str">
        <f t="shared" si="237"/>
        <v>4 : 4</v>
      </c>
      <c r="AC599" s="3" t="str">
        <f t="shared" si="238"/>
        <v>Team D3Team D5</v>
      </c>
      <c r="AD599" s="64" t="str">
        <f t="shared" si="239"/>
        <v>4 : 4</v>
      </c>
      <c r="AE599" s="317"/>
      <c r="AF599" s="170"/>
      <c r="AG599" s="170"/>
      <c r="AH599" s="167" t="str">
        <f t="shared" si="240"/>
        <v>Team D3Team D5</v>
      </c>
    </row>
    <row r="600" spans="25:34" x14ac:dyDescent="0.2">
      <c r="Y600" s="57" t="s">
        <v>363</v>
      </c>
      <c r="Z600" s="33" t="str">
        <f t="shared" si="236"/>
        <v>FV Schlappe LungeEintracht Frankfurt</v>
      </c>
      <c r="AA600" s="172">
        <f t="shared" si="235"/>
        <v>1</v>
      </c>
      <c r="AB600" s="172" t="str">
        <f t="shared" si="237"/>
        <v>3 : 3</v>
      </c>
      <c r="AC600" s="3" t="str">
        <f t="shared" si="238"/>
        <v>FV Schlappe LungeEintracht Frankfurt</v>
      </c>
      <c r="AD600" s="64" t="str">
        <f t="shared" si="239"/>
        <v>3 : 3</v>
      </c>
      <c r="AE600" s="317"/>
      <c r="AF600" s="170"/>
      <c r="AG600" s="170"/>
      <c r="AH600" s="167" t="str">
        <f t="shared" si="240"/>
        <v>FV Schlappe LungeEintracht Frankfurt</v>
      </c>
    </row>
    <row r="601" spans="25:34" x14ac:dyDescent="0.2">
      <c r="Y601" s="57" t="s">
        <v>364</v>
      </c>
      <c r="Z601" s="33" t="str">
        <f t="shared" si="236"/>
        <v>Team B6Team B2</v>
      </c>
      <c r="AA601" s="172">
        <f t="shared" si="235"/>
        <v>1</v>
      </c>
      <c r="AB601" s="172" t="str">
        <f t="shared" si="237"/>
        <v>5 : 5</v>
      </c>
      <c r="AC601" s="3" t="str">
        <f t="shared" si="238"/>
        <v>Team B6Team B2</v>
      </c>
      <c r="AD601" s="64" t="str">
        <f t="shared" si="239"/>
        <v>5 : 5</v>
      </c>
      <c r="AE601" s="317"/>
      <c r="AF601" s="170"/>
      <c r="AG601" s="170"/>
      <c r="AH601" s="167" t="str">
        <f t="shared" si="240"/>
        <v>Team B6Team B2</v>
      </c>
    </row>
    <row r="602" spans="25:34" x14ac:dyDescent="0.2">
      <c r="Y602" s="57" t="s">
        <v>365</v>
      </c>
      <c r="Z602" s="33" t="str">
        <f t="shared" si="236"/>
        <v>Team C6Team C2</v>
      </c>
      <c r="AA602" s="172">
        <f t="shared" si="235"/>
        <v>1</v>
      </c>
      <c r="AB602" s="172" t="str">
        <f t="shared" si="237"/>
        <v>0 : 0</v>
      </c>
      <c r="AC602" s="3" t="str">
        <f t="shared" si="238"/>
        <v>Team C6Team C2</v>
      </c>
      <c r="AD602" s="64" t="str">
        <f t="shared" si="239"/>
        <v>0 : 0</v>
      </c>
      <c r="AE602" s="317"/>
      <c r="AF602" s="170"/>
      <c r="AG602" s="170"/>
      <c r="AH602" s="167" t="str">
        <f t="shared" si="240"/>
        <v>Team C6Team C2</v>
      </c>
    </row>
    <row r="603" spans="25:34" x14ac:dyDescent="0.2">
      <c r="Y603" s="57" t="s">
        <v>366</v>
      </c>
      <c r="Z603" s="33" t="str">
        <f t="shared" si="236"/>
        <v>Team D6Team D2</v>
      </c>
      <c r="AA603" s="172">
        <f t="shared" si="235"/>
        <v>1</v>
      </c>
      <c r="AB603" s="172" t="str">
        <f t="shared" si="237"/>
        <v>1 : 1</v>
      </c>
      <c r="AC603" s="3" t="str">
        <f t="shared" si="238"/>
        <v>Team D6Team D2</v>
      </c>
      <c r="AD603" s="64" t="str">
        <f t="shared" si="239"/>
        <v>1 : 1</v>
      </c>
      <c r="AE603" s="317"/>
      <c r="AF603" s="170"/>
      <c r="AG603" s="170"/>
      <c r="AH603" s="167" t="str">
        <f t="shared" si="240"/>
        <v>Team D6Team D2</v>
      </c>
    </row>
    <row r="604" spans="25:34" x14ac:dyDescent="0.2">
      <c r="Y604" s="57" t="s">
        <v>367</v>
      </c>
      <c r="Z604" s="33" t="str">
        <f t="shared" si="236"/>
        <v>Team A8Team A9</v>
      </c>
      <c r="AA604" s="172">
        <f t="shared" si="235"/>
        <v>1</v>
      </c>
      <c r="AB604" s="172" t="str">
        <f t="shared" si="237"/>
        <v>3 : 3</v>
      </c>
      <c r="AC604" s="3" t="str">
        <f t="shared" si="238"/>
        <v>Team A8Team A9</v>
      </c>
      <c r="AD604" s="64" t="str">
        <f t="shared" si="239"/>
        <v>3 : 3</v>
      </c>
      <c r="AE604" s="317"/>
      <c r="AF604" s="170"/>
      <c r="AG604" s="170"/>
      <c r="AH604" s="167" t="str">
        <f t="shared" si="240"/>
        <v>Team A8Team A9</v>
      </c>
    </row>
    <row r="605" spans="25:34" x14ac:dyDescent="0.2">
      <c r="Y605" s="57" t="s">
        <v>368</v>
      </c>
      <c r="Z605" s="33" t="str">
        <f t="shared" si="236"/>
        <v>Team B8Team B9</v>
      </c>
      <c r="AA605" s="172">
        <f t="shared" si="235"/>
        <v>1</v>
      </c>
      <c r="AB605" s="172" t="str">
        <f t="shared" si="237"/>
        <v>3 : 1</v>
      </c>
      <c r="AC605" s="3" t="str">
        <f t="shared" si="238"/>
        <v>Team B8Team B9</v>
      </c>
      <c r="AD605" s="64" t="str">
        <f t="shared" si="239"/>
        <v>3 : 1</v>
      </c>
      <c r="AE605" s="317"/>
      <c r="AF605" s="170"/>
      <c r="AG605" s="170"/>
      <c r="AH605" s="167" t="str">
        <f t="shared" si="240"/>
        <v>Team B8Team B9</v>
      </c>
    </row>
    <row r="606" spans="25:34" x14ac:dyDescent="0.2">
      <c r="Y606" s="57" t="s">
        <v>369</v>
      </c>
      <c r="Z606" s="33" t="str">
        <f t="shared" si="236"/>
        <v>Team C8Team C9</v>
      </c>
      <c r="AA606" s="172">
        <f t="shared" si="235"/>
        <v>1</v>
      </c>
      <c r="AB606" s="172" t="str">
        <f t="shared" si="237"/>
        <v>3 : 3</v>
      </c>
      <c r="AC606" s="3" t="str">
        <f t="shared" si="238"/>
        <v>Team C8Team C9</v>
      </c>
      <c r="AD606" s="64" t="str">
        <f t="shared" si="239"/>
        <v>3 : 3</v>
      </c>
      <c r="AE606" s="317"/>
      <c r="AF606" s="170"/>
      <c r="AG606" s="170"/>
      <c r="AH606" s="167" t="str">
        <f t="shared" si="240"/>
        <v>Team C8Team C9</v>
      </c>
    </row>
    <row r="607" spans="25:34" x14ac:dyDescent="0.2">
      <c r="Y607" s="57" t="s">
        <v>370</v>
      </c>
      <c r="Z607" s="33" t="str">
        <f t="shared" si="236"/>
        <v>Team D8Team D9</v>
      </c>
      <c r="AA607" s="172">
        <f t="shared" si="235"/>
        <v>1</v>
      </c>
      <c r="AB607" s="172" t="str">
        <f t="shared" si="237"/>
        <v>5 : 1</v>
      </c>
      <c r="AC607" s="3" t="str">
        <f t="shared" si="238"/>
        <v>Team D8Team D9</v>
      </c>
      <c r="AD607" s="64" t="str">
        <f t="shared" si="239"/>
        <v>5 : 1</v>
      </c>
      <c r="AE607" s="317"/>
      <c r="AF607" s="170"/>
      <c r="AG607" s="170"/>
      <c r="AH607" s="167" t="str">
        <f t="shared" si="240"/>
        <v>Team D8Team D9</v>
      </c>
    </row>
    <row r="608" spans="25:34" x14ac:dyDescent="0.2">
      <c r="Y608" s="57" t="s">
        <v>371</v>
      </c>
      <c r="Z608" s="33" t="str">
        <f t="shared" si="236"/>
        <v>FC Barcelona1. FC Riedwald</v>
      </c>
      <c r="AA608" s="172">
        <f t="shared" ref="AA608:AA639" si="241">AA320</f>
        <v>1</v>
      </c>
      <c r="AB608" s="172" t="str">
        <f t="shared" si="237"/>
        <v>6 : 1</v>
      </c>
      <c r="AC608" s="3" t="str">
        <f t="shared" si="238"/>
        <v>FC Barcelona1. FC Riedwald</v>
      </c>
      <c r="AD608" s="64" t="str">
        <f t="shared" si="239"/>
        <v>6 : 1</v>
      </c>
      <c r="AE608" s="317"/>
      <c r="AF608" s="170"/>
      <c r="AG608" s="170"/>
      <c r="AH608" s="167" t="str">
        <f t="shared" si="240"/>
        <v>FC Barcelona1. FC Riedwald</v>
      </c>
    </row>
    <row r="609" spans="25:34" x14ac:dyDescent="0.2">
      <c r="Y609" s="57" t="s">
        <v>372</v>
      </c>
      <c r="Z609" s="33" t="str">
        <f t="shared" si="236"/>
        <v>Team B3Team B1</v>
      </c>
      <c r="AA609" s="172">
        <f t="shared" si="241"/>
        <v>1</v>
      </c>
      <c r="AB609" s="172" t="str">
        <f t="shared" si="237"/>
        <v>5 : 2</v>
      </c>
      <c r="AC609" s="3" t="str">
        <f t="shared" si="238"/>
        <v>Team B3Team B1</v>
      </c>
      <c r="AD609" s="64" t="str">
        <f t="shared" si="239"/>
        <v>5 : 2</v>
      </c>
      <c r="AE609" s="317"/>
      <c r="AF609" s="170"/>
      <c r="AG609" s="170"/>
      <c r="AH609" s="167" t="str">
        <f t="shared" si="240"/>
        <v>Team B3Team B1</v>
      </c>
    </row>
    <row r="610" spans="25:34" x14ac:dyDescent="0.2">
      <c r="Y610" s="57" t="s">
        <v>373</v>
      </c>
      <c r="Z610" s="33" t="str">
        <f t="shared" ref="Z610:Z638" si="242">W322&amp;V322</f>
        <v>Team C3Team C1</v>
      </c>
      <c r="AA610" s="172">
        <f t="shared" si="241"/>
        <v>1</v>
      </c>
      <c r="AB610" s="172" t="str">
        <f t="shared" ref="AB610:AB638" si="243">IF(AA610&gt;0,Y322&amp;$M$67&amp;X322,"")</f>
        <v>4 : 2</v>
      </c>
      <c r="AC610" s="3" t="str">
        <f t="shared" ref="AC610:AC638" si="244">IF($AG322=1,W322&amp;V322,"")</f>
        <v>Team C3Team C1</v>
      </c>
      <c r="AD610" s="64" t="str">
        <f t="shared" ref="AD610:AD638" si="245">IF(AND(AA322&gt;0,$AG322=1),$Y322&amp;$M$67&amp;$X322,"")</f>
        <v>4 : 2</v>
      </c>
      <c r="AE610" s="317"/>
      <c r="AF610" s="170"/>
      <c r="AG610" s="170"/>
      <c r="AH610" s="167" t="str">
        <f t="shared" ref="AH610:AH639" si="246">Z610</f>
        <v>Team C3Team C1</v>
      </c>
    </row>
    <row r="611" spans="25:34" x14ac:dyDescent="0.2">
      <c r="Y611" s="57" t="s">
        <v>374</v>
      </c>
      <c r="Z611" s="33" t="str">
        <f t="shared" si="242"/>
        <v>Team D3Team D1</v>
      </c>
      <c r="AA611" s="172">
        <f t="shared" si="241"/>
        <v>1</v>
      </c>
      <c r="AB611" s="172" t="str">
        <f t="shared" si="243"/>
        <v>3 : 0</v>
      </c>
      <c r="AC611" s="3" t="str">
        <f t="shared" si="244"/>
        <v>Team D3Team D1</v>
      </c>
      <c r="AD611" s="64" t="str">
        <f t="shared" si="245"/>
        <v>3 : 0</v>
      </c>
      <c r="AE611" s="317"/>
      <c r="AF611" s="170"/>
      <c r="AG611" s="170"/>
      <c r="AH611" s="167" t="str">
        <f t="shared" si="246"/>
        <v>Team D3Team D1</v>
      </c>
    </row>
    <row r="612" spans="25:34" x14ac:dyDescent="0.2">
      <c r="Y612" s="57" t="s">
        <v>375</v>
      </c>
      <c r="Z612" s="33" t="str">
        <f t="shared" si="242"/>
        <v>Eintracht FrankfurtMaibach 1822 eV</v>
      </c>
      <c r="AA612" s="172">
        <f t="shared" si="241"/>
        <v>1</v>
      </c>
      <c r="AB612" s="172" t="str">
        <f t="shared" si="243"/>
        <v>5 : 1</v>
      </c>
      <c r="AC612" s="3" t="str">
        <f t="shared" si="244"/>
        <v>Eintracht FrankfurtMaibach 1822 eV</v>
      </c>
      <c r="AD612" s="64" t="str">
        <f t="shared" si="245"/>
        <v>5 : 1</v>
      </c>
      <c r="AE612" s="317"/>
      <c r="AF612" s="170"/>
      <c r="AG612" s="170"/>
      <c r="AH612" s="167" t="str">
        <f t="shared" si="246"/>
        <v>Eintracht FrankfurtMaibach 1822 eV</v>
      </c>
    </row>
    <row r="613" spans="25:34" x14ac:dyDescent="0.2">
      <c r="Y613" s="57" t="s">
        <v>376</v>
      </c>
      <c r="Z613" s="33" t="str">
        <f t="shared" si="242"/>
        <v>Team B2Team B4</v>
      </c>
      <c r="AA613" s="172">
        <f t="shared" si="241"/>
        <v>1</v>
      </c>
      <c r="AB613" s="172" t="str">
        <f t="shared" si="243"/>
        <v>0 : 3</v>
      </c>
      <c r="AC613" s="3" t="str">
        <f t="shared" si="244"/>
        <v>Team B2Team B4</v>
      </c>
      <c r="AD613" s="64" t="str">
        <f t="shared" si="245"/>
        <v>0 : 3</v>
      </c>
      <c r="AE613" s="317"/>
      <c r="AF613" s="170"/>
      <c r="AG613" s="170"/>
      <c r="AH613" s="167" t="str">
        <f t="shared" si="246"/>
        <v>Team B2Team B4</v>
      </c>
    </row>
    <row r="614" spans="25:34" x14ac:dyDescent="0.2">
      <c r="Y614" s="57" t="s">
        <v>377</v>
      </c>
      <c r="Z614" s="33" t="str">
        <f t="shared" si="242"/>
        <v>Team C2Team C4</v>
      </c>
      <c r="AA614" s="172">
        <f t="shared" si="241"/>
        <v>1</v>
      </c>
      <c r="AB614" s="172" t="str">
        <f t="shared" si="243"/>
        <v>1 : 2</v>
      </c>
      <c r="AC614" s="3" t="str">
        <f t="shared" si="244"/>
        <v>Team C2Team C4</v>
      </c>
      <c r="AD614" s="64" t="str">
        <f t="shared" si="245"/>
        <v>1 : 2</v>
      </c>
      <c r="AE614" s="317"/>
      <c r="AF614" s="170"/>
      <c r="AG614" s="170"/>
      <c r="AH614" s="167" t="str">
        <f t="shared" si="246"/>
        <v>Team C2Team C4</v>
      </c>
    </row>
    <row r="615" spans="25:34" x14ac:dyDescent="0.2">
      <c r="Y615" s="57" t="s">
        <v>378</v>
      </c>
      <c r="Z615" s="33" t="str">
        <f t="shared" si="242"/>
        <v>Team D2Team D4</v>
      </c>
      <c r="AA615" s="172">
        <f t="shared" si="241"/>
        <v>1</v>
      </c>
      <c r="AB615" s="172" t="str">
        <f t="shared" si="243"/>
        <v>3 : 3</v>
      </c>
      <c r="AC615" s="3" t="str">
        <f t="shared" si="244"/>
        <v>Team D2Team D4</v>
      </c>
      <c r="AD615" s="64" t="str">
        <f t="shared" si="245"/>
        <v>3 : 3</v>
      </c>
      <c r="AE615" s="317"/>
      <c r="AF615" s="170"/>
      <c r="AG615" s="170"/>
      <c r="AH615" s="167" t="str">
        <f t="shared" si="246"/>
        <v>Team D2Team D4</v>
      </c>
    </row>
    <row r="616" spans="25:34" x14ac:dyDescent="0.2">
      <c r="Y616" s="57" t="s">
        <v>379</v>
      </c>
      <c r="Z616" s="33" t="str">
        <f t="shared" si="242"/>
        <v>Team A9FV Schlappe Lunge</v>
      </c>
      <c r="AA616" s="172">
        <f t="shared" si="241"/>
        <v>1</v>
      </c>
      <c r="AB616" s="172" t="str">
        <f t="shared" si="243"/>
        <v>3 : 3</v>
      </c>
      <c r="AC616" s="3" t="str">
        <f t="shared" si="244"/>
        <v>Team A9FV Schlappe Lunge</v>
      </c>
      <c r="AD616" s="64" t="str">
        <f t="shared" si="245"/>
        <v>3 : 3</v>
      </c>
      <c r="AE616" s="317"/>
      <c r="AF616" s="170"/>
      <c r="AG616" s="170"/>
      <c r="AH616" s="167" t="str">
        <f t="shared" si="246"/>
        <v>Team A9FV Schlappe Lunge</v>
      </c>
    </row>
    <row r="617" spans="25:34" x14ac:dyDescent="0.2">
      <c r="Y617" s="57" t="s">
        <v>380</v>
      </c>
      <c r="Z617" s="33" t="str">
        <f t="shared" si="242"/>
        <v>Team B9Team B6</v>
      </c>
      <c r="AA617" s="172">
        <f t="shared" si="241"/>
        <v>1</v>
      </c>
      <c r="AB617" s="172" t="str">
        <f t="shared" si="243"/>
        <v>3 : 3</v>
      </c>
      <c r="AC617" s="3" t="str">
        <f t="shared" si="244"/>
        <v>Team B9Team B6</v>
      </c>
      <c r="AD617" s="64" t="str">
        <f t="shared" si="245"/>
        <v>3 : 3</v>
      </c>
      <c r="AE617" s="317"/>
      <c r="AF617" s="170"/>
      <c r="AG617" s="170"/>
      <c r="AH617" s="167" t="str">
        <f t="shared" si="246"/>
        <v>Team B9Team B6</v>
      </c>
    </row>
    <row r="618" spans="25:34" x14ac:dyDescent="0.2">
      <c r="Y618" s="57" t="s">
        <v>381</v>
      </c>
      <c r="Z618" s="33" t="str">
        <f t="shared" si="242"/>
        <v>Team C9Team C6</v>
      </c>
      <c r="AA618" s="172">
        <f t="shared" si="241"/>
        <v>1</v>
      </c>
      <c r="AB618" s="172" t="str">
        <f t="shared" si="243"/>
        <v>5 : 5</v>
      </c>
      <c r="AC618" s="3" t="str">
        <f t="shared" si="244"/>
        <v>Team C9Team C6</v>
      </c>
      <c r="AD618" s="64" t="str">
        <f t="shared" si="245"/>
        <v>5 : 5</v>
      </c>
      <c r="AE618" s="317"/>
      <c r="AF618" s="170"/>
      <c r="AG618" s="170"/>
      <c r="AH618" s="167" t="str">
        <f t="shared" si="246"/>
        <v>Team C9Team C6</v>
      </c>
    </row>
    <row r="619" spans="25:34" x14ac:dyDescent="0.2">
      <c r="Y619" s="57" t="s">
        <v>382</v>
      </c>
      <c r="Z619" s="33" t="str">
        <f t="shared" si="242"/>
        <v>Team D9Team D6</v>
      </c>
      <c r="AA619" s="172">
        <f t="shared" si="241"/>
        <v>1</v>
      </c>
      <c r="AB619" s="172" t="str">
        <f t="shared" si="243"/>
        <v>6 : 6</v>
      </c>
      <c r="AC619" s="3" t="str">
        <f t="shared" si="244"/>
        <v>Team D9Team D6</v>
      </c>
      <c r="AD619" s="64" t="str">
        <f t="shared" si="245"/>
        <v>6 : 6</v>
      </c>
      <c r="AE619" s="317"/>
      <c r="AF619" s="170"/>
      <c r="AG619" s="170"/>
      <c r="AH619" s="167" t="str">
        <f t="shared" si="246"/>
        <v>Team D9Team D6</v>
      </c>
    </row>
    <row r="620" spans="25:34" x14ac:dyDescent="0.2">
      <c r="Y620" s="57" t="s">
        <v>383</v>
      </c>
      <c r="Z620" s="33" t="str">
        <f t="shared" si="242"/>
        <v>Team A7Team A8</v>
      </c>
      <c r="AA620" s="172">
        <f t="shared" si="241"/>
        <v>1</v>
      </c>
      <c r="AB620" s="172" t="str">
        <f t="shared" si="243"/>
        <v>5 : 5</v>
      </c>
      <c r="AC620" s="3" t="str">
        <f t="shared" si="244"/>
        <v>Team A7Team A8</v>
      </c>
      <c r="AD620" s="64" t="str">
        <f t="shared" si="245"/>
        <v>5 : 5</v>
      </c>
      <c r="AE620" s="317"/>
      <c r="AF620" s="170"/>
      <c r="AG620" s="170"/>
      <c r="AH620" s="167" t="str">
        <f t="shared" si="246"/>
        <v>Team A7Team A8</v>
      </c>
    </row>
    <row r="621" spans="25:34" x14ac:dyDescent="0.2">
      <c r="Y621" s="57" t="s">
        <v>384</v>
      </c>
      <c r="Z621" s="33" t="str">
        <f t="shared" si="242"/>
        <v>Team B7Team B8</v>
      </c>
      <c r="AA621" s="172">
        <f t="shared" si="241"/>
        <v>1</v>
      </c>
      <c r="AB621" s="172" t="str">
        <f t="shared" si="243"/>
        <v>4 : 4</v>
      </c>
      <c r="AC621" s="3" t="str">
        <f t="shared" si="244"/>
        <v>Team B7Team B8</v>
      </c>
      <c r="AD621" s="64" t="str">
        <f t="shared" si="245"/>
        <v>4 : 4</v>
      </c>
      <c r="AE621" s="317"/>
      <c r="AF621" s="170"/>
      <c r="AG621" s="170"/>
      <c r="AH621" s="167" t="str">
        <f t="shared" si="246"/>
        <v>Team B7Team B8</v>
      </c>
    </row>
    <row r="622" spans="25:34" x14ac:dyDescent="0.2">
      <c r="Y622" s="57" t="s">
        <v>385</v>
      </c>
      <c r="Z622" s="33" t="str">
        <f t="shared" si="242"/>
        <v>Team C7Team C8</v>
      </c>
      <c r="AA622" s="172">
        <f t="shared" si="241"/>
        <v>1</v>
      </c>
      <c r="AB622" s="172" t="str">
        <f t="shared" si="243"/>
        <v>3 : 3</v>
      </c>
      <c r="AC622" s="3" t="str">
        <f t="shared" si="244"/>
        <v>Team C7Team C8</v>
      </c>
      <c r="AD622" s="64" t="str">
        <f t="shared" si="245"/>
        <v>3 : 3</v>
      </c>
      <c r="AE622" s="317"/>
      <c r="AF622" s="170"/>
      <c r="AG622" s="170"/>
      <c r="AH622" s="167" t="str">
        <f t="shared" si="246"/>
        <v>Team C7Team C8</v>
      </c>
    </row>
    <row r="623" spans="25:34" x14ac:dyDescent="0.2">
      <c r="Y623" s="57" t="s">
        <v>386</v>
      </c>
      <c r="Z623" s="33" t="str">
        <f t="shared" si="242"/>
        <v>Team D7Team D8</v>
      </c>
      <c r="AA623" s="172">
        <f t="shared" si="241"/>
        <v>1</v>
      </c>
      <c r="AB623" s="172" t="str">
        <f t="shared" si="243"/>
        <v>5 : 5</v>
      </c>
      <c r="AC623" s="3" t="str">
        <f t="shared" si="244"/>
        <v>Team D7Team D8</v>
      </c>
      <c r="AD623" s="64" t="str">
        <f t="shared" si="245"/>
        <v>5 : 5</v>
      </c>
      <c r="AE623" s="317"/>
      <c r="AF623" s="170"/>
      <c r="AG623" s="170"/>
      <c r="AH623" s="167" t="str">
        <f t="shared" si="246"/>
        <v>Team D7Team D8</v>
      </c>
    </row>
    <row r="624" spans="25:34" x14ac:dyDescent="0.2">
      <c r="Y624" s="57" t="s">
        <v>387</v>
      </c>
      <c r="Z624" s="33" t="str">
        <f t="shared" si="242"/>
        <v>1. FC RiedwaldEintracht Frankfurt</v>
      </c>
      <c r="AA624" s="172">
        <f t="shared" si="241"/>
        <v>1</v>
      </c>
      <c r="AB624" s="172" t="str">
        <f t="shared" si="243"/>
        <v>0 : 0</v>
      </c>
      <c r="AC624" s="3" t="str">
        <f t="shared" si="244"/>
        <v>1. FC RiedwaldEintracht Frankfurt</v>
      </c>
      <c r="AD624" s="64" t="str">
        <f t="shared" si="245"/>
        <v>0 : 0</v>
      </c>
      <c r="AE624" s="317"/>
      <c r="AF624" s="170"/>
      <c r="AG624" s="170"/>
      <c r="AH624" s="167" t="str">
        <f t="shared" si="246"/>
        <v>1. FC RiedwaldEintracht Frankfurt</v>
      </c>
    </row>
    <row r="625" spans="25:34" x14ac:dyDescent="0.2">
      <c r="Y625" s="57" t="s">
        <v>388</v>
      </c>
      <c r="Z625" s="33" t="str">
        <f t="shared" si="242"/>
        <v>Team B1Team B2</v>
      </c>
      <c r="AA625" s="172">
        <f t="shared" si="241"/>
        <v>1</v>
      </c>
      <c r="AB625" s="172" t="str">
        <f t="shared" si="243"/>
        <v>1 : 1</v>
      </c>
      <c r="AC625" s="3" t="str">
        <f t="shared" si="244"/>
        <v>Team B1Team B2</v>
      </c>
      <c r="AD625" s="64" t="str">
        <f t="shared" si="245"/>
        <v>1 : 1</v>
      </c>
      <c r="AE625" s="317"/>
      <c r="AF625" s="170"/>
      <c r="AG625" s="170"/>
      <c r="AH625" s="167" t="str">
        <f t="shared" si="246"/>
        <v>Team B1Team B2</v>
      </c>
    </row>
    <row r="626" spans="25:34" x14ac:dyDescent="0.2">
      <c r="Y626" s="57" t="s">
        <v>389</v>
      </c>
      <c r="Z626" s="33" t="str">
        <f t="shared" si="242"/>
        <v>Team C1Team C2</v>
      </c>
      <c r="AA626" s="172">
        <f t="shared" si="241"/>
        <v>1</v>
      </c>
      <c r="AB626" s="172" t="str">
        <f t="shared" si="243"/>
        <v>4 : 2</v>
      </c>
      <c r="AC626" s="3" t="str">
        <f t="shared" si="244"/>
        <v>Team C1Team C2</v>
      </c>
      <c r="AD626" s="64" t="str">
        <f t="shared" si="245"/>
        <v>4 : 2</v>
      </c>
      <c r="AE626" s="317"/>
      <c r="AF626" s="170"/>
      <c r="AG626" s="170"/>
      <c r="AH626" s="167" t="str">
        <f t="shared" si="246"/>
        <v>Team C1Team C2</v>
      </c>
    </row>
    <row r="627" spans="25:34" x14ac:dyDescent="0.2">
      <c r="Y627" s="57" t="s">
        <v>390</v>
      </c>
      <c r="Z627" s="33" t="str">
        <f t="shared" si="242"/>
        <v>Team D1Team D2</v>
      </c>
      <c r="AA627" s="172">
        <f t="shared" si="241"/>
        <v>1</v>
      </c>
      <c r="AB627" s="172" t="str">
        <f t="shared" si="243"/>
        <v>3 : 0</v>
      </c>
      <c r="AC627" s="3" t="str">
        <f t="shared" si="244"/>
        <v>Team D1Team D2</v>
      </c>
      <c r="AD627" s="64" t="str">
        <f t="shared" si="245"/>
        <v>3 : 0</v>
      </c>
      <c r="AE627" s="317"/>
      <c r="AF627" s="170"/>
      <c r="AG627" s="170"/>
      <c r="AH627" s="167" t="str">
        <f t="shared" si="246"/>
        <v>Team D1Team D2</v>
      </c>
    </row>
    <row r="628" spans="25:34" x14ac:dyDescent="0.2">
      <c r="Y628" s="57" t="s">
        <v>391</v>
      </c>
      <c r="Z628" s="33" t="str">
        <f t="shared" si="242"/>
        <v>Maibach 1822 eVTeam A9</v>
      </c>
      <c r="AA628" s="172">
        <f t="shared" si="241"/>
        <v>1</v>
      </c>
      <c r="AB628" s="172" t="str">
        <f t="shared" si="243"/>
        <v>5 : 1</v>
      </c>
      <c r="AC628" s="3" t="str">
        <f t="shared" si="244"/>
        <v>Maibach 1822 eVTeam A9</v>
      </c>
      <c r="AD628" s="64" t="str">
        <f t="shared" si="245"/>
        <v>5 : 1</v>
      </c>
      <c r="AE628" s="317"/>
      <c r="AF628" s="170"/>
      <c r="AG628" s="170"/>
      <c r="AH628" s="167" t="str">
        <f t="shared" si="246"/>
        <v>Maibach 1822 eVTeam A9</v>
      </c>
    </row>
    <row r="629" spans="25:34" x14ac:dyDescent="0.2">
      <c r="Y629" s="57" t="s">
        <v>392</v>
      </c>
      <c r="Z629" s="33" t="str">
        <f t="shared" si="242"/>
        <v>Team B4Team B9</v>
      </c>
      <c r="AA629" s="172">
        <f t="shared" si="241"/>
        <v>1</v>
      </c>
      <c r="AB629" s="172" t="str">
        <f t="shared" si="243"/>
        <v>0 : 3</v>
      </c>
      <c r="AC629" s="3" t="str">
        <f t="shared" si="244"/>
        <v>Team B4Team B9</v>
      </c>
      <c r="AD629" s="64" t="str">
        <f t="shared" si="245"/>
        <v>0 : 3</v>
      </c>
      <c r="AE629" s="317"/>
      <c r="AF629" s="170"/>
      <c r="AG629" s="170"/>
      <c r="AH629" s="167" t="str">
        <f t="shared" si="246"/>
        <v>Team B4Team B9</v>
      </c>
    </row>
    <row r="630" spans="25:34" x14ac:dyDescent="0.2">
      <c r="Y630" s="57" t="s">
        <v>393</v>
      </c>
      <c r="Z630" s="33" t="str">
        <f t="shared" si="242"/>
        <v>Team C4Team C9</v>
      </c>
      <c r="AA630" s="172">
        <f t="shared" si="241"/>
        <v>1</v>
      </c>
      <c r="AB630" s="172" t="str">
        <f t="shared" si="243"/>
        <v>1 : 2</v>
      </c>
      <c r="AC630" s="3" t="str">
        <f t="shared" si="244"/>
        <v>Team C4Team C9</v>
      </c>
      <c r="AD630" s="64" t="str">
        <f t="shared" si="245"/>
        <v>1 : 2</v>
      </c>
      <c r="AE630" s="317"/>
      <c r="AF630" s="170"/>
      <c r="AG630" s="170"/>
      <c r="AH630" s="167" t="str">
        <f t="shared" si="246"/>
        <v>Team C4Team C9</v>
      </c>
    </row>
    <row r="631" spans="25:34" x14ac:dyDescent="0.2">
      <c r="Y631" s="57" t="s">
        <v>394</v>
      </c>
      <c r="Z631" s="33" t="str">
        <f t="shared" si="242"/>
        <v>Team D4Team D9</v>
      </c>
      <c r="AA631" s="172">
        <f t="shared" si="241"/>
        <v>1</v>
      </c>
      <c r="AB631" s="172" t="str">
        <f t="shared" si="243"/>
        <v>3 : 3</v>
      </c>
      <c r="AC631" s="3" t="str">
        <f t="shared" si="244"/>
        <v>Team D4Team D9</v>
      </c>
      <c r="AD631" s="64" t="str">
        <f t="shared" si="245"/>
        <v>3 : 3</v>
      </c>
      <c r="AE631" s="317"/>
      <c r="AF631" s="170"/>
      <c r="AG631" s="170"/>
      <c r="AH631" s="167" t="str">
        <f t="shared" si="246"/>
        <v>Team D4Team D9</v>
      </c>
    </row>
    <row r="632" spans="25:34" x14ac:dyDescent="0.2">
      <c r="Y632" s="57" t="s">
        <v>395</v>
      </c>
      <c r="Z632" s="33" t="str">
        <f t="shared" si="242"/>
        <v>Team A8Beinbruch SC</v>
      </c>
      <c r="AA632" s="172">
        <f t="shared" si="241"/>
        <v>1</v>
      </c>
      <c r="AB632" s="172" t="str">
        <f t="shared" si="243"/>
        <v>3 : 3</v>
      </c>
      <c r="AC632" s="3" t="str">
        <f t="shared" si="244"/>
        <v>Team A8Beinbruch SC</v>
      </c>
      <c r="AD632" s="64" t="str">
        <f t="shared" si="245"/>
        <v>3 : 3</v>
      </c>
      <c r="AE632" s="317"/>
      <c r="AF632" s="170"/>
      <c r="AG632" s="170"/>
      <c r="AH632" s="167" t="str">
        <f t="shared" si="246"/>
        <v>Team A8Beinbruch SC</v>
      </c>
    </row>
    <row r="633" spans="25:34" x14ac:dyDescent="0.2">
      <c r="Y633" s="57" t="s">
        <v>396</v>
      </c>
      <c r="Z633" s="33" t="str">
        <f t="shared" si="242"/>
        <v>Team B8Team B5</v>
      </c>
      <c r="AA633" s="172">
        <f t="shared" si="241"/>
        <v>1</v>
      </c>
      <c r="AB633" s="172" t="str">
        <f t="shared" si="243"/>
        <v>3 : 3</v>
      </c>
      <c r="AC633" s="3" t="str">
        <f t="shared" si="244"/>
        <v>Team B8Team B5</v>
      </c>
      <c r="AD633" s="64" t="str">
        <f t="shared" si="245"/>
        <v>3 : 3</v>
      </c>
      <c r="AE633" s="317"/>
      <c r="AF633" s="170"/>
      <c r="AG633" s="170"/>
      <c r="AH633" s="167" t="str">
        <f t="shared" si="246"/>
        <v>Team B8Team B5</v>
      </c>
    </row>
    <row r="634" spans="25:34" x14ac:dyDescent="0.2">
      <c r="Y634" s="57" t="s">
        <v>397</v>
      </c>
      <c r="Z634" s="33" t="str">
        <f t="shared" si="242"/>
        <v>Team C8Team C5</v>
      </c>
      <c r="AA634" s="172">
        <f t="shared" si="241"/>
        <v>1</v>
      </c>
      <c r="AB634" s="172" t="str">
        <f t="shared" si="243"/>
        <v>5 : 5</v>
      </c>
      <c r="AC634" s="3" t="str">
        <f t="shared" si="244"/>
        <v>Team C8Team C5</v>
      </c>
      <c r="AD634" s="64" t="str">
        <f t="shared" si="245"/>
        <v>5 : 5</v>
      </c>
      <c r="AE634" s="317"/>
      <c r="AF634" s="170"/>
      <c r="AG634" s="170"/>
      <c r="AH634" s="167" t="str">
        <f t="shared" si="246"/>
        <v>Team C8Team C5</v>
      </c>
    </row>
    <row r="635" spans="25:34" x14ac:dyDescent="0.2">
      <c r="Y635" s="57" t="s">
        <v>398</v>
      </c>
      <c r="Z635" s="33" t="str">
        <f t="shared" si="242"/>
        <v>Team D8Team D5</v>
      </c>
      <c r="AA635" s="172">
        <f t="shared" si="241"/>
        <v>1</v>
      </c>
      <c r="AB635" s="172" t="str">
        <f t="shared" si="243"/>
        <v>6 : 6</v>
      </c>
      <c r="AC635" s="3" t="str">
        <f t="shared" si="244"/>
        <v>Team D8Team D5</v>
      </c>
      <c r="AD635" s="64" t="str">
        <f t="shared" si="245"/>
        <v>6 : 6</v>
      </c>
      <c r="AE635" s="317"/>
      <c r="AF635" s="170"/>
      <c r="AG635" s="170"/>
      <c r="AH635" s="167" t="str">
        <f t="shared" si="246"/>
        <v>Team D8Team D5</v>
      </c>
    </row>
    <row r="636" spans="25:34" x14ac:dyDescent="0.2">
      <c r="Y636" s="57" t="s">
        <v>399</v>
      </c>
      <c r="Z636" s="33" t="str">
        <f t="shared" si="242"/>
        <v>FV Schlappe LungeTeam A7</v>
      </c>
      <c r="AA636" s="172">
        <f t="shared" si="241"/>
        <v>1</v>
      </c>
      <c r="AB636" s="172" t="str">
        <f t="shared" si="243"/>
        <v>5 : 5</v>
      </c>
      <c r="AC636" s="3" t="str">
        <f t="shared" si="244"/>
        <v>FV Schlappe LungeTeam A7</v>
      </c>
      <c r="AD636" s="64" t="str">
        <f t="shared" si="245"/>
        <v>5 : 5</v>
      </c>
      <c r="AE636" s="317"/>
      <c r="AF636" s="170"/>
      <c r="AG636" s="170"/>
      <c r="AH636" s="167" t="str">
        <f t="shared" si="246"/>
        <v>FV Schlappe LungeTeam A7</v>
      </c>
    </row>
    <row r="637" spans="25:34" x14ac:dyDescent="0.2">
      <c r="Y637" s="57" t="s">
        <v>400</v>
      </c>
      <c r="Z637" s="33" t="str">
        <f t="shared" si="242"/>
        <v>Team B6Team B7</v>
      </c>
      <c r="AA637" s="172">
        <f t="shared" si="241"/>
        <v>1</v>
      </c>
      <c r="AB637" s="172" t="str">
        <f t="shared" si="243"/>
        <v>4 : 4</v>
      </c>
      <c r="AC637" s="3" t="str">
        <f t="shared" si="244"/>
        <v>Team B6Team B7</v>
      </c>
      <c r="AD637" s="64" t="str">
        <f t="shared" si="245"/>
        <v>4 : 4</v>
      </c>
      <c r="AE637" s="317"/>
      <c r="AF637" s="170"/>
      <c r="AG637" s="170"/>
      <c r="AH637" s="167" t="str">
        <f t="shared" si="246"/>
        <v>Team B6Team B7</v>
      </c>
    </row>
    <row r="638" spans="25:34" x14ac:dyDescent="0.2">
      <c r="Y638" s="57" t="s">
        <v>401</v>
      </c>
      <c r="Z638" s="33" t="str">
        <f t="shared" si="242"/>
        <v>Team C6Team C7</v>
      </c>
      <c r="AA638" s="172">
        <f t="shared" si="241"/>
        <v>1</v>
      </c>
      <c r="AB638" s="172" t="str">
        <f t="shared" si="243"/>
        <v>3 : 3</v>
      </c>
      <c r="AC638" s="3" t="str">
        <f t="shared" si="244"/>
        <v>Team C6Team C7</v>
      </c>
      <c r="AD638" s="64" t="str">
        <f t="shared" si="245"/>
        <v>3 : 3</v>
      </c>
      <c r="AE638" s="317"/>
      <c r="AF638" s="170"/>
      <c r="AG638" s="170"/>
      <c r="AH638" s="167" t="str">
        <f t="shared" si="246"/>
        <v>Team C6Team C7</v>
      </c>
    </row>
    <row r="639" spans="25:34" ht="12.75" thickBot="1" x14ac:dyDescent="0.25">
      <c r="Y639" s="58" t="s">
        <v>402</v>
      </c>
      <c r="Z639" s="35" t="str">
        <f t="shared" ref="Z639" si="247">W351&amp;V351</f>
        <v>Team D6Team D7</v>
      </c>
      <c r="AA639" s="36">
        <f t="shared" si="241"/>
        <v>1</v>
      </c>
      <c r="AB639" s="36" t="str">
        <f t="shared" ref="AB639" si="248">IF(AA639&gt;0,Y351&amp;$M$67&amp;X351,"")</f>
        <v>5 : 5</v>
      </c>
      <c r="AC639" s="88" t="str">
        <f t="shared" ref="AC639" si="249">IF($AG351=1,W351&amp;V351,"")</f>
        <v>Team D6Team D7</v>
      </c>
      <c r="AD639" s="89" t="str">
        <f t="shared" ref="AD639" si="250">IF(AND(AA351&gt;0,$AG351=1),$Y351&amp;$M$67&amp;$X351,"")</f>
        <v>5 : 5</v>
      </c>
      <c r="AE639" s="96"/>
      <c r="AF639" s="97"/>
      <c r="AG639" s="97"/>
      <c r="AH639" s="168" t="str">
        <f t="shared" si="246"/>
        <v>Team D6Team D7</v>
      </c>
    </row>
    <row r="640" spans="25:34" ht="12.75" thickTop="1" x14ac:dyDescent="0.2"/>
  </sheetData>
  <mergeCells count="24">
    <mergeCell ref="A1:B1"/>
    <mergeCell ref="A2:B2"/>
    <mergeCell ref="D1:I1"/>
    <mergeCell ref="BA29:BH29"/>
    <mergeCell ref="BI29:BP29"/>
    <mergeCell ref="AK29:AR29"/>
    <mergeCell ref="AL3:AP3"/>
    <mergeCell ref="AD15:AH15"/>
    <mergeCell ref="W3:AA3"/>
    <mergeCell ref="AB3:AF3"/>
    <mergeCell ref="AG3:AK3"/>
    <mergeCell ref="B386:C386"/>
    <mergeCell ref="K386:L386"/>
    <mergeCell ref="AS29:AZ29"/>
    <mergeCell ref="B370:K371"/>
    <mergeCell ref="B78:K79"/>
    <mergeCell ref="B69:K70"/>
    <mergeCell ref="J80:K80"/>
    <mergeCell ref="AE63:AF63"/>
    <mergeCell ref="E29:L29"/>
    <mergeCell ref="M29:T29"/>
    <mergeCell ref="U29:AB29"/>
    <mergeCell ref="AC29:AJ29"/>
    <mergeCell ref="H73:I74"/>
  </mergeCells>
  <conditionalFormatting sqref="B402:T407 B411:T416 B420:T425 B429:T433">
    <cfRule type="expression" dxfId="20" priority="13">
      <formula>OR(AND($B402=$B401,$C401&lt;&gt;""),AND($B402=$B403,$C403&lt;&gt;""))</formula>
    </cfRule>
  </conditionalFormatting>
  <conditionalFormatting sqref="B434:T434">
    <cfRule type="expression" dxfId="19" priority="23">
      <formula>OR(AND($B434=$B433,$C433&lt;&gt;""),AND($B434=$B224,$C224&lt;&gt;""))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69D4A-E578-401B-B153-628FADA8EF1F}">
  <dimension ref="A1:CB640"/>
  <sheetViews>
    <sheetView zoomScaleNormal="100" workbookViewId="0">
      <selection sqref="A1:B1"/>
    </sheetView>
  </sheetViews>
  <sheetFormatPr baseColWidth="10" defaultColWidth="2.7109375" defaultRowHeight="12" x14ac:dyDescent="0.2"/>
  <cols>
    <col min="1" max="1" width="6.5703125" style="9" customWidth="1"/>
    <col min="2" max="2" width="7.42578125" style="9" customWidth="1"/>
    <col min="3" max="3" width="17.42578125" style="9" customWidth="1"/>
    <col min="4" max="4" width="8.85546875" style="9" customWidth="1"/>
    <col min="5" max="5" width="8" style="9" customWidth="1"/>
    <col min="6" max="6" width="7.85546875" style="9" customWidth="1"/>
    <col min="7" max="7" width="7.140625" style="9" customWidth="1"/>
    <col min="8" max="9" width="18.7109375" style="9" customWidth="1"/>
    <col min="10" max="10" width="8.28515625" style="9" customWidth="1"/>
    <col min="11" max="11" width="7.42578125" style="9" customWidth="1"/>
    <col min="12" max="12" width="15.5703125" style="9" customWidth="1"/>
    <col min="13" max="13" width="7.42578125" style="9" customWidth="1"/>
    <col min="14" max="15" width="7.140625" style="9" customWidth="1"/>
    <col min="16" max="16" width="12.42578125" style="9" customWidth="1"/>
    <col min="17" max="17" width="6.7109375" style="9" customWidth="1"/>
    <col min="18" max="18" width="17.5703125" style="9" customWidth="1"/>
    <col min="19" max="19" width="7.42578125" style="9" customWidth="1"/>
    <col min="20" max="20" width="6" style="9" customWidth="1"/>
    <col min="21" max="21" width="7.140625" style="9" customWidth="1"/>
    <col min="22" max="22" width="17.5703125" style="9" customWidth="1"/>
    <col min="23" max="23" width="21.140625" style="9" customWidth="1"/>
    <col min="24" max="24" width="8.42578125" style="9" customWidth="1"/>
    <col min="25" max="25" width="9.85546875" style="9" customWidth="1"/>
    <col min="26" max="26" width="14.42578125" style="9" customWidth="1"/>
    <col min="27" max="27" width="8.7109375" style="9" customWidth="1"/>
    <col min="28" max="28" width="8.85546875" style="9" customWidth="1"/>
    <col min="29" max="29" width="12.5703125" style="9" customWidth="1"/>
    <col min="30" max="30" width="10.5703125" style="9" customWidth="1"/>
    <col min="31" max="31" width="12.85546875" style="9" customWidth="1"/>
    <col min="32" max="32" width="8" style="9" customWidth="1"/>
    <col min="33" max="33" width="9" style="9" customWidth="1"/>
    <col min="34" max="34" width="16.140625" style="9" customWidth="1"/>
    <col min="35" max="35" width="9.28515625" style="9" customWidth="1"/>
    <col min="36" max="36" width="8" style="9" customWidth="1"/>
    <col min="37" max="39" width="4.7109375" style="9" customWidth="1"/>
    <col min="40" max="40" width="8.5703125" style="9" customWidth="1"/>
    <col min="41" max="41" width="9" style="9" customWidth="1"/>
    <col min="42" max="43" width="4.7109375" style="9" customWidth="1"/>
    <col min="44" max="44" width="7.5703125" style="9" customWidth="1"/>
    <col min="45" max="45" width="8.42578125" style="9" customWidth="1"/>
    <col min="46" max="69" width="4.7109375" style="9" customWidth="1"/>
    <col min="70" max="70" width="13.7109375" style="9" customWidth="1"/>
    <col min="71" max="80" width="6.7109375" style="9" customWidth="1"/>
    <col min="81" max="16384" width="2.7109375" style="9"/>
  </cols>
  <sheetData>
    <row r="1" spans="1:42" s="2" customFormat="1" ht="15.75" x14ac:dyDescent="0.2">
      <c r="A1" s="345" t="s">
        <v>440</v>
      </c>
      <c r="B1" s="345"/>
      <c r="D1" s="347" t="s">
        <v>158</v>
      </c>
      <c r="E1" s="347"/>
      <c r="F1" s="347"/>
      <c r="G1" s="347"/>
      <c r="H1" s="347"/>
      <c r="I1" s="347"/>
    </row>
    <row r="2" spans="1:42" s="2" customFormat="1" x14ac:dyDescent="0.2">
      <c r="A2" s="346">
        <v>45461</v>
      </c>
      <c r="B2" s="346"/>
      <c r="C2" s="172"/>
      <c r="D2" s="172"/>
      <c r="E2" s="172"/>
      <c r="F2" s="1"/>
      <c r="G2" s="1"/>
      <c r="H2" s="1"/>
      <c r="I2" s="1"/>
      <c r="J2" s="1"/>
      <c r="K2" s="1"/>
      <c r="L2" s="1"/>
      <c r="M2" s="1"/>
      <c r="N2" s="172"/>
      <c r="O2" s="1"/>
      <c r="P2" s="1"/>
      <c r="Q2" s="1"/>
      <c r="W2" s="2" t="s">
        <v>98</v>
      </c>
    </row>
    <row r="3" spans="1:42" s="2" customFormat="1" ht="13.5" customHeight="1" thickBot="1" x14ac:dyDescent="0.25">
      <c r="B3" s="1"/>
      <c r="C3" s="172"/>
      <c r="D3" s="172"/>
      <c r="E3" s="172"/>
      <c r="F3" s="172"/>
      <c r="G3" s="59" t="s">
        <v>89</v>
      </c>
      <c r="H3" s="59" t="s">
        <v>90</v>
      </c>
      <c r="I3" s="25" t="s">
        <v>91</v>
      </c>
      <c r="J3" s="25" t="s">
        <v>92</v>
      </c>
      <c r="K3" s="25" t="s">
        <v>85</v>
      </c>
      <c r="L3" s="26" t="s">
        <v>86</v>
      </c>
      <c r="M3" s="26" t="s">
        <v>87</v>
      </c>
      <c r="N3" s="26" t="s">
        <v>88</v>
      </c>
      <c r="O3" s="60">
        <f t="shared" ref="O3:V3" si="0">IF(9-COUNTIF(O$17:O$25,"")&gt;1,O$16,99999)</f>
        <v>99999</v>
      </c>
      <c r="P3" s="61">
        <f t="shared" si="0"/>
        <v>99999</v>
      </c>
      <c r="Q3" s="61">
        <f t="shared" si="0"/>
        <v>99999</v>
      </c>
      <c r="R3" s="61">
        <f t="shared" si="0"/>
        <v>99999</v>
      </c>
      <c r="S3" s="61">
        <f t="shared" si="0"/>
        <v>99999</v>
      </c>
      <c r="T3" s="61">
        <f t="shared" si="0"/>
        <v>99999</v>
      </c>
      <c r="U3" s="61">
        <f t="shared" si="0"/>
        <v>99999</v>
      </c>
      <c r="V3" s="61">
        <f t="shared" si="0"/>
        <v>99999</v>
      </c>
      <c r="W3" s="349">
        <f>IF($O$4&lt;10,$O$4,0)</f>
        <v>0</v>
      </c>
      <c r="X3" s="350"/>
      <c r="Y3" s="350"/>
      <c r="Z3" s="350"/>
      <c r="AA3" s="350"/>
      <c r="AB3" s="349">
        <f>IF($P$4&lt;10,$P$4,0)</f>
        <v>0</v>
      </c>
      <c r="AC3" s="350"/>
      <c r="AD3" s="350"/>
      <c r="AE3" s="350"/>
      <c r="AF3" s="350"/>
      <c r="AG3" s="349">
        <f>IF($Q$4&lt;10,$Q$4,0)</f>
        <v>0</v>
      </c>
      <c r="AH3" s="350"/>
      <c r="AI3" s="350"/>
      <c r="AJ3" s="350"/>
      <c r="AK3" s="350"/>
      <c r="AL3" s="349">
        <f>IF($R$4&lt;10,$R$4,0)</f>
        <v>0</v>
      </c>
      <c r="AM3" s="350"/>
      <c r="AN3" s="350"/>
      <c r="AO3" s="350"/>
      <c r="AP3" s="350"/>
    </row>
    <row r="4" spans="1:42" s="2" customFormat="1" ht="12.75" thickTop="1" x14ac:dyDescent="0.2">
      <c r="A4" s="78"/>
      <c r="B4" s="1">
        <v>1</v>
      </c>
      <c r="C4" s="20">
        <f>RANK(D4,$D$4:$D$12,1)</f>
        <v>7</v>
      </c>
      <c r="D4" s="172">
        <f>E4+ROW()/1000+(F4="")*10</f>
        <v>7.0039999999999996</v>
      </c>
      <c r="E4" s="85">
        <f>IF($AI$15,RANK(AH17,AH$17:AH$25,1),RANK(X17,X$17:X$25,1))</f>
        <v>7</v>
      </c>
      <c r="F4" s="87" t="str">
        <f t="shared" ref="F4:F12" si="1">$R64</f>
        <v>Team B1</v>
      </c>
      <c r="G4" s="1">
        <f t="shared" ref="G4:G12" si="2">SUMIFS($X$64:$X$351,$V$64:$V$351,$F4)+SUMIFS($Y$64:$Y$351,$W$64:$W$351,$F4)</f>
        <v>39</v>
      </c>
      <c r="H4" s="1">
        <f t="shared" ref="H4:H12" si="3">SUMIFS($Y$64:$Y$351,$V$64:$V$351,$F4)+SUMIFS($X$64:$X$351,$W$64:$W$351,$F4)</f>
        <v>46</v>
      </c>
      <c r="I4" s="172">
        <f t="shared" ref="I4:I12" si="4">G4-H4</f>
        <v>-7</v>
      </c>
      <c r="J4" s="1">
        <f>$L4*$E$72+$M4+$E81</f>
        <v>19</v>
      </c>
      <c r="K4" s="1">
        <f>L4+M4+N4</f>
        <v>16</v>
      </c>
      <c r="L4" s="1">
        <f t="shared" ref="L4:L12" si="5">SUMPRODUCT(($V$64:$V$351=F4)*($X$64:$X$351&gt;$Y$64:$Y$351))+SUMPRODUCT(($W$64:$W$351=F4)*($X$64:$X$351&lt;$Y$64:$Y$351))</f>
        <v>4</v>
      </c>
      <c r="M4" s="1">
        <f t="shared" ref="M4:M12" si="6">SUMPRODUCT(($V$64:$W$351=F4)*($X$64:$X$351=$Y$64:$Y$351)*($X$64:$X$351&lt;&gt;"")*($Y$64:$Y$351&lt;&gt;""))</f>
        <v>7</v>
      </c>
      <c r="N4" s="1">
        <f t="shared" ref="N4:N12" si="7">SUMPRODUCT(($V$64:$V$351=F4)*($X$64:$X$351&lt;$Y$64:$Y$351))+SUMPRODUCT(($W$64:$W$351=F4)*($X$64:$X$351&gt;$Y$64:$Y$351))</f>
        <v>5</v>
      </c>
      <c r="O4" s="62">
        <f>SMALL($O$3:$V$3,1)</f>
        <v>99999</v>
      </c>
      <c r="P4" s="62">
        <f>SMALL($O$3:$V$3,2)</f>
        <v>99999</v>
      </c>
      <c r="Q4" s="62">
        <f>SMALL($O$3:$V$3,3)</f>
        <v>99999</v>
      </c>
      <c r="R4" s="62">
        <f>SMALL($O$3:$V$3,4)</f>
        <v>99999</v>
      </c>
      <c r="V4" s="1"/>
      <c r="W4" s="240" t="str">
        <f>IFERROR(INDEX($O$17:$V$25,ROW(A1),$W$3),"")</f>
        <v/>
      </c>
      <c r="X4" s="241" t="str">
        <f>INDEX($W$4:$W$12,MATCH(ROW(A1),$AA$4:$AA$12,0))</f>
        <v/>
      </c>
      <c r="Y4" s="272">
        <f>IF($W4="",99999,VLOOKUP($W4,$C$17:$Z$25,24,0))</f>
        <v>99999</v>
      </c>
      <c r="Z4" s="242">
        <f>RANK(Y4,Y$4:Y$12,1)+IFERROR(INDEX($E$4:$E$12,MATCH(W4,$F$4:$F$12,0)),0)/100+ROW()/10000</f>
        <v>1.0004</v>
      </c>
      <c r="AA4" s="243">
        <f>RANK($Z4,$Z$4:$Z$12,1)</f>
        <v>1</v>
      </c>
      <c r="AB4" s="244" t="str">
        <f t="shared" ref="AB4:AB12" si="8">IFERROR(INDEX($O$17:$V$25,ROW(A1),$AB$3),"")</f>
        <v/>
      </c>
      <c r="AC4" s="245" t="str">
        <f>INDEX($AB$4:$AB$12,MATCH(ROW(A1),$AF$4:$AF$12,0))</f>
        <v/>
      </c>
      <c r="AD4" s="272">
        <f>IF($AB4="",99999,VLOOKUP($AB4,$C$17:$Z$25,24,0))</f>
        <v>99999</v>
      </c>
      <c r="AE4" s="242">
        <f>RANK(AD4,AD$4:AD$12,1)+IFERROR(INDEX($E$4:$E$12,MATCH(AB4,$F$4:$F$12,0)),0)/100+ROW()/10000</f>
        <v>1.0004</v>
      </c>
      <c r="AF4" s="242">
        <f>RANK($AE4,$AE$4:$AE$12,1)</f>
        <v>1</v>
      </c>
      <c r="AG4" s="244" t="str">
        <f t="shared" ref="AG4:AG12" si="9">IFERROR(INDEX($O$17:$V$25,ROW(C1),$AG$3),"")</f>
        <v/>
      </c>
      <c r="AH4" s="245" t="str">
        <f>INDEX($AG$4:$AG$12,MATCH(ROW(A1),$AK$4:$AK$12,0))</f>
        <v/>
      </c>
      <c r="AI4" s="272">
        <f>IF($AG4="",99999,VLOOKUP($AG4,$C$17:$Z$25,24,0))</f>
        <v>99999</v>
      </c>
      <c r="AJ4" s="242">
        <f>RANK(AI4,AI$4:AI$12,1)+IFERROR(INDEX($E$4:$E$12,MATCH(AG4,$F$4:$F$12,0)),0)/100+ROW()/10000</f>
        <v>1.0004</v>
      </c>
      <c r="AK4" s="246">
        <f>RANK($AJ4,$AJ$4:$AJ$12,1)</f>
        <v>1</v>
      </c>
      <c r="AL4" s="245" t="str">
        <f t="shared" ref="AL4:AL12" si="10">IFERROR(INDEX($O$17:$V$25,ROW(E1),$AL$3),"")</f>
        <v/>
      </c>
      <c r="AM4" s="245" t="str">
        <f>INDEX($AL$4:$AL$12,MATCH(ROW(A1),$AP$4:$AP$12,0))</f>
        <v/>
      </c>
      <c r="AN4" s="272">
        <f>IF($AL4="",99999,VLOOKUP($AL4,$C$17:$Z$25,24,0))</f>
        <v>99999</v>
      </c>
      <c r="AO4" s="242">
        <f>RANK(AN4,AN$4:AN$12,1)+IFERROR(INDEX($E$4:$E$12,MATCH(AL4,$F$4:$F$12,0)),0)/100+ROW()/10000</f>
        <v>1.0004</v>
      </c>
      <c r="AP4" s="246">
        <f>RANK($AO4,$AO$4:$AO$12,1)</f>
        <v>1</v>
      </c>
    </row>
    <row r="5" spans="1:42" s="2" customFormat="1" x14ac:dyDescent="0.2">
      <c r="A5" s="78"/>
      <c r="B5" s="1">
        <v>2</v>
      </c>
      <c r="C5" s="21">
        <f t="shared" ref="C5:C12" si="11">RANK(D5,$D$4:$D$12,1)</f>
        <v>5</v>
      </c>
      <c r="D5" s="172">
        <f t="shared" ref="D5:D12" si="12">E5+ROW()/1000+(F5="")*10</f>
        <v>5.0049999999999999</v>
      </c>
      <c r="E5" s="85">
        <f t="shared" ref="E5:E12" si="13">IF($AI$15,RANK(AH18,AH$17:AH$25,1),RANK(X18,X$17:X$25,1))</f>
        <v>5</v>
      </c>
      <c r="F5" s="87" t="str">
        <f t="shared" si="1"/>
        <v>Team B2</v>
      </c>
      <c r="G5" s="1">
        <f t="shared" si="2"/>
        <v>39</v>
      </c>
      <c r="H5" s="1">
        <f t="shared" si="3"/>
        <v>44</v>
      </c>
      <c r="I5" s="172">
        <f t="shared" si="4"/>
        <v>-5</v>
      </c>
      <c r="J5" s="1">
        <f t="shared" ref="J5:J12" si="14">$L5*$E$72+$M5+$E82</f>
        <v>19</v>
      </c>
      <c r="K5" s="1">
        <f t="shared" ref="K5:K11" si="15">L5+M5+N5</f>
        <v>16</v>
      </c>
      <c r="L5" s="1">
        <f t="shared" si="5"/>
        <v>4</v>
      </c>
      <c r="M5" s="1">
        <f t="shared" si="6"/>
        <v>7</v>
      </c>
      <c r="N5" s="1">
        <f t="shared" si="7"/>
        <v>5</v>
      </c>
      <c r="O5" s="23"/>
      <c r="P5" s="24"/>
      <c r="V5" s="1"/>
      <c r="W5" s="244" t="str">
        <f t="shared" ref="W5:W12" si="16">IFERROR(INDEX($O$17:$V$25,ROW(A2),$W$3),"")</f>
        <v/>
      </c>
      <c r="X5" s="245" t="str">
        <f t="shared" ref="X5:X12" si="17">INDEX($W$4:$W$12,MATCH(ROW(A2),$AA$4:$AA$12,0))</f>
        <v/>
      </c>
      <c r="Y5" s="272">
        <f t="shared" ref="Y5:Y12" si="18">IF($W5="",99999,VLOOKUP($W5,$C$17:$Z$25,24,0))</f>
        <v>99999</v>
      </c>
      <c r="Z5" s="242">
        <f>RANK(Y5,Y$4:Y$12,1)+IFERROR(INDEX($E$4:$E$12,MATCH(W5,$F$4:$F$12,0)),0)/100+ROW()/10000</f>
        <v>1.0004999999999999</v>
      </c>
      <c r="AA5" s="246">
        <f t="shared" ref="AA5:AA12" si="19">RANK($Z5,$Z$4:$Z$12,1)</f>
        <v>2</v>
      </c>
      <c r="AB5" s="244" t="str">
        <f t="shared" si="8"/>
        <v/>
      </c>
      <c r="AC5" s="245" t="str">
        <f t="shared" ref="AC5:AC12" si="20">INDEX($AB$4:$AB$12,MATCH(ROW(A2),$AF$4:$AF$12,0))</f>
        <v/>
      </c>
      <c r="AD5" s="272">
        <f t="shared" ref="AD5:AD12" si="21">IF($AB5="",99999,VLOOKUP($AB5,$C$17:$Z$25,24,0))</f>
        <v>99999</v>
      </c>
      <c r="AE5" s="242">
        <f>RANK(AD5,AD$4:AD$12,1)+IFERROR(INDEX($E$4:$E$12,MATCH(AB5,$F$4:$F$12,0)),0)/100+ROW()/10000</f>
        <v>1.0004999999999999</v>
      </c>
      <c r="AF5" s="242">
        <f t="shared" ref="AF5:AF12" si="22">RANK($AE5,$AE$4:$AE$12,1)</f>
        <v>2</v>
      </c>
      <c r="AG5" s="244" t="str">
        <f t="shared" si="9"/>
        <v/>
      </c>
      <c r="AH5" s="245" t="str">
        <f t="shared" ref="AH5:AH12" si="23">INDEX($AG$4:$AG$12,MATCH(ROW(A2),$AK$4:$AK$12,0))</f>
        <v/>
      </c>
      <c r="AI5" s="272">
        <f t="shared" ref="AI5:AI12" si="24">IF($AG5="",99999,VLOOKUP($AG5,$C$17:$Z$25,24,0))</f>
        <v>99999</v>
      </c>
      <c r="AJ5" s="242">
        <f>RANK(AI5,AI$4:AI$12,1)+IFERROR(INDEX($E$4:$E$12,MATCH(AG5,$F$4:$F$12,0)),0)/100+ROW()/10000</f>
        <v>1.0004999999999999</v>
      </c>
      <c r="AK5" s="246">
        <f t="shared" ref="AK5:AK12" si="25">RANK($AJ5,$AJ$4:$AJ$12,1)</f>
        <v>2</v>
      </c>
      <c r="AL5" s="245" t="str">
        <f t="shared" si="10"/>
        <v/>
      </c>
      <c r="AM5" s="245" t="str">
        <f t="shared" ref="AM5:AM12" si="26">INDEX($AL$4:$AL$12,MATCH(ROW(A2),$AP$4:$AP$12,0))</f>
        <v/>
      </c>
      <c r="AN5" s="272">
        <f t="shared" ref="AN5:AN12" si="27">IF($AL5="",99999,VLOOKUP($AL5,$C$17:$Z$25,24,0))</f>
        <v>99999</v>
      </c>
      <c r="AO5" s="242">
        <f>RANK(AN5,AN$4:AN$12,1)+IFERROR(INDEX($E$4:$E$12,MATCH(AL5,$F$4:$F$12,0)),0)/100+ROW()/10000</f>
        <v>1.0004999999999999</v>
      </c>
      <c r="AP5" s="246">
        <f t="shared" ref="AP5:AP12" si="28">RANK($AO5,$AO$4:$AO$12,1)</f>
        <v>2</v>
      </c>
    </row>
    <row r="6" spans="1:42" s="2" customFormat="1" x14ac:dyDescent="0.2">
      <c r="A6" s="78"/>
      <c r="B6" s="1">
        <v>3</v>
      </c>
      <c r="C6" s="21">
        <f t="shared" si="11"/>
        <v>6</v>
      </c>
      <c r="D6" s="172">
        <f t="shared" si="12"/>
        <v>6.0060000000000002</v>
      </c>
      <c r="E6" s="85">
        <f t="shared" si="13"/>
        <v>6</v>
      </c>
      <c r="F6" s="87" t="str">
        <f t="shared" si="1"/>
        <v>Team B3</v>
      </c>
      <c r="G6" s="1">
        <f t="shared" si="2"/>
        <v>37</v>
      </c>
      <c r="H6" s="1">
        <f t="shared" si="3"/>
        <v>43</v>
      </c>
      <c r="I6" s="172">
        <f t="shared" si="4"/>
        <v>-6</v>
      </c>
      <c r="J6" s="1">
        <f t="shared" si="14"/>
        <v>19</v>
      </c>
      <c r="K6" s="1">
        <f t="shared" si="15"/>
        <v>16</v>
      </c>
      <c r="L6" s="1">
        <f t="shared" si="5"/>
        <v>5</v>
      </c>
      <c r="M6" s="1">
        <f t="shared" si="6"/>
        <v>4</v>
      </c>
      <c r="N6" s="1">
        <f t="shared" si="7"/>
        <v>7</v>
      </c>
      <c r="O6" s="23"/>
      <c r="P6" s="24"/>
      <c r="V6" s="1"/>
      <c r="W6" s="244" t="str">
        <f t="shared" si="16"/>
        <v/>
      </c>
      <c r="X6" s="245" t="str">
        <f t="shared" si="17"/>
        <v/>
      </c>
      <c r="Y6" s="272">
        <f t="shared" si="18"/>
        <v>99999</v>
      </c>
      <c r="Z6" s="242">
        <f t="shared" ref="Z6:Z12" si="29">RANK(Y6,Y$4:Y$12,1)+IFERROR(INDEX($E$4:$E$12,MATCH(W6,$F$4:$F$12,0)),0)/100+ROW()/10000</f>
        <v>1.0005999999999999</v>
      </c>
      <c r="AA6" s="246">
        <f t="shared" si="19"/>
        <v>3</v>
      </c>
      <c r="AB6" s="244" t="str">
        <f t="shared" si="8"/>
        <v/>
      </c>
      <c r="AC6" s="245" t="str">
        <f t="shared" si="20"/>
        <v/>
      </c>
      <c r="AD6" s="272">
        <f t="shared" si="21"/>
        <v>99999</v>
      </c>
      <c r="AE6" s="242">
        <f t="shared" ref="AE6:AE12" si="30">RANK(AD6,AD$4:AD$12,1)+IFERROR(INDEX($E$4:$E$12,MATCH(AB6,$F$4:$F$12,0)),0)/100+ROW()/10000</f>
        <v>1.0005999999999999</v>
      </c>
      <c r="AF6" s="242">
        <f t="shared" si="22"/>
        <v>3</v>
      </c>
      <c r="AG6" s="244" t="str">
        <f t="shared" si="9"/>
        <v/>
      </c>
      <c r="AH6" s="245" t="str">
        <f t="shared" si="23"/>
        <v/>
      </c>
      <c r="AI6" s="272">
        <f t="shared" si="24"/>
        <v>99999</v>
      </c>
      <c r="AJ6" s="242">
        <f t="shared" ref="AJ6:AJ12" si="31">RANK(AI6,AI$4:AI$12,1)+IFERROR(INDEX($E$4:$E$12,MATCH(AG6,$F$4:$F$12,0)),0)/100+ROW()/10000</f>
        <v>1.0005999999999999</v>
      </c>
      <c r="AK6" s="246">
        <f t="shared" si="25"/>
        <v>3</v>
      </c>
      <c r="AL6" s="245" t="str">
        <f t="shared" si="10"/>
        <v/>
      </c>
      <c r="AM6" s="245" t="str">
        <f t="shared" si="26"/>
        <v/>
      </c>
      <c r="AN6" s="272">
        <f t="shared" si="27"/>
        <v>99999</v>
      </c>
      <c r="AO6" s="242">
        <f t="shared" ref="AO6:AO12" si="32">RANK(AN6,AN$4:AN$12,1)+IFERROR(INDEX($E$4:$E$12,MATCH(AL6,$F$4:$F$12,0)),0)/100+ROW()/10000</f>
        <v>1.0005999999999999</v>
      </c>
      <c r="AP6" s="246">
        <f t="shared" si="28"/>
        <v>3</v>
      </c>
    </row>
    <row r="7" spans="1:42" s="2" customFormat="1" x14ac:dyDescent="0.2">
      <c r="A7" s="78"/>
      <c r="B7" s="1">
        <v>4</v>
      </c>
      <c r="C7" s="21">
        <f t="shared" si="11"/>
        <v>3</v>
      </c>
      <c r="D7" s="172">
        <f t="shared" si="12"/>
        <v>3.0070000000000001</v>
      </c>
      <c r="E7" s="85">
        <f t="shared" si="13"/>
        <v>3</v>
      </c>
      <c r="F7" s="87" t="str">
        <f t="shared" si="1"/>
        <v>Team B4</v>
      </c>
      <c r="G7" s="1">
        <f t="shared" si="2"/>
        <v>40</v>
      </c>
      <c r="H7" s="1">
        <f t="shared" si="3"/>
        <v>36</v>
      </c>
      <c r="I7" s="172">
        <f t="shared" si="4"/>
        <v>4</v>
      </c>
      <c r="J7" s="1">
        <f t="shared" si="14"/>
        <v>24</v>
      </c>
      <c r="K7" s="1">
        <f t="shared" si="15"/>
        <v>16</v>
      </c>
      <c r="L7" s="1">
        <f t="shared" si="5"/>
        <v>7</v>
      </c>
      <c r="M7" s="1">
        <f t="shared" si="6"/>
        <v>3</v>
      </c>
      <c r="N7" s="1">
        <f t="shared" si="7"/>
        <v>6</v>
      </c>
      <c r="O7" s="23"/>
      <c r="P7" s="24"/>
      <c r="V7" s="1"/>
      <c r="W7" s="244" t="str">
        <f t="shared" si="16"/>
        <v/>
      </c>
      <c r="X7" s="245" t="str">
        <f t="shared" si="17"/>
        <v/>
      </c>
      <c r="Y7" s="272">
        <f t="shared" si="18"/>
        <v>99999</v>
      </c>
      <c r="Z7" s="242">
        <f t="shared" si="29"/>
        <v>1.0006999999999999</v>
      </c>
      <c r="AA7" s="246">
        <f t="shared" si="19"/>
        <v>4</v>
      </c>
      <c r="AB7" s="244" t="str">
        <f t="shared" si="8"/>
        <v/>
      </c>
      <c r="AC7" s="245" t="str">
        <f t="shared" si="20"/>
        <v/>
      </c>
      <c r="AD7" s="272">
        <f t="shared" si="21"/>
        <v>99999</v>
      </c>
      <c r="AE7" s="242">
        <f t="shared" si="30"/>
        <v>1.0006999999999999</v>
      </c>
      <c r="AF7" s="242">
        <f t="shared" si="22"/>
        <v>4</v>
      </c>
      <c r="AG7" s="244" t="str">
        <f t="shared" si="9"/>
        <v/>
      </c>
      <c r="AH7" s="245" t="str">
        <f t="shared" si="23"/>
        <v/>
      </c>
      <c r="AI7" s="272">
        <f t="shared" si="24"/>
        <v>99999</v>
      </c>
      <c r="AJ7" s="242">
        <f t="shared" si="31"/>
        <v>1.0006999999999999</v>
      </c>
      <c r="AK7" s="246">
        <f t="shared" si="25"/>
        <v>4</v>
      </c>
      <c r="AL7" s="245" t="str">
        <f t="shared" si="10"/>
        <v/>
      </c>
      <c r="AM7" s="245" t="str">
        <f t="shared" si="26"/>
        <v/>
      </c>
      <c r="AN7" s="272">
        <f t="shared" si="27"/>
        <v>99999</v>
      </c>
      <c r="AO7" s="242">
        <f t="shared" si="32"/>
        <v>1.0006999999999999</v>
      </c>
      <c r="AP7" s="246">
        <f t="shared" si="28"/>
        <v>4</v>
      </c>
    </row>
    <row r="8" spans="1:42" s="2" customFormat="1" x14ac:dyDescent="0.2">
      <c r="A8" s="78"/>
      <c r="B8" s="1">
        <v>5</v>
      </c>
      <c r="C8" s="21">
        <f t="shared" si="11"/>
        <v>1</v>
      </c>
      <c r="D8" s="172">
        <f t="shared" si="12"/>
        <v>1.008</v>
      </c>
      <c r="E8" s="85">
        <f t="shared" si="13"/>
        <v>1</v>
      </c>
      <c r="F8" s="87" t="str">
        <f t="shared" si="1"/>
        <v>Team B5</v>
      </c>
      <c r="G8" s="1">
        <f t="shared" si="2"/>
        <v>57</v>
      </c>
      <c r="H8" s="1">
        <f t="shared" si="3"/>
        <v>38</v>
      </c>
      <c r="I8" s="172">
        <f t="shared" si="4"/>
        <v>19</v>
      </c>
      <c r="J8" s="1">
        <f t="shared" si="14"/>
        <v>30</v>
      </c>
      <c r="K8" s="1">
        <f t="shared" si="15"/>
        <v>16</v>
      </c>
      <c r="L8" s="1">
        <f t="shared" si="5"/>
        <v>8</v>
      </c>
      <c r="M8" s="1">
        <f t="shared" si="6"/>
        <v>6</v>
      </c>
      <c r="N8" s="1">
        <f t="shared" si="7"/>
        <v>2</v>
      </c>
      <c r="P8" s="24"/>
      <c r="W8" s="244" t="str">
        <f t="shared" si="16"/>
        <v/>
      </c>
      <c r="X8" s="245" t="str">
        <f t="shared" si="17"/>
        <v/>
      </c>
      <c r="Y8" s="272">
        <f t="shared" si="18"/>
        <v>99999</v>
      </c>
      <c r="Z8" s="242">
        <f t="shared" si="29"/>
        <v>1.0007999999999999</v>
      </c>
      <c r="AA8" s="246">
        <f t="shared" si="19"/>
        <v>5</v>
      </c>
      <c r="AB8" s="244" t="str">
        <f t="shared" si="8"/>
        <v/>
      </c>
      <c r="AC8" s="245" t="str">
        <f t="shared" si="20"/>
        <v/>
      </c>
      <c r="AD8" s="272">
        <f t="shared" si="21"/>
        <v>99999</v>
      </c>
      <c r="AE8" s="242">
        <f t="shared" si="30"/>
        <v>1.0007999999999999</v>
      </c>
      <c r="AF8" s="242">
        <f t="shared" si="22"/>
        <v>5</v>
      </c>
      <c r="AG8" s="244" t="str">
        <f t="shared" si="9"/>
        <v/>
      </c>
      <c r="AH8" s="245" t="str">
        <f t="shared" si="23"/>
        <v/>
      </c>
      <c r="AI8" s="272">
        <f t="shared" si="24"/>
        <v>99999</v>
      </c>
      <c r="AJ8" s="242">
        <f t="shared" si="31"/>
        <v>1.0007999999999999</v>
      </c>
      <c r="AK8" s="246">
        <f t="shared" si="25"/>
        <v>5</v>
      </c>
      <c r="AL8" s="245" t="str">
        <f t="shared" si="10"/>
        <v/>
      </c>
      <c r="AM8" s="245" t="str">
        <f t="shared" si="26"/>
        <v/>
      </c>
      <c r="AN8" s="272">
        <f t="shared" si="27"/>
        <v>99999</v>
      </c>
      <c r="AO8" s="242">
        <f t="shared" si="32"/>
        <v>1.0007999999999999</v>
      </c>
      <c r="AP8" s="246">
        <f t="shared" si="28"/>
        <v>5</v>
      </c>
    </row>
    <row r="9" spans="1:42" s="2" customFormat="1" x14ac:dyDescent="0.2">
      <c r="A9" s="78"/>
      <c r="B9" s="1">
        <v>6</v>
      </c>
      <c r="C9" s="21">
        <f t="shared" si="11"/>
        <v>9</v>
      </c>
      <c r="D9" s="172">
        <f t="shared" si="12"/>
        <v>9.0090000000000003</v>
      </c>
      <c r="E9" s="85">
        <f t="shared" si="13"/>
        <v>9</v>
      </c>
      <c r="F9" s="87" t="str">
        <f t="shared" si="1"/>
        <v>Team B6</v>
      </c>
      <c r="G9" s="1">
        <f t="shared" si="2"/>
        <v>38</v>
      </c>
      <c r="H9" s="1">
        <f t="shared" si="3"/>
        <v>50</v>
      </c>
      <c r="I9" s="172">
        <f t="shared" si="4"/>
        <v>-12</v>
      </c>
      <c r="J9" s="1">
        <f t="shared" si="14"/>
        <v>13</v>
      </c>
      <c r="K9" s="1">
        <f t="shared" si="15"/>
        <v>16</v>
      </c>
      <c r="L9" s="1">
        <f t="shared" si="5"/>
        <v>1</v>
      </c>
      <c r="M9" s="1">
        <f t="shared" si="6"/>
        <v>10</v>
      </c>
      <c r="N9" s="1">
        <f t="shared" si="7"/>
        <v>5</v>
      </c>
      <c r="P9" s="24"/>
      <c r="W9" s="244" t="str">
        <f t="shared" si="16"/>
        <v/>
      </c>
      <c r="X9" s="245" t="str">
        <f t="shared" si="17"/>
        <v/>
      </c>
      <c r="Y9" s="272">
        <f t="shared" si="18"/>
        <v>99999</v>
      </c>
      <c r="Z9" s="242">
        <f t="shared" si="29"/>
        <v>1.0008999999999999</v>
      </c>
      <c r="AA9" s="246">
        <f t="shared" si="19"/>
        <v>6</v>
      </c>
      <c r="AB9" s="244" t="str">
        <f t="shared" si="8"/>
        <v/>
      </c>
      <c r="AC9" s="245" t="str">
        <f t="shared" si="20"/>
        <v/>
      </c>
      <c r="AD9" s="272">
        <f t="shared" si="21"/>
        <v>99999</v>
      </c>
      <c r="AE9" s="242">
        <f t="shared" si="30"/>
        <v>1.0008999999999999</v>
      </c>
      <c r="AF9" s="242">
        <f t="shared" si="22"/>
        <v>6</v>
      </c>
      <c r="AG9" s="244" t="str">
        <f t="shared" si="9"/>
        <v/>
      </c>
      <c r="AH9" s="245" t="str">
        <f t="shared" si="23"/>
        <v/>
      </c>
      <c r="AI9" s="272">
        <f t="shared" si="24"/>
        <v>99999</v>
      </c>
      <c r="AJ9" s="242">
        <f t="shared" si="31"/>
        <v>1.0008999999999999</v>
      </c>
      <c r="AK9" s="246">
        <f t="shared" si="25"/>
        <v>6</v>
      </c>
      <c r="AL9" s="245" t="str">
        <f t="shared" si="10"/>
        <v/>
      </c>
      <c r="AM9" s="245" t="str">
        <f t="shared" si="26"/>
        <v/>
      </c>
      <c r="AN9" s="272">
        <f t="shared" si="27"/>
        <v>99999</v>
      </c>
      <c r="AO9" s="242">
        <f t="shared" si="32"/>
        <v>1.0008999999999999</v>
      </c>
      <c r="AP9" s="246">
        <f t="shared" si="28"/>
        <v>6</v>
      </c>
    </row>
    <row r="10" spans="1:42" s="2" customFormat="1" x14ac:dyDescent="0.2">
      <c r="A10" s="78"/>
      <c r="B10" s="1">
        <v>7</v>
      </c>
      <c r="C10" s="21">
        <f t="shared" si="11"/>
        <v>4</v>
      </c>
      <c r="D10" s="172">
        <f t="shared" si="12"/>
        <v>4.01</v>
      </c>
      <c r="E10" s="85">
        <f t="shared" si="13"/>
        <v>4</v>
      </c>
      <c r="F10" s="87" t="str">
        <f t="shared" si="1"/>
        <v>Team B7</v>
      </c>
      <c r="G10" s="1">
        <f t="shared" si="2"/>
        <v>43</v>
      </c>
      <c r="H10" s="1">
        <f t="shared" si="3"/>
        <v>40</v>
      </c>
      <c r="I10" s="172">
        <f t="shared" si="4"/>
        <v>3</v>
      </c>
      <c r="J10" s="1">
        <f t="shared" si="14"/>
        <v>23</v>
      </c>
      <c r="K10" s="1">
        <f t="shared" si="15"/>
        <v>16</v>
      </c>
      <c r="L10" s="1">
        <f t="shared" si="5"/>
        <v>6</v>
      </c>
      <c r="M10" s="1">
        <f t="shared" si="6"/>
        <v>5</v>
      </c>
      <c r="N10" s="1">
        <f t="shared" si="7"/>
        <v>5</v>
      </c>
      <c r="P10" s="24"/>
      <c r="W10" s="244" t="str">
        <f t="shared" si="16"/>
        <v/>
      </c>
      <c r="X10" s="245" t="str">
        <f t="shared" si="17"/>
        <v/>
      </c>
      <c r="Y10" s="272">
        <f t="shared" si="18"/>
        <v>99999</v>
      </c>
      <c r="Z10" s="242">
        <f t="shared" si="29"/>
        <v>1.0009999999999999</v>
      </c>
      <c r="AA10" s="246">
        <f t="shared" si="19"/>
        <v>7</v>
      </c>
      <c r="AB10" s="244" t="str">
        <f t="shared" si="8"/>
        <v/>
      </c>
      <c r="AC10" s="245" t="str">
        <f t="shared" si="20"/>
        <v/>
      </c>
      <c r="AD10" s="272">
        <f t="shared" si="21"/>
        <v>99999</v>
      </c>
      <c r="AE10" s="242">
        <f t="shared" si="30"/>
        <v>1.0009999999999999</v>
      </c>
      <c r="AF10" s="242">
        <f t="shared" si="22"/>
        <v>7</v>
      </c>
      <c r="AG10" s="244" t="str">
        <f t="shared" si="9"/>
        <v/>
      </c>
      <c r="AH10" s="245" t="str">
        <f t="shared" si="23"/>
        <v/>
      </c>
      <c r="AI10" s="272">
        <f t="shared" si="24"/>
        <v>99999</v>
      </c>
      <c r="AJ10" s="242">
        <f t="shared" si="31"/>
        <v>1.0009999999999999</v>
      </c>
      <c r="AK10" s="246">
        <f t="shared" si="25"/>
        <v>7</v>
      </c>
      <c r="AL10" s="245" t="str">
        <f t="shared" si="10"/>
        <v/>
      </c>
      <c r="AM10" s="245" t="str">
        <f t="shared" si="26"/>
        <v/>
      </c>
      <c r="AN10" s="272">
        <f t="shared" si="27"/>
        <v>99999</v>
      </c>
      <c r="AO10" s="242">
        <f t="shared" si="32"/>
        <v>1.0009999999999999</v>
      </c>
      <c r="AP10" s="246">
        <f t="shared" si="28"/>
        <v>7</v>
      </c>
    </row>
    <row r="11" spans="1:42" s="2" customFormat="1" x14ac:dyDescent="0.2">
      <c r="A11" s="78"/>
      <c r="B11" s="1">
        <v>8</v>
      </c>
      <c r="C11" s="21">
        <f t="shared" si="11"/>
        <v>8</v>
      </c>
      <c r="D11" s="172">
        <f t="shared" si="12"/>
        <v>8.0109999999999992</v>
      </c>
      <c r="E11" s="85">
        <f t="shared" si="13"/>
        <v>8</v>
      </c>
      <c r="F11" s="87" t="str">
        <f t="shared" si="1"/>
        <v>Team B8</v>
      </c>
      <c r="G11" s="1">
        <f t="shared" si="2"/>
        <v>40</v>
      </c>
      <c r="H11" s="1">
        <f t="shared" si="3"/>
        <v>53</v>
      </c>
      <c r="I11" s="172">
        <f t="shared" si="4"/>
        <v>-13</v>
      </c>
      <c r="J11" s="1">
        <f t="shared" si="14"/>
        <v>17</v>
      </c>
      <c r="K11" s="1">
        <f t="shared" si="15"/>
        <v>16</v>
      </c>
      <c r="L11" s="1">
        <f t="shared" si="5"/>
        <v>4</v>
      </c>
      <c r="M11" s="1">
        <f t="shared" si="6"/>
        <v>5</v>
      </c>
      <c r="N11" s="1">
        <f t="shared" si="7"/>
        <v>7</v>
      </c>
      <c r="O11" s="172"/>
      <c r="P11" s="172"/>
      <c r="Q11" s="172"/>
      <c r="R11" s="172"/>
      <c r="S11" s="172"/>
      <c r="T11" s="172"/>
      <c r="U11" s="172"/>
      <c r="V11" s="172"/>
      <c r="W11" s="244" t="str">
        <f t="shared" si="16"/>
        <v/>
      </c>
      <c r="X11" s="245" t="str">
        <f t="shared" si="17"/>
        <v/>
      </c>
      <c r="Y11" s="272">
        <f t="shared" si="18"/>
        <v>99999</v>
      </c>
      <c r="Z11" s="242">
        <f t="shared" si="29"/>
        <v>1.0011000000000001</v>
      </c>
      <c r="AA11" s="246">
        <f t="shared" si="19"/>
        <v>8</v>
      </c>
      <c r="AB11" s="244" t="str">
        <f t="shared" si="8"/>
        <v/>
      </c>
      <c r="AC11" s="245" t="str">
        <f t="shared" si="20"/>
        <v/>
      </c>
      <c r="AD11" s="272">
        <f t="shared" si="21"/>
        <v>99999</v>
      </c>
      <c r="AE11" s="242">
        <f t="shared" si="30"/>
        <v>1.0011000000000001</v>
      </c>
      <c r="AF11" s="242">
        <f t="shared" si="22"/>
        <v>8</v>
      </c>
      <c r="AG11" s="244" t="str">
        <f t="shared" si="9"/>
        <v/>
      </c>
      <c r="AH11" s="245" t="str">
        <f t="shared" si="23"/>
        <v/>
      </c>
      <c r="AI11" s="272">
        <f t="shared" si="24"/>
        <v>99999</v>
      </c>
      <c r="AJ11" s="242">
        <f t="shared" si="31"/>
        <v>1.0011000000000001</v>
      </c>
      <c r="AK11" s="246">
        <f t="shared" si="25"/>
        <v>8</v>
      </c>
      <c r="AL11" s="245" t="str">
        <f t="shared" si="10"/>
        <v/>
      </c>
      <c r="AM11" s="245" t="str">
        <f t="shared" si="26"/>
        <v/>
      </c>
      <c r="AN11" s="272">
        <f t="shared" si="27"/>
        <v>99999</v>
      </c>
      <c r="AO11" s="242">
        <f t="shared" si="32"/>
        <v>1.0011000000000001</v>
      </c>
      <c r="AP11" s="246">
        <f t="shared" si="28"/>
        <v>8</v>
      </c>
    </row>
    <row r="12" spans="1:42" s="2" customFormat="1" ht="12.75" thickBot="1" x14ac:dyDescent="0.25">
      <c r="A12" s="78"/>
      <c r="B12" s="1">
        <v>9</v>
      </c>
      <c r="C12" s="22">
        <f t="shared" si="11"/>
        <v>2</v>
      </c>
      <c r="D12" s="172">
        <f t="shared" si="12"/>
        <v>2.012</v>
      </c>
      <c r="E12" s="85">
        <f t="shared" si="13"/>
        <v>2</v>
      </c>
      <c r="F12" s="87" t="str">
        <f t="shared" si="1"/>
        <v>Team B9</v>
      </c>
      <c r="G12" s="1">
        <f t="shared" si="2"/>
        <v>55</v>
      </c>
      <c r="H12" s="1">
        <f t="shared" si="3"/>
        <v>38</v>
      </c>
      <c r="I12" s="172">
        <f t="shared" si="4"/>
        <v>17</v>
      </c>
      <c r="J12" s="1">
        <f t="shared" si="14"/>
        <v>26</v>
      </c>
      <c r="K12" s="27">
        <f>L12+M12+N12</f>
        <v>16</v>
      </c>
      <c r="L12" s="1">
        <f t="shared" si="5"/>
        <v>7</v>
      </c>
      <c r="M12" s="1">
        <f t="shared" si="6"/>
        <v>5</v>
      </c>
      <c r="N12" s="1">
        <f t="shared" si="7"/>
        <v>4</v>
      </c>
      <c r="O12" s="1"/>
      <c r="P12" s="1"/>
      <c r="Q12" s="1"/>
      <c r="R12" s="1"/>
      <c r="S12" s="1"/>
      <c r="T12" s="1"/>
      <c r="U12" s="1"/>
      <c r="V12" s="1"/>
      <c r="W12" s="247" t="str">
        <f t="shared" si="16"/>
        <v/>
      </c>
      <c r="X12" s="248" t="str">
        <f t="shared" si="17"/>
        <v/>
      </c>
      <c r="Y12" s="273">
        <f t="shared" si="18"/>
        <v>99999</v>
      </c>
      <c r="Z12" s="249">
        <f t="shared" si="29"/>
        <v>1.0012000000000001</v>
      </c>
      <c r="AA12" s="250">
        <f t="shared" si="19"/>
        <v>9</v>
      </c>
      <c r="AB12" s="247" t="str">
        <f t="shared" si="8"/>
        <v/>
      </c>
      <c r="AC12" s="248" t="str">
        <f t="shared" si="20"/>
        <v/>
      </c>
      <c r="AD12" s="273">
        <f t="shared" si="21"/>
        <v>99999</v>
      </c>
      <c r="AE12" s="249">
        <f t="shared" si="30"/>
        <v>1.0012000000000001</v>
      </c>
      <c r="AF12" s="249">
        <f t="shared" si="22"/>
        <v>9</v>
      </c>
      <c r="AG12" s="247" t="str">
        <f t="shared" si="9"/>
        <v/>
      </c>
      <c r="AH12" s="248" t="str">
        <f t="shared" si="23"/>
        <v/>
      </c>
      <c r="AI12" s="273">
        <f t="shared" si="24"/>
        <v>99999</v>
      </c>
      <c r="AJ12" s="249">
        <f t="shared" si="31"/>
        <v>1.0012000000000001</v>
      </c>
      <c r="AK12" s="250">
        <f t="shared" si="25"/>
        <v>9</v>
      </c>
      <c r="AL12" s="248" t="str">
        <f t="shared" si="10"/>
        <v/>
      </c>
      <c r="AM12" s="248" t="str">
        <f t="shared" si="26"/>
        <v/>
      </c>
      <c r="AN12" s="273">
        <f t="shared" si="27"/>
        <v>99999</v>
      </c>
      <c r="AO12" s="249">
        <f t="shared" si="32"/>
        <v>1.0012000000000001</v>
      </c>
      <c r="AP12" s="250">
        <f t="shared" si="28"/>
        <v>9</v>
      </c>
    </row>
    <row r="13" spans="1:42" s="2" customFormat="1" ht="12.75" thickTop="1" x14ac:dyDescent="0.2">
      <c r="B13" s="172">
        <f>$F$13*($F$13-1)</f>
        <v>72</v>
      </c>
      <c r="C13" s="172"/>
      <c r="D13" s="172"/>
      <c r="E13" s="172"/>
      <c r="F13" s="172">
        <f>9-COUNTBLANK($F$4:$F$12)</f>
        <v>9</v>
      </c>
      <c r="G13" s="172"/>
      <c r="H13" s="172"/>
      <c r="I13" s="172"/>
      <c r="J13" s="172"/>
      <c r="K13" s="26">
        <f>QUOTIENT(SUM(K4:K12),2)</f>
        <v>72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Y13" s="1"/>
      <c r="Z13" s="1"/>
    </row>
    <row r="14" spans="1:42" s="2" customFormat="1" x14ac:dyDescent="0.2">
      <c r="O14" s="1"/>
      <c r="P14" s="1"/>
      <c r="Q14" s="1"/>
      <c r="R14" s="1"/>
      <c r="S14" s="1"/>
      <c r="T14" s="1"/>
      <c r="U14" s="1"/>
      <c r="V14" s="1"/>
      <c r="W14" s="1"/>
      <c r="Y14" s="1"/>
      <c r="Z14" s="1"/>
    </row>
    <row r="15" spans="1:42" s="2" customFormat="1" x14ac:dyDescent="0.2">
      <c r="O15" s="11"/>
      <c r="AD15" s="351" t="s">
        <v>107</v>
      </c>
      <c r="AE15" s="352"/>
      <c r="AF15" s="352"/>
      <c r="AG15" s="352"/>
      <c r="AH15" s="353"/>
      <c r="AI15" s="2" t="b">
        <f>($E$74=2)</f>
        <v>0</v>
      </c>
      <c r="AK15" s="78"/>
    </row>
    <row r="16" spans="1:42" s="2" customFormat="1" ht="15.75" thickBot="1" x14ac:dyDescent="0.25">
      <c r="B16" s="172" t="s">
        <v>1</v>
      </c>
      <c r="C16" s="25" t="s">
        <v>79</v>
      </c>
      <c r="D16" s="25" t="s">
        <v>85</v>
      </c>
      <c r="E16" s="25" t="s">
        <v>86</v>
      </c>
      <c r="F16" s="25" t="s">
        <v>87</v>
      </c>
      <c r="G16" s="25" t="s">
        <v>88</v>
      </c>
      <c r="H16" s="25" t="s">
        <v>89</v>
      </c>
      <c r="I16" s="25" t="s">
        <v>90</v>
      </c>
      <c r="J16" s="25" t="s">
        <v>91</v>
      </c>
      <c r="K16" s="25" t="s">
        <v>92</v>
      </c>
      <c r="L16" s="10" t="s">
        <v>93</v>
      </c>
      <c r="M16" s="59" t="s">
        <v>78</v>
      </c>
      <c r="N16" s="59" t="s">
        <v>8</v>
      </c>
      <c r="O16" s="29">
        <v>1</v>
      </c>
      <c r="P16" s="1">
        <v>2</v>
      </c>
      <c r="Q16" s="1">
        <v>3</v>
      </c>
      <c r="R16" s="1">
        <v>4</v>
      </c>
      <c r="S16" s="1">
        <v>5</v>
      </c>
      <c r="T16" s="1">
        <v>6</v>
      </c>
      <c r="U16" s="1">
        <v>7</v>
      </c>
      <c r="V16" s="1">
        <v>8</v>
      </c>
      <c r="W16" s="10" t="s">
        <v>80</v>
      </c>
      <c r="X16" s="69" t="s">
        <v>103</v>
      </c>
      <c r="Y16" s="10" t="s">
        <v>108</v>
      </c>
      <c r="Z16" s="69" t="s">
        <v>109</v>
      </c>
      <c r="AA16" s="1" t="s">
        <v>92</v>
      </c>
      <c r="AB16" s="1" t="s">
        <v>91</v>
      </c>
      <c r="AC16" s="1" t="s">
        <v>89</v>
      </c>
      <c r="AD16" s="80" t="s">
        <v>92</v>
      </c>
      <c r="AE16" s="84" t="s">
        <v>105</v>
      </c>
      <c r="AF16" s="1" t="s">
        <v>105</v>
      </c>
      <c r="AG16" s="1" t="s">
        <v>106</v>
      </c>
      <c r="AH16" s="69" t="s">
        <v>103</v>
      </c>
    </row>
    <row r="17" spans="2:80" s="2" customFormat="1" ht="12.75" thickTop="1" x14ac:dyDescent="0.2">
      <c r="C17" s="2" t="str">
        <f t="shared" ref="C17:C25" si="33">$R64</f>
        <v>Team B1</v>
      </c>
      <c r="D17" s="1">
        <f t="shared" ref="D17:G25" si="34">K4</f>
        <v>16</v>
      </c>
      <c r="E17" s="1">
        <f t="shared" si="34"/>
        <v>4</v>
      </c>
      <c r="F17" s="1">
        <f t="shared" si="34"/>
        <v>7</v>
      </c>
      <c r="G17" s="1">
        <f t="shared" si="34"/>
        <v>5</v>
      </c>
      <c r="H17" s="1">
        <f t="shared" ref="H17:K25" si="35">G4</f>
        <v>39</v>
      </c>
      <c r="I17" s="1">
        <f t="shared" si="35"/>
        <v>46</v>
      </c>
      <c r="J17" s="172">
        <f t="shared" si="35"/>
        <v>-7</v>
      </c>
      <c r="K17" s="1">
        <f t="shared" si="35"/>
        <v>19</v>
      </c>
      <c r="L17" s="28">
        <f t="shared" ref="L17:L25" si="36">K17*$L$64+(J17+$N$65)*$L$65+H17*$L$66</f>
        <v>19493039</v>
      </c>
      <c r="M17" s="13">
        <f>IF($AI$15,COUNTIF($K$17:$K$25,K17),COUNTIF($L$17:$L$25,L17))</f>
        <v>1</v>
      </c>
      <c r="N17" s="13">
        <f t="array" ref="N17">IF($AI$15,SUM(($K$17:$K$25&gt;=K17)/COUNTIF($K$17:$K$25,$K$17:$K$25)),SUM(($L$17:$L$25&gt;=L17)/COUNTIF($L$17:$L$25,$L$17:$L$25)))</f>
        <v>7</v>
      </c>
      <c r="O17" s="45" t="str">
        <f t="shared" ref="O17:O25" si="37">IF(AND(M17&gt;1,N17=1),C17,"")</f>
        <v/>
      </c>
      <c r="P17" s="46" t="str">
        <f t="shared" ref="P17:P25" si="38">IF(AND(M17&gt;1,N17=2),C17,"")</f>
        <v/>
      </c>
      <c r="Q17" s="46" t="str">
        <f t="shared" ref="Q17:Q25" si="39">IF(AND(M17&gt;1,N17=3),C17,"")</f>
        <v/>
      </c>
      <c r="R17" s="46" t="str">
        <f t="shared" ref="R17:R25" si="40">IF(AND(M17&gt;1,N17=4),C17,"")</f>
        <v/>
      </c>
      <c r="S17" s="46" t="str">
        <f t="shared" ref="S17:S25" si="41">IF(AND(M17&gt;1,N17=5),C17,"")</f>
        <v/>
      </c>
      <c r="T17" s="46" t="str">
        <f t="shared" ref="T17:T25" si="42">IF(AND($M17&gt;1,$N17=6),$C17,"")</f>
        <v/>
      </c>
      <c r="U17" s="46" t="str">
        <f t="shared" ref="U17:U25" si="43">IF(AND($M17&gt;1,$N17=7),$C17,"")</f>
        <v/>
      </c>
      <c r="V17" s="47" t="str">
        <f t="shared" ref="V17:V25" si="44">IF(AND($M17&gt;1,$N17=8),$C17,"")</f>
        <v/>
      </c>
      <c r="W17" s="55">
        <f t="shared" ref="W17:W25" si="45">AA17*$L$64+(AB17+$N$65)*$L$65+AC17*$L$66</f>
        <v>500000</v>
      </c>
      <c r="X17" s="20">
        <f>RANK($L17,$L$17:$L$25)+RANK($W17,$W$17:$W$25)/100+(9-$Y17)/10000</f>
        <v>7.0108999999999995</v>
      </c>
      <c r="Y17" s="172">
        <f>$D81</f>
        <v>0</v>
      </c>
      <c r="Z17" s="1">
        <f>RANK($W17,$W$17:$W$25)+(50-$Y17)/100</f>
        <v>1.5</v>
      </c>
      <c r="AA17" s="1">
        <f>SUM(E30:BP30)</f>
        <v>0</v>
      </c>
      <c r="AB17" s="1">
        <f>SUM(E41:BP41)</f>
        <v>0</v>
      </c>
      <c r="AC17" s="1">
        <f>SUM(E52:BP52)</f>
        <v>0</v>
      </c>
      <c r="AD17" s="79">
        <f>RANK($K17,$K$17:$K$25)</f>
        <v>5</v>
      </c>
      <c r="AE17" s="28">
        <f>(J17+$N$65)*$L$65+H17*$L$66</f>
        <v>493039</v>
      </c>
      <c r="AF17" s="1">
        <f>RANK($AE17,$AE$17:$AE$25)</f>
        <v>7</v>
      </c>
      <c r="AG17" s="1">
        <f>RANK($W17,$W$17:$W$25)</f>
        <v>1</v>
      </c>
      <c r="AH17" s="81">
        <f>AD17+AG17/100+AF17/10000+(10-Y17)/1000000</f>
        <v>5.0107099999999996</v>
      </c>
      <c r="AI17" s="1"/>
    </row>
    <row r="18" spans="2:80" s="2" customFormat="1" x14ac:dyDescent="0.2">
      <c r="C18" s="2" t="str">
        <f t="shared" si="33"/>
        <v>Team B2</v>
      </c>
      <c r="D18" s="1">
        <f t="shared" si="34"/>
        <v>16</v>
      </c>
      <c r="E18" s="1">
        <f t="shared" si="34"/>
        <v>4</v>
      </c>
      <c r="F18" s="1">
        <f t="shared" si="34"/>
        <v>7</v>
      </c>
      <c r="G18" s="1">
        <f t="shared" si="34"/>
        <v>5</v>
      </c>
      <c r="H18" s="1">
        <f t="shared" si="35"/>
        <v>39</v>
      </c>
      <c r="I18" s="1">
        <f t="shared" si="35"/>
        <v>44</v>
      </c>
      <c r="J18" s="172">
        <f t="shared" si="35"/>
        <v>-5</v>
      </c>
      <c r="K18" s="1">
        <f t="shared" si="35"/>
        <v>19</v>
      </c>
      <c r="L18" s="28">
        <f t="shared" si="36"/>
        <v>19495039</v>
      </c>
      <c r="M18" s="13">
        <f t="shared" ref="M18:M25" si="46">IF($AI$15,COUNTIF($K$17:$K$25,K18),COUNTIF($L$17:$L$25,L18))</f>
        <v>1</v>
      </c>
      <c r="N18" s="13">
        <f t="array" ref="N18">IF($AI$15,SUM(($K$17:$K$25&gt;=K18)/COUNTIF($K$17:$K$25,$K$17:$K$25)),SUM(($L$17:$L$25&gt;=L18)/COUNTIF($L$17:$L$25,$L$17:$L$25)))</f>
        <v>5</v>
      </c>
      <c r="O18" s="5" t="str">
        <f t="shared" si="37"/>
        <v/>
      </c>
      <c r="P18" s="3" t="str">
        <f t="shared" si="38"/>
        <v/>
      </c>
      <c r="Q18" s="3" t="str">
        <f t="shared" si="39"/>
        <v/>
      </c>
      <c r="R18" s="3" t="str">
        <f t="shared" si="40"/>
        <v/>
      </c>
      <c r="S18" s="3" t="str">
        <f t="shared" si="41"/>
        <v/>
      </c>
      <c r="T18" s="3" t="str">
        <f t="shared" si="42"/>
        <v/>
      </c>
      <c r="U18" s="3" t="str">
        <f t="shared" si="43"/>
        <v/>
      </c>
      <c r="V18" s="48" t="str">
        <f t="shared" si="44"/>
        <v/>
      </c>
      <c r="W18" s="55">
        <f t="shared" si="45"/>
        <v>500000</v>
      </c>
      <c r="X18" s="21">
        <f t="shared" ref="X18:X25" si="47">RANK($L18,$L$17:$L$25)+RANK($W18,$W$17:$W$25)/100+(9-$Y18)/10000</f>
        <v>5.0108999999999995</v>
      </c>
      <c r="Y18" s="172">
        <f t="shared" ref="Y18:Y25" si="48">$D82</f>
        <v>0</v>
      </c>
      <c r="Z18" s="1">
        <f t="shared" ref="Z18:Z25" si="49">RANK($W18,$W$17:$W$25)+(50-$Y18)/100</f>
        <v>1.5</v>
      </c>
      <c r="AA18" s="1">
        <f t="shared" ref="AA18:AA25" si="50">SUM(E31:BP31)</f>
        <v>0</v>
      </c>
      <c r="AB18" s="1">
        <f t="shared" ref="AB18:AB25" si="51">SUM(E42:BP42)</f>
        <v>0</v>
      </c>
      <c r="AC18" s="1">
        <f t="shared" ref="AC18:AC25" si="52">SUM(E53:BP53)</f>
        <v>0</v>
      </c>
      <c r="AD18" s="79">
        <f t="shared" ref="AD18:AD25" si="53">RANK($K18,$K$17:$K$25)</f>
        <v>5</v>
      </c>
      <c r="AE18" s="28">
        <f t="shared" ref="AE18:AE25" si="54">(J18+$N$65)*$L$65+H18*$L$66</f>
        <v>495039</v>
      </c>
      <c r="AF18" s="1">
        <f t="shared" ref="AF18:AF25" si="55">RANK($AE18,$AE$17:$AE$25)</f>
        <v>5</v>
      </c>
      <c r="AG18" s="1">
        <f t="shared" ref="AG18:AG25" si="56">RANK($W18,$W$17:$W$25)</f>
        <v>1</v>
      </c>
      <c r="AH18" s="82">
        <f t="shared" ref="AH18:AH25" si="57">AD18+AG18/100+AF18/10000+(10-Y18)/1000000</f>
        <v>5.0105099999999991</v>
      </c>
      <c r="AI18" s="1"/>
    </row>
    <row r="19" spans="2:80" s="2" customFormat="1" x14ac:dyDescent="0.2">
      <c r="C19" s="2" t="str">
        <f t="shared" si="33"/>
        <v>Team B3</v>
      </c>
      <c r="D19" s="1">
        <f t="shared" si="34"/>
        <v>16</v>
      </c>
      <c r="E19" s="1">
        <f t="shared" si="34"/>
        <v>5</v>
      </c>
      <c r="F19" s="1">
        <f t="shared" si="34"/>
        <v>4</v>
      </c>
      <c r="G19" s="1">
        <f t="shared" si="34"/>
        <v>7</v>
      </c>
      <c r="H19" s="1">
        <f t="shared" si="35"/>
        <v>37</v>
      </c>
      <c r="I19" s="1">
        <f t="shared" si="35"/>
        <v>43</v>
      </c>
      <c r="J19" s="172">
        <f t="shared" si="35"/>
        <v>-6</v>
      </c>
      <c r="K19" s="1">
        <f t="shared" si="35"/>
        <v>19</v>
      </c>
      <c r="L19" s="28">
        <f t="shared" si="36"/>
        <v>19494037</v>
      </c>
      <c r="M19" s="13">
        <f t="shared" si="46"/>
        <v>1</v>
      </c>
      <c r="N19" s="13">
        <f t="array" ref="N19">IF($AI$15,SUM(($K$17:$K$25&gt;=K19)/COUNTIF($K$17:$K$25,$K$17:$K$25)),SUM(($L$17:$L$25&gt;=L19)/COUNTIF($L$17:$L$25,$L$17:$L$25)))</f>
        <v>6</v>
      </c>
      <c r="O19" s="5" t="str">
        <f t="shared" si="37"/>
        <v/>
      </c>
      <c r="P19" s="3" t="str">
        <f t="shared" si="38"/>
        <v/>
      </c>
      <c r="Q19" s="3" t="str">
        <f t="shared" si="39"/>
        <v/>
      </c>
      <c r="R19" s="3" t="str">
        <f t="shared" si="40"/>
        <v/>
      </c>
      <c r="S19" s="3" t="str">
        <f t="shared" si="41"/>
        <v/>
      </c>
      <c r="T19" s="3" t="str">
        <f t="shared" si="42"/>
        <v/>
      </c>
      <c r="U19" s="3" t="str">
        <f t="shared" si="43"/>
        <v/>
      </c>
      <c r="V19" s="48" t="str">
        <f t="shared" si="44"/>
        <v/>
      </c>
      <c r="W19" s="55">
        <f t="shared" si="45"/>
        <v>500000</v>
      </c>
      <c r="X19" s="21">
        <f t="shared" si="47"/>
        <v>6.0108999999999995</v>
      </c>
      <c r="Y19" s="172">
        <f t="shared" si="48"/>
        <v>0</v>
      </c>
      <c r="Z19" s="1">
        <f t="shared" si="49"/>
        <v>1.5</v>
      </c>
      <c r="AA19" s="1">
        <f t="shared" si="50"/>
        <v>0</v>
      </c>
      <c r="AB19" s="1">
        <f t="shared" si="51"/>
        <v>0</v>
      </c>
      <c r="AC19" s="1">
        <f t="shared" si="52"/>
        <v>0</v>
      </c>
      <c r="AD19" s="79">
        <f t="shared" si="53"/>
        <v>5</v>
      </c>
      <c r="AE19" s="28">
        <f t="shared" si="54"/>
        <v>494037</v>
      </c>
      <c r="AF19" s="1">
        <f t="shared" si="55"/>
        <v>6</v>
      </c>
      <c r="AG19" s="1">
        <f t="shared" si="56"/>
        <v>1</v>
      </c>
      <c r="AH19" s="82">
        <f t="shared" si="57"/>
        <v>5.0106099999999998</v>
      </c>
      <c r="AI19" s="1"/>
    </row>
    <row r="20" spans="2:80" s="2" customFormat="1" x14ac:dyDescent="0.2">
      <c r="C20" s="2" t="str">
        <f t="shared" si="33"/>
        <v>Team B4</v>
      </c>
      <c r="D20" s="1">
        <f t="shared" si="34"/>
        <v>16</v>
      </c>
      <c r="E20" s="1">
        <f t="shared" si="34"/>
        <v>7</v>
      </c>
      <c r="F20" s="1">
        <f t="shared" si="34"/>
        <v>3</v>
      </c>
      <c r="G20" s="1">
        <f t="shared" si="34"/>
        <v>6</v>
      </c>
      <c r="H20" s="1">
        <f t="shared" si="35"/>
        <v>40</v>
      </c>
      <c r="I20" s="1">
        <f t="shared" si="35"/>
        <v>36</v>
      </c>
      <c r="J20" s="172">
        <f t="shared" si="35"/>
        <v>4</v>
      </c>
      <c r="K20" s="1">
        <f t="shared" si="35"/>
        <v>24</v>
      </c>
      <c r="L20" s="28">
        <f t="shared" si="36"/>
        <v>24504040</v>
      </c>
      <c r="M20" s="13">
        <f t="shared" si="46"/>
        <v>1</v>
      </c>
      <c r="N20" s="13">
        <f t="array" ref="N20">IF($AI$15,SUM(($K$17:$K$25&gt;=K20)/COUNTIF($K$17:$K$25,$K$17:$K$25)),SUM(($L$17:$L$25&gt;=L20)/COUNTIF($L$17:$L$25,$L$17:$L$25)))</f>
        <v>3</v>
      </c>
      <c r="O20" s="5" t="str">
        <f t="shared" si="37"/>
        <v/>
      </c>
      <c r="P20" s="3" t="str">
        <f t="shared" si="38"/>
        <v/>
      </c>
      <c r="Q20" s="3" t="str">
        <f t="shared" si="39"/>
        <v/>
      </c>
      <c r="R20" s="3" t="str">
        <f t="shared" si="40"/>
        <v/>
      </c>
      <c r="S20" s="3" t="str">
        <f t="shared" si="41"/>
        <v/>
      </c>
      <c r="T20" s="3" t="str">
        <f t="shared" si="42"/>
        <v/>
      </c>
      <c r="U20" s="3" t="str">
        <f t="shared" si="43"/>
        <v/>
      </c>
      <c r="V20" s="48" t="str">
        <f t="shared" si="44"/>
        <v/>
      </c>
      <c r="W20" s="55">
        <f t="shared" si="45"/>
        <v>500000</v>
      </c>
      <c r="X20" s="21">
        <f t="shared" si="47"/>
        <v>3.0108999999999999</v>
      </c>
      <c r="Y20" s="172">
        <f t="shared" si="48"/>
        <v>0</v>
      </c>
      <c r="Z20" s="1">
        <f t="shared" si="49"/>
        <v>1.5</v>
      </c>
      <c r="AA20" s="1">
        <f t="shared" si="50"/>
        <v>0</v>
      </c>
      <c r="AB20" s="1">
        <f t="shared" si="51"/>
        <v>0</v>
      </c>
      <c r="AC20" s="1">
        <f t="shared" si="52"/>
        <v>0</v>
      </c>
      <c r="AD20" s="79">
        <f t="shared" si="53"/>
        <v>3</v>
      </c>
      <c r="AE20" s="28">
        <f t="shared" si="54"/>
        <v>504040</v>
      </c>
      <c r="AF20" s="1">
        <f t="shared" si="55"/>
        <v>3</v>
      </c>
      <c r="AG20" s="1">
        <f t="shared" si="56"/>
        <v>1</v>
      </c>
      <c r="AH20" s="82">
        <f t="shared" si="57"/>
        <v>3.01031</v>
      </c>
      <c r="AI20" s="1"/>
    </row>
    <row r="21" spans="2:80" s="2" customFormat="1" x14ac:dyDescent="0.2">
      <c r="C21" s="2" t="str">
        <f t="shared" si="33"/>
        <v>Team B5</v>
      </c>
      <c r="D21" s="1">
        <f t="shared" si="34"/>
        <v>16</v>
      </c>
      <c r="E21" s="1">
        <f t="shared" si="34"/>
        <v>8</v>
      </c>
      <c r="F21" s="1">
        <f t="shared" si="34"/>
        <v>6</v>
      </c>
      <c r="G21" s="1">
        <f t="shared" si="34"/>
        <v>2</v>
      </c>
      <c r="H21" s="1">
        <f t="shared" si="35"/>
        <v>57</v>
      </c>
      <c r="I21" s="1">
        <f t="shared" si="35"/>
        <v>38</v>
      </c>
      <c r="J21" s="172">
        <f t="shared" si="35"/>
        <v>19</v>
      </c>
      <c r="K21" s="1">
        <f t="shared" si="35"/>
        <v>30</v>
      </c>
      <c r="L21" s="28">
        <f t="shared" si="36"/>
        <v>30519057</v>
      </c>
      <c r="M21" s="13">
        <f t="shared" si="46"/>
        <v>1</v>
      </c>
      <c r="N21" s="13">
        <f t="array" ref="N21">IF($AI$15,SUM(($K$17:$K$25&gt;=K21)/COUNTIF($K$17:$K$25,$K$17:$K$25)),SUM(($L$17:$L$25&gt;=L21)/COUNTIF($L$17:$L$25,$L$17:$L$25)))</f>
        <v>1</v>
      </c>
      <c r="O21" s="5" t="str">
        <f t="shared" si="37"/>
        <v/>
      </c>
      <c r="P21" s="3" t="str">
        <f t="shared" si="38"/>
        <v/>
      </c>
      <c r="Q21" s="3" t="str">
        <f t="shared" si="39"/>
        <v/>
      </c>
      <c r="R21" s="3" t="str">
        <f t="shared" si="40"/>
        <v/>
      </c>
      <c r="S21" s="3" t="str">
        <f t="shared" si="41"/>
        <v/>
      </c>
      <c r="T21" s="3" t="str">
        <f t="shared" si="42"/>
        <v/>
      </c>
      <c r="U21" s="3" t="str">
        <f t="shared" si="43"/>
        <v/>
      </c>
      <c r="V21" s="48" t="str">
        <f t="shared" si="44"/>
        <v/>
      </c>
      <c r="W21" s="55">
        <f t="shared" si="45"/>
        <v>500000</v>
      </c>
      <c r="X21" s="21">
        <f t="shared" si="47"/>
        <v>1.0108999999999999</v>
      </c>
      <c r="Y21" s="172">
        <f t="shared" si="48"/>
        <v>0</v>
      </c>
      <c r="Z21" s="1">
        <f t="shared" si="49"/>
        <v>1.5</v>
      </c>
      <c r="AA21" s="1">
        <f t="shared" si="50"/>
        <v>0</v>
      </c>
      <c r="AB21" s="1">
        <f t="shared" si="51"/>
        <v>0</v>
      </c>
      <c r="AC21" s="1">
        <f t="shared" si="52"/>
        <v>0</v>
      </c>
      <c r="AD21" s="79">
        <f t="shared" si="53"/>
        <v>1</v>
      </c>
      <c r="AE21" s="28">
        <f t="shared" si="54"/>
        <v>519057</v>
      </c>
      <c r="AF21" s="1">
        <f t="shared" si="55"/>
        <v>1</v>
      </c>
      <c r="AG21" s="1">
        <f t="shared" si="56"/>
        <v>1</v>
      </c>
      <c r="AH21" s="82">
        <f t="shared" si="57"/>
        <v>1.0101100000000001</v>
      </c>
      <c r="AI21" s="1"/>
    </row>
    <row r="22" spans="2:80" s="2" customFormat="1" x14ac:dyDescent="0.2">
      <c r="C22" s="2" t="str">
        <f t="shared" si="33"/>
        <v>Team B6</v>
      </c>
      <c r="D22" s="1">
        <f t="shared" si="34"/>
        <v>16</v>
      </c>
      <c r="E22" s="1">
        <f t="shared" si="34"/>
        <v>1</v>
      </c>
      <c r="F22" s="1">
        <f t="shared" si="34"/>
        <v>10</v>
      </c>
      <c r="G22" s="1">
        <f t="shared" si="34"/>
        <v>5</v>
      </c>
      <c r="H22" s="1">
        <f t="shared" si="35"/>
        <v>38</v>
      </c>
      <c r="I22" s="1">
        <f t="shared" si="35"/>
        <v>50</v>
      </c>
      <c r="J22" s="172">
        <f t="shared" si="35"/>
        <v>-12</v>
      </c>
      <c r="K22" s="1">
        <f t="shared" si="35"/>
        <v>13</v>
      </c>
      <c r="L22" s="28">
        <f t="shared" si="36"/>
        <v>13488038</v>
      </c>
      <c r="M22" s="13">
        <f t="shared" si="46"/>
        <v>1</v>
      </c>
      <c r="N22" s="13">
        <f t="array" ref="N22">IF($AI$15,SUM(($K$17:$K$25&gt;=K22)/COUNTIF($K$17:$K$25,$K$17:$K$25)),SUM(($L$17:$L$25&gt;=L22)/COUNTIF($L$17:$L$25,$L$17:$L$25)))</f>
        <v>9</v>
      </c>
      <c r="O22" s="5" t="str">
        <f t="shared" si="37"/>
        <v/>
      </c>
      <c r="P22" s="3" t="str">
        <f t="shared" si="38"/>
        <v/>
      </c>
      <c r="Q22" s="3" t="str">
        <f t="shared" si="39"/>
        <v/>
      </c>
      <c r="R22" s="3" t="str">
        <f t="shared" si="40"/>
        <v/>
      </c>
      <c r="S22" s="3" t="str">
        <f t="shared" si="41"/>
        <v/>
      </c>
      <c r="T22" s="3" t="str">
        <f t="shared" si="42"/>
        <v/>
      </c>
      <c r="U22" s="3" t="str">
        <f t="shared" si="43"/>
        <v/>
      </c>
      <c r="V22" s="48" t="str">
        <f t="shared" si="44"/>
        <v/>
      </c>
      <c r="W22" s="55">
        <f t="shared" si="45"/>
        <v>500000</v>
      </c>
      <c r="X22" s="21">
        <f t="shared" si="47"/>
        <v>9.0108999999999995</v>
      </c>
      <c r="Y22" s="172">
        <f t="shared" si="48"/>
        <v>0</v>
      </c>
      <c r="Z22" s="1">
        <f t="shared" si="49"/>
        <v>1.5</v>
      </c>
      <c r="AA22" s="1">
        <f t="shared" si="50"/>
        <v>0</v>
      </c>
      <c r="AB22" s="1">
        <f t="shared" si="51"/>
        <v>0</v>
      </c>
      <c r="AC22" s="1">
        <f t="shared" si="52"/>
        <v>0</v>
      </c>
      <c r="AD22" s="79">
        <f t="shared" si="53"/>
        <v>9</v>
      </c>
      <c r="AE22" s="28">
        <f t="shared" si="54"/>
        <v>488038</v>
      </c>
      <c r="AF22" s="1">
        <f t="shared" si="55"/>
        <v>8</v>
      </c>
      <c r="AG22" s="1">
        <f t="shared" si="56"/>
        <v>1</v>
      </c>
      <c r="AH22" s="82">
        <f t="shared" si="57"/>
        <v>9.0108099999999993</v>
      </c>
      <c r="AI22" s="1"/>
    </row>
    <row r="23" spans="2:80" s="2" customFormat="1" x14ac:dyDescent="0.2">
      <c r="C23" s="2" t="str">
        <f t="shared" si="33"/>
        <v>Team B7</v>
      </c>
      <c r="D23" s="1">
        <f t="shared" si="34"/>
        <v>16</v>
      </c>
      <c r="E23" s="1">
        <f t="shared" si="34"/>
        <v>6</v>
      </c>
      <c r="F23" s="1">
        <f t="shared" si="34"/>
        <v>5</v>
      </c>
      <c r="G23" s="1">
        <f t="shared" si="34"/>
        <v>5</v>
      </c>
      <c r="H23" s="1">
        <f t="shared" si="35"/>
        <v>43</v>
      </c>
      <c r="I23" s="1">
        <f t="shared" si="35"/>
        <v>40</v>
      </c>
      <c r="J23" s="172">
        <f t="shared" si="35"/>
        <v>3</v>
      </c>
      <c r="K23" s="1">
        <f t="shared" si="35"/>
        <v>23</v>
      </c>
      <c r="L23" s="28">
        <f t="shared" si="36"/>
        <v>23503043</v>
      </c>
      <c r="M23" s="13">
        <f t="shared" si="46"/>
        <v>1</v>
      </c>
      <c r="N23" s="13">
        <f t="array" ref="N23">IF($AI$15,SUM(($K$17:$K$25&gt;=K23)/COUNTIF($K$17:$K$25,$K$17:$K$25)),SUM(($L$17:$L$25&gt;=L23)/COUNTIF($L$17:$L$25,$L$17:$L$25)))</f>
        <v>4</v>
      </c>
      <c r="O23" s="5" t="str">
        <f t="shared" si="37"/>
        <v/>
      </c>
      <c r="P23" s="3" t="str">
        <f t="shared" si="38"/>
        <v/>
      </c>
      <c r="Q23" s="3" t="str">
        <f t="shared" si="39"/>
        <v/>
      </c>
      <c r="R23" s="3" t="str">
        <f t="shared" si="40"/>
        <v/>
      </c>
      <c r="S23" s="3" t="str">
        <f t="shared" si="41"/>
        <v/>
      </c>
      <c r="T23" s="3" t="str">
        <f t="shared" si="42"/>
        <v/>
      </c>
      <c r="U23" s="3" t="str">
        <f t="shared" si="43"/>
        <v/>
      </c>
      <c r="V23" s="48" t="str">
        <f t="shared" si="44"/>
        <v/>
      </c>
      <c r="W23" s="55">
        <f t="shared" si="45"/>
        <v>500000</v>
      </c>
      <c r="X23" s="21">
        <f t="shared" si="47"/>
        <v>4.0108999999999995</v>
      </c>
      <c r="Y23" s="172">
        <f t="shared" si="48"/>
        <v>0</v>
      </c>
      <c r="Z23" s="1">
        <f t="shared" si="49"/>
        <v>1.5</v>
      </c>
      <c r="AA23" s="1">
        <f t="shared" si="50"/>
        <v>0</v>
      </c>
      <c r="AB23" s="1">
        <f t="shared" si="51"/>
        <v>0</v>
      </c>
      <c r="AC23" s="1">
        <f t="shared" si="52"/>
        <v>0</v>
      </c>
      <c r="AD23" s="79">
        <f t="shared" si="53"/>
        <v>4</v>
      </c>
      <c r="AE23" s="28">
        <f t="shared" si="54"/>
        <v>503043</v>
      </c>
      <c r="AF23" s="1">
        <f t="shared" si="55"/>
        <v>4</v>
      </c>
      <c r="AG23" s="1">
        <f t="shared" si="56"/>
        <v>1</v>
      </c>
      <c r="AH23" s="82">
        <f t="shared" si="57"/>
        <v>4.0104099999999994</v>
      </c>
      <c r="AI23" s="1"/>
    </row>
    <row r="24" spans="2:80" s="2" customFormat="1" x14ac:dyDescent="0.2">
      <c r="C24" s="2" t="str">
        <f t="shared" si="33"/>
        <v>Team B8</v>
      </c>
      <c r="D24" s="1">
        <f t="shared" si="34"/>
        <v>16</v>
      </c>
      <c r="E24" s="1">
        <f t="shared" si="34"/>
        <v>4</v>
      </c>
      <c r="F24" s="1">
        <f t="shared" si="34"/>
        <v>5</v>
      </c>
      <c r="G24" s="1">
        <f t="shared" si="34"/>
        <v>7</v>
      </c>
      <c r="H24" s="1">
        <f t="shared" si="35"/>
        <v>40</v>
      </c>
      <c r="I24" s="1">
        <f t="shared" si="35"/>
        <v>53</v>
      </c>
      <c r="J24" s="172">
        <f t="shared" si="35"/>
        <v>-13</v>
      </c>
      <c r="K24" s="1">
        <f t="shared" si="35"/>
        <v>17</v>
      </c>
      <c r="L24" s="28">
        <f t="shared" si="36"/>
        <v>17487040</v>
      </c>
      <c r="M24" s="13">
        <f t="shared" si="46"/>
        <v>1</v>
      </c>
      <c r="N24" s="13">
        <f t="array" ref="N24">IF($AI$15,SUM(($K$17:$K$25&gt;=K24)/COUNTIF($K$17:$K$25,$K$17:$K$25)),SUM(($L$17:$L$25&gt;=L24)/COUNTIF($L$17:$L$25,$L$17:$L$25)))</f>
        <v>8</v>
      </c>
      <c r="O24" s="5" t="str">
        <f t="shared" si="37"/>
        <v/>
      </c>
      <c r="P24" s="3" t="str">
        <f t="shared" si="38"/>
        <v/>
      </c>
      <c r="Q24" s="3" t="str">
        <f t="shared" si="39"/>
        <v/>
      </c>
      <c r="R24" s="3" t="str">
        <f t="shared" si="40"/>
        <v/>
      </c>
      <c r="S24" s="3" t="str">
        <f t="shared" si="41"/>
        <v/>
      </c>
      <c r="T24" s="3" t="str">
        <f t="shared" si="42"/>
        <v/>
      </c>
      <c r="U24" s="3" t="str">
        <f t="shared" si="43"/>
        <v/>
      </c>
      <c r="V24" s="48" t="str">
        <f t="shared" si="44"/>
        <v/>
      </c>
      <c r="W24" s="55">
        <f t="shared" si="45"/>
        <v>500000</v>
      </c>
      <c r="X24" s="21">
        <f t="shared" si="47"/>
        <v>8.0108999999999995</v>
      </c>
      <c r="Y24" s="172">
        <f t="shared" si="48"/>
        <v>0</v>
      </c>
      <c r="Z24" s="1">
        <f t="shared" si="49"/>
        <v>1.5</v>
      </c>
      <c r="AA24" s="1">
        <f t="shared" si="50"/>
        <v>0</v>
      </c>
      <c r="AB24" s="1">
        <f t="shared" si="51"/>
        <v>0</v>
      </c>
      <c r="AC24" s="1">
        <f t="shared" si="52"/>
        <v>0</v>
      </c>
      <c r="AD24" s="79">
        <f t="shared" si="53"/>
        <v>8</v>
      </c>
      <c r="AE24" s="28">
        <f t="shared" si="54"/>
        <v>487040</v>
      </c>
      <c r="AF24" s="1">
        <f t="shared" si="55"/>
        <v>9</v>
      </c>
      <c r="AG24" s="1">
        <f t="shared" si="56"/>
        <v>1</v>
      </c>
      <c r="AH24" s="82">
        <f t="shared" si="57"/>
        <v>8.0109099999999991</v>
      </c>
      <c r="AI24" s="1"/>
    </row>
    <row r="25" spans="2:80" s="2" customFormat="1" ht="12.75" thickBot="1" x14ac:dyDescent="0.25">
      <c r="C25" s="2" t="str">
        <f t="shared" si="33"/>
        <v>Team B9</v>
      </c>
      <c r="D25" s="1">
        <f t="shared" si="34"/>
        <v>16</v>
      </c>
      <c r="E25" s="1">
        <f t="shared" si="34"/>
        <v>7</v>
      </c>
      <c r="F25" s="1">
        <f t="shared" si="34"/>
        <v>5</v>
      </c>
      <c r="G25" s="1">
        <f t="shared" si="34"/>
        <v>4</v>
      </c>
      <c r="H25" s="1">
        <f t="shared" si="35"/>
        <v>55</v>
      </c>
      <c r="I25" s="1">
        <f t="shared" si="35"/>
        <v>38</v>
      </c>
      <c r="J25" s="172">
        <f t="shared" si="35"/>
        <v>17</v>
      </c>
      <c r="K25" s="1">
        <f t="shared" si="35"/>
        <v>26</v>
      </c>
      <c r="L25" s="28">
        <f t="shared" si="36"/>
        <v>26517055</v>
      </c>
      <c r="M25" s="13">
        <f t="shared" si="46"/>
        <v>1</v>
      </c>
      <c r="N25" s="13">
        <f t="array" ref="N25">IF($AI$15,SUM(($K$17:$K$25&gt;=K25)/COUNTIF($K$17:$K$25,$K$17:$K$25)),SUM(($L$17:$L$25&gt;=L25)/COUNTIF($L$17:$L$25,$L$17:$L$25)))</f>
        <v>2</v>
      </c>
      <c r="O25" s="49" t="str">
        <f t="shared" si="37"/>
        <v/>
      </c>
      <c r="P25" s="50" t="str">
        <f t="shared" si="38"/>
        <v/>
      </c>
      <c r="Q25" s="50" t="str">
        <f t="shared" si="39"/>
        <v/>
      </c>
      <c r="R25" s="50" t="str">
        <f t="shared" si="40"/>
        <v/>
      </c>
      <c r="S25" s="50" t="str">
        <f t="shared" si="41"/>
        <v/>
      </c>
      <c r="T25" s="50" t="str">
        <f t="shared" si="42"/>
        <v/>
      </c>
      <c r="U25" s="50" t="str">
        <f t="shared" si="43"/>
        <v/>
      </c>
      <c r="V25" s="51" t="str">
        <f t="shared" si="44"/>
        <v/>
      </c>
      <c r="W25" s="55">
        <f t="shared" si="45"/>
        <v>500000</v>
      </c>
      <c r="X25" s="22">
        <f t="shared" si="47"/>
        <v>2.0108999999999999</v>
      </c>
      <c r="Y25" s="172">
        <f t="shared" si="48"/>
        <v>0</v>
      </c>
      <c r="Z25" s="1">
        <f t="shared" si="49"/>
        <v>1.5</v>
      </c>
      <c r="AA25" s="1">
        <f t="shared" si="50"/>
        <v>0</v>
      </c>
      <c r="AB25" s="1">
        <f t="shared" si="51"/>
        <v>0</v>
      </c>
      <c r="AC25" s="1">
        <f t="shared" si="52"/>
        <v>0</v>
      </c>
      <c r="AD25" s="79">
        <f t="shared" si="53"/>
        <v>2</v>
      </c>
      <c r="AE25" s="28">
        <f t="shared" si="54"/>
        <v>517055</v>
      </c>
      <c r="AF25" s="1">
        <f t="shared" si="55"/>
        <v>2</v>
      </c>
      <c r="AG25" s="1">
        <f t="shared" si="56"/>
        <v>1</v>
      </c>
      <c r="AH25" s="83">
        <f t="shared" si="57"/>
        <v>2.0102099999999998</v>
      </c>
      <c r="AI25" s="1"/>
    </row>
    <row r="26" spans="2:80" s="2" customFormat="1" ht="12.75" thickTop="1" x14ac:dyDescent="0.2">
      <c r="O26" s="1"/>
      <c r="P26" s="1"/>
      <c r="Q26" s="1"/>
      <c r="R26" s="1"/>
      <c r="S26" s="1"/>
      <c r="T26" s="1"/>
      <c r="U26" s="1"/>
      <c r="V26" s="1"/>
    </row>
    <row r="27" spans="2:80" s="2" customFormat="1" x14ac:dyDescent="0.2">
      <c r="O27" s="1"/>
      <c r="P27" s="1"/>
      <c r="Q27" s="1"/>
      <c r="R27" s="1"/>
      <c r="S27" s="1"/>
      <c r="T27" s="1"/>
      <c r="U27" s="1"/>
      <c r="V27" s="1"/>
    </row>
    <row r="28" spans="2:80" s="2" customFormat="1" ht="12.75" thickBot="1" x14ac:dyDescent="0.25">
      <c r="B28" s="4" t="s">
        <v>81</v>
      </c>
    </row>
    <row r="29" spans="2:80" s="2" customFormat="1" ht="12.75" thickTop="1" x14ac:dyDescent="0.2">
      <c r="B29" s="2" t="s">
        <v>77</v>
      </c>
      <c r="E29" s="343">
        <v>1</v>
      </c>
      <c r="F29" s="336"/>
      <c r="G29" s="336"/>
      <c r="H29" s="336"/>
      <c r="I29" s="336"/>
      <c r="J29" s="336"/>
      <c r="K29" s="336"/>
      <c r="L29" s="337"/>
      <c r="M29" s="335">
        <v>2</v>
      </c>
      <c r="N29" s="336"/>
      <c r="O29" s="336"/>
      <c r="P29" s="336"/>
      <c r="Q29" s="336"/>
      <c r="R29" s="336"/>
      <c r="S29" s="336"/>
      <c r="T29" s="337"/>
      <c r="U29" s="335">
        <v>3</v>
      </c>
      <c r="V29" s="336"/>
      <c r="W29" s="336"/>
      <c r="X29" s="336"/>
      <c r="Y29" s="336"/>
      <c r="Z29" s="336"/>
      <c r="AA29" s="336"/>
      <c r="AB29" s="337"/>
      <c r="AC29" s="335">
        <v>4</v>
      </c>
      <c r="AD29" s="336"/>
      <c r="AE29" s="336"/>
      <c r="AF29" s="336"/>
      <c r="AG29" s="336"/>
      <c r="AH29" s="336"/>
      <c r="AI29" s="336"/>
      <c r="AJ29" s="337"/>
      <c r="AK29" s="335">
        <v>5</v>
      </c>
      <c r="AL29" s="336"/>
      <c r="AM29" s="336"/>
      <c r="AN29" s="336"/>
      <c r="AO29" s="336"/>
      <c r="AP29" s="336"/>
      <c r="AQ29" s="336"/>
      <c r="AR29" s="337"/>
      <c r="AS29" s="335">
        <v>6</v>
      </c>
      <c r="AT29" s="336"/>
      <c r="AU29" s="336"/>
      <c r="AV29" s="336"/>
      <c r="AW29" s="336"/>
      <c r="AX29" s="336"/>
      <c r="AY29" s="336"/>
      <c r="AZ29" s="337"/>
      <c r="BA29" s="335">
        <v>7</v>
      </c>
      <c r="BB29" s="336"/>
      <c r="BC29" s="336"/>
      <c r="BD29" s="336"/>
      <c r="BE29" s="336"/>
      <c r="BF29" s="336"/>
      <c r="BG29" s="336"/>
      <c r="BH29" s="337"/>
      <c r="BI29" s="335">
        <v>8</v>
      </c>
      <c r="BJ29" s="336"/>
      <c r="BK29" s="336"/>
      <c r="BL29" s="336"/>
      <c r="BM29" s="336"/>
      <c r="BN29" s="336"/>
      <c r="BO29" s="336"/>
      <c r="BP29" s="348"/>
      <c r="BQ29" s="172"/>
      <c r="BR29" s="4" t="s">
        <v>76</v>
      </c>
      <c r="BS29" s="2" t="str">
        <f>$F$4</f>
        <v>Team B1</v>
      </c>
      <c r="BT29" s="2" t="str">
        <f>$F$5</f>
        <v>Team B2</v>
      </c>
      <c r="BU29" s="2" t="str">
        <f>$F$6</f>
        <v>Team B3</v>
      </c>
      <c r="BV29" s="2" t="str">
        <f>$F$7</f>
        <v>Team B4</v>
      </c>
      <c r="BW29" s="2" t="str">
        <f>$F$8</f>
        <v>Team B5</v>
      </c>
      <c r="BX29" s="2" t="str">
        <f>$F$9</f>
        <v>Team B6</v>
      </c>
      <c r="BY29" s="2" t="str">
        <f>$F$10</f>
        <v>Team B7</v>
      </c>
      <c r="BZ29" s="2" t="str">
        <f>$F$11</f>
        <v>Team B8</v>
      </c>
      <c r="CA29" s="2" t="str">
        <f>$F$12</f>
        <v>Team B9</v>
      </c>
      <c r="CB29" s="44" t="s">
        <v>138</v>
      </c>
    </row>
    <row r="30" spans="2:80" s="2" customFormat="1" x14ac:dyDescent="0.2">
      <c r="C30" s="2" t="str">
        <f t="shared" ref="C30:C38" si="58">$R64</f>
        <v>Team B1</v>
      </c>
      <c r="E30" s="14">
        <f t="array" ref="E30">IF(O17=C17,SUM(IF(($BR$52:$BR$60=C17)*($BS$51:$CA$51=O18),$BS$52:$CA$60)),0)</f>
        <v>0</v>
      </c>
      <c r="F30" s="3">
        <f t="array" ref="F30">IF(O17=C17,SUM(IF(($BR$52:$BR$60=C17)*($BS$51:$CA$51=O19),$BS$52:$CA$60)),0)</f>
        <v>0</v>
      </c>
      <c r="G30" s="3">
        <f t="array" ref="G30">IF(O17=C17,SUM(IF(($BR$52:$BR$60=C17)*($BS$51:$CA$51=O20),$BS$52:$CA$60)),0)</f>
        <v>0</v>
      </c>
      <c r="H30" s="3">
        <f t="array" ref="H30">IF(O17=C17,SUM(IF(($BR$52:$BR$60=C17)*($BS$51:$CA$51=O21),$BS$52:$CA$60)),0)</f>
        <v>0</v>
      </c>
      <c r="I30" s="3">
        <f t="array" ref="I30">IF(O17=C17,SUM(IF(($BR$52:$BR$60=C17)*($BS$51:$CA$51=O22),$BS$52:$CA$60)),0)</f>
        <v>0</v>
      </c>
      <c r="J30" s="3">
        <f t="array" ref="J30">IF(O17=C17,SUM(IF(($BR$52:$BR$60=C17)*($BS$51:$CA$51=O23),$BS$52:$CA$60)),0)</f>
        <v>0</v>
      </c>
      <c r="K30" s="3">
        <f t="array" ref="K30">IF(O17=C17,SUM(IF(($BR$52:$BR$60=C17)*($BS$51:$CA$51=O$24),$BS$52:$CA$60)),0)</f>
        <v>0</v>
      </c>
      <c r="L30" s="3">
        <f t="array" ref="L30">IF(O17=C17,SUM(IF(($BR$52:$BR$60=C17)*($BS$51:$CA$51=O$25),$BS$52:$CA$60)),0)</f>
        <v>0</v>
      </c>
      <c r="M30" s="5">
        <f t="array" ref="M30">IF(P17=C17,SUM(IF(($BR$52:$BR$60=C17)*($BS$51:$CA$51=P18),$BS$52:$CA$60)),0)</f>
        <v>0</v>
      </c>
      <c r="N30" s="3">
        <f t="array" ref="N30">IF(P17=C17,SUM(IF(($BR$52:$BR$60=C17)*($BS$51:$CA$51=P19),$BS$52:$CA$60)),0)</f>
        <v>0</v>
      </c>
      <c r="O30" s="3">
        <f t="array" ref="O30">IF(P17=C17,SUM(IF(($BR$52:$BR$60=C17)*($BS$51:$CA$51=P20),$BS$52:$CA$60)),0)</f>
        <v>0</v>
      </c>
      <c r="P30" s="3">
        <f t="array" ref="P30">IF(P17=C17,SUM(IF(($BR$52:$BR$60=C17)*($BS$51:$CA$51=P21),$BS$52:$CA$60)),0)</f>
        <v>0</v>
      </c>
      <c r="Q30" s="3">
        <f t="array" ref="Q30">IF(P17=C17,SUM(IF(($BR$52:$BR$60=C17)*($BS$51:$CA$51=P22),$BS$52:$CA$60)),0)</f>
        <v>0</v>
      </c>
      <c r="R30" s="3">
        <f t="array" ref="R30">IF(P17=C17,SUM(IF(($BR$52:$BR$60=C17)*($BS$51:$CA$51=P23),$BS$52:$CA$60)),0)</f>
        <v>0</v>
      </c>
      <c r="S30" s="3">
        <f t="array" ref="S30">IF(P17=C17,SUM(IF(($BR$52:$BR$60=C17)*($BS$51:$CA$51=P$24),$BS$52:$CA$60)),0)</f>
        <v>0</v>
      </c>
      <c r="T30" s="3">
        <f t="array" ref="T30">IF(P17=C17,SUM(IF(($BR$52:$BR$60=C17)*($BS$51:$CA$51=P$25),$BS$52:$CA$60)),0)</f>
        <v>0</v>
      </c>
      <c r="U30" s="5">
        <f t="array" ref="U30">IF(Q17=C17,SUM(IF(($BR$52:$BR$60=C17)*($BS$51:$CA$51=Q18),$BS$52:$CA$60)),0)</f>
        <v>0</v>
      </c>
      <c r="V30" s="3">
        <f t="array" ref="V30">IF(Q17=C17,SUM(IF(($BR$52:$BR$60=C17)*($BS$51:$CA$51=Q19),$BS$52:$CA$60)),0)</f>
        <v>0</v>
      </c>
      <c r="W30" s="3">
        <f t="array" ref="W30">IF(Q17=C17,SUM(IF(($BR$52:$BR$60=C17)*($BS$51:$CA$51=Q20),$BS$52:$CA$60)),0)</f>
        <v>0</v>
      </c>
      <c r="X30" s="3">
        <f t="array" ref="X30">IF(Q17=C17,SUM(IF(($BR$52:$BR$60=C17)*($BS$51:$CA$51=Q21),$BS$52:$CA$60)),0)</f>
        <v>0</v>
      </c>
      <c r="Y30" s="3">
        <f t="array" ref="Y30">IF(Q17=C17,SUM(IF(($BR$52:$BR$60=C17)*($BS$51:$CA$51=Q22),$BS$52:$CA$60)),0)</f>
        <v>0</v>
      </c>
      <c r="Z30" s="3">
        <f t="array" ref="Z30">IF(Q17=C17,SUM(IF(($BR$52:$BR$60=C17)*($BS$51:$CA$51=Q23),$BS$52:$CA$60)),0)</f>
        <v>0</v>
      </c>
      <c r="AA30" s="3">
        <f t="array" ref="AA30">IF(Q17=C17,SUM(IF(($BR$52:$BR$60=C17)*($BS$51:$CA$51=Q$24),$BS$52:$CA$60)),0)</f>
        <v>0</v>
      </c>
      <c r="AB30" s="3">
        <f t="array" ref="AB30">IF(Q17=C17,SUM(IF(($BR$52:$BR$60=C17)*($BS$51:$CA$51=Q$25),$BS$52:$CA$60)),0)</f>
        <v>0</v>
      </c>
      <c r="AC30" s="5">
        <f t="array" ref="AC30">IF(R17=C17,SUM(IF(($BR$52:$BR$60=C17)*($BS$51:$CA$51=R18),$BS$52:$CA$60)),0)</f>
        <v>0</v>
      </c>
      <c r="AD30" s="3">
        <f t="array" ref="AD30">IF(R17=C17,SUM(IF(($BR$52:$BR$60=C17)*($BS$51:$CA$51=R19),$BS$52:$CA$60)),0)</f>
        <v>0</v>
      </c>
      <c r="AE30" s="3">
        <f t="array" ref="AE30">IF(R17=C17,SUM(IF(($BR$52:$BR$60=C17)*($BS$51:$CA$51=R20),$BS$52:$CA$60)),0)</f>
        <v>0</v>
      </c>
      <c r="AF30" s="3">
        <f t="array" ref="AF30">IF(R17=C17,SUM(IF(($BR$52:$BR$60=C17)*($BS$51:$CA$51=R21),$BS$52:$CA$60)),0)</f>
        <v>0</v>
      </c>
      <c r="AG30" s="3">
        <f t="array" ref="AG30">IF(R17=C17,SUM(IF(($BR$52:$BR$60=C17)*($BS$51:$CA$51=R22),$BS$52:$CA$60)),0)</f>
        <v>0</v>
      </c>
      <c r="AH30" s="3">
        <f t="array" ref="AH30">IF(R17=C17,SUM(IF(($BR$52:$BR$60=C17)*($BS$51:$CA$51=R23),$BS$52:$CA$60)),0)</f>
        <v>0</v>
      </c>
      <c r="AI30" s="3">
        <f t="array" ref="AI30">IF(R17=C17,SUM(IF(($BR$52:$BR$60=C17)*($BS$51:$CA$51=R$24),$BS$52:$CA$60)),0)</f>
        <v>0</v>
      </c>
      <c r="AJ30" s="3">
        <f t="array" ref="AJ30">IF(R17=C17,SUM(IF(($BR$52:$BR$60=C17)*($BS$51:$CA$51=R$25),$BS$52:$CA$60)),0)</f>
        <v>0</v>
      </c>
      <c r="AK30" s="5">
        <f t="array" ref="AK30">IF(S17=C17,SUM(IF(($BR$52:$BR$60=C17)*($BS$51:$CA$51=S18),$BS$52:$CA$60)),0)</f>
        <v>0</v>
      </c>
      <c r="AL30" s="3">
        <f t="array" ref="AL30">IF(S17=C17,SUM(IF(($BR$52:$BR$60=C17)*($BS$51:$CA$51=S19),$BS$52:$CA$60)),0)</f>
        <v>0</v>
      </c>
      <c r="AM30" s="3">
        <f t="array" ref="AM30">IF(S17=C17,SUM(IF(($BR$52:$BR$60=C17)*($BS$51:$CA$51=S20),$BS$52:$CA$60)),0)</f>
        <v>0</v>
      </c>
      <c r="AN30" s="3">
        <f t="array" ref="AN30">IF(S17=C17,SUM(IF(($BR$52:$BR$60=C17)*($BS$51:$CA$51=S21),$BS$52:$CA$60)),0)</f>
        <v>0</v>
      </c>
      <c r="AO30" s="3">
        <f t="array" ref="AO30">IF(S17=C17,SUM(IF(($BR$52:$BR$60=C17)*($BS$51:$CA$51=S22),$BS$52:$CA$60)),0)</f>
        <v>0</v>
      </c>
      <c r="AP30" s="3">
        <f t="array" ref="AP30">IF(S17=C17,SUM(IF(($BR$52:$BR$60=C17)*($BS$51:$CA$51=S23),$BS$52:$CA$60)),0)</f>
        <v>0</v>
      </c>
      <c r="AQ30" s="3">
        <f t="array" ref="AQ30">IF(S17=C17,SUM(IF(($BR$52:$BR$60=C17)*($BS$51:$CA$51=S$24),$BS$52:$CA$60)),0)</f>
        <v>0</v>
      </c>
      <c r="AR30" s="3">
        <f t="array" ref="AR30">IF(S17=C17,SUM(IF(($BR$52:$BR$60=C17)*($BS$51:$CA$51=S$25),$BS$52:$CA$60)),0)</f>
        <v>0</v>
      </c>
      <c r="AS30" s="5">
        <f t="array" ref="AS30">IF(T17=C17,SUM(IF(($BR$52:$BR$60=C17)*($BS$51:$CA$51=T18),$BS$52:$CA$60)),0)</f>
        <v>0</v>
      </c>
      <c r="AT30" s="3">
        <f t="array" ref="AT30">IF(T17=C17,SUM(IF(($BR$52:$BR$60=C17)*($BS$51:$CA$51=T19),$BS$52:$CA$60)),0)</f>
        <v>0</v>
      </c>
      <c r="AU30" s="3">
        <f t="array" ref="AU30">IF(T17=C17,SUM(IF(($BR$52:$BR$60=C17)*($BS$51:$CA$51=T20),$BS$52:$CA$60)),0)</f>
        <v>0</v>
      </c>
      <c r="AV30" s="3">
        <f t="array" ref="AV30">IF(T17=C17,SUM(IF(($BR$52:$BR$60=C17)*($BS$51:$CA$51=T21),$BS$52:$CA$60)),0)</f>
        <v>0</v>
      </c>
      <c r="AW30" s="3">
        <f t="array" ref="AW30">IF(T17=C17,SUM(IF(($BR$52:$BR$60=C17)*($BS$51:$CA$51=T22),$BS$52:$CA$60)),0)</f>
        <v>0</v>
      </c>
      <c r="AX30" s="3">
        <f t="array" ref="AX30">IF(T17=C17,SUM(IF(($BR$52:$BR$60=C17)*($BS$51:$CA$51=T23),$BS$52:$CA$60)),0)</f>
        <v>0</v>
      </c>
      <c r="AY30" s="3">
        <f t="array" ref="AY30">IF(T17=C17,SUM(IF(($BR$52:$BR$60=C17)*($BS$51:$CA$51=T$24),$BS$52:$CA$60)),0)</f>
        <v>0</v>
      </c>
      <c r="AZ30" s="3">
        <f t="array" ref="AZ30">IF(T17=C17,SUM(IF(($BR$52:$BR$60=C17)*($BS$51:$CA$51=T$25),$BS$52:$CA$60)),0)</f>
        <v>0</v>
      </c>
      <c r="BA30" s="5">
        <f t="array" ref="BA30">IF(U17=C17,SUM(IF(($BR$52:$BR$60=C17)*($BS$51:$CA$51=U$18),$BS$52:$CA$60)),0)</f>
        <v>0</v>
      </c>
      <c r="BB30" s="3">
        <f t="array" ref="BB30">IF(U17=C17,SUM(IF(($BR$52:$BR$60=C17)*($BS$51:$CA$51=U$19),$BS$52:$CA$60)),0)</f>
        <v>0</v>
      </c>
      <c r="BC30" s="3">
        <f t="array" ref="BC30">IF(U17=C17,SUM(IF(($BR$52:$BR$60=C17)*($BS$51:$CA$51=U$20),$BS$52:$CA$60)),0)</f>
        <v>0</v>
      </c>
      <c r="BD30" s="3">
        <f t="array" ref="BD30">IF(U17=C17,SUM(IF(($BR$52:$BR$60=C17)*($BS$51:$CA$51=U$21),$BS$52:$CA$60)),0)</f>
        <v>0</v>
      </c>
      <c r="BE30" s="3">
        <f t="array" ref="BE30">IF(U17=C17,SUM(IF(($BR$52:$BR$60=C17)*($BS$51:$CA$51=U$22),$BS$52:$CA$60)),0)</f>
        <v>0</v>
      </c>
      <c r="BF30" s="3">
        <f t="array" ref="BF30">IF(U17=C17,SUM(IF(($BR$52:$BR$60=C17)*($BS$51:$CA$51=U$23),$BS$52:$CA$60)),0)</f>
        <v>0</v>
      </c>
      <c r="BG30" s="3">
        <f t="array" ref="BG30">IF(U17=C17,SUM(IF(($BR$52:$BR$60=C17)*($BS$51:$CA$51=U$24),$BS$52:$CA$60)),0)</f>
        <v>0</v>
      </c>
      <c r="BH30" s="3">
        <f t="array" ref="BH30">IF(U17=C17,SUM(IF(($BR$52:$BR$60=C17)*($BS$51:$CA$51=U$25),$BS$52:$CA$60)),0)</f>
        <v>0</v>
      </c>
      <c r="BI30" s="5">
        <f t="array" ref="BI30">IF(V17=C17,SUM(IF(($BR$52:$BR$60=C17)*($BS$51:$CA$51=V$18),$BS$52:$CA$60)),0)</f>
        <v>0</v>
      </c>
      <c r="BJ30" s="3">
        <f t="array" ref="BJ30">IF(V17=C17,SUM(IF(($BR$52:$BR$60=C17)*($BS$51:$CA$51=V$19),$BS$52:$CA$60)),0)</f>
        <v>0</v>
      </c>
      <c r="BK30" s="3">
        <f t="array" ref="BK30">IF(V17=C17,SUM(IF(($BR$52:$BR$60=C17)*($BS$51:$CA$51=V$20),$BS$52:$CA$60)),0)</f>
        <v>0</v>
      </c>
      <c r="BL30" s="3">
        <f t="array" ref="BL30">IF(V17=C17,SUM(IF(($BR$52:$BR$60=C17)*($BS$51:$CA$51=V$21),$BS$52:$CA$60)),0)</f>
        <v>0</v>
      </c>
      <c r="BM30" s="3">
        <f t="array" ref="BM30">IF(V17=C17,SUM(IF(($BR$52:$BR$60=C17)*($BS$51:$CA$51=V$22),$BS$52:$CA$60)),0)</f>
        <v>0</v>
      </c>
      <c r="BN30" s="3">
        <f t="array" ref="BN30">IF(V17=C17,SUM(IF(($BR$52:$BR$60=C17)*($BS$51:$CA$51=V$23),$BS$52:$CA$60)),0)</f>
        <v>0</v>
      </c>
      <c r="BO30" s="3">
        <f t="array" ref="BO30">IF(V17=C17,SUM(IF(($BR$52:$BR$60=C17)*($BS$51:$CA$51=V$24),$BS$52:$CA$60)),0)</f>
        <v>0</v>
      </c>
      <c r="BP30" s="15">
        <f t="array" ref="BP30">IF(V17=C17,SUM(IF(($BR$52:$BR$60=C17)*($BS$51:$CA$51=V$25),$BS$52:$CA$60)),0)</f>
        <v>0</v>
      </c>
      <c r="BQ30" s="3"/>
      <c r="BR30" s="2" t="str">
        <f t="shared" ref="BR30:BR38" si="59">F4</f>
        <v>Team B1</v>
      </c>
      <c r="BS30" s="6"/>
      <c r="BT30" s="7">
        <f t="shared" ref="BT30:CA30" si="60">SUMIFS($X$64:$X$351,$V$64:$V$351,$BR30,$W$64:$W$351,BT$29)+SUMIFS($Y$64:$Y$351,$W$64:$W$351,$BR30,$V$64:$V$351,BT$29)</f>
        <v>5</v>
      </c>
      <c r="BU30" s="7">
        <f t="shared" si="60"/>
        <v>2</v>
      </c>
      <c r="BV30" s="7">
        <f t="shared" si="60"/>
        <v>4</v>
      </c>
      <c r="BW30" s="7">
        <f t="shared" si="60"/>
        <v>5</v>
      </c>
      <c r="BX30" s="7">
        <f t="shared" si="60"/>
        <v>5</v>
      </c>
      <c r="BY30" s="7">
        <f t="shared" si="60"/>
        <v>7</v>
      </c>
      <c r="BZ30" s="7">
        <f t="shared" si="60"/>
        <v>6</v>
      </c>
      <c r="CA30" s="7">
        <f t="shared" si="60"/>
        <v>5</v>
      </c>
      <c r="CB30" s="3"/>
    </row>
    <row r="31" spans="2:80" s="2" customFormat="1" x14ac:dyDescent="0.2">
      <c r="C31" s="2" t="str">
        <f t="shared" si="58"/>
        <v>Team B2</v>
      </c>
      <c r="E31" s="14">
        <f t="array" ref="E31">IF(O18=C18,SUM(IF(($BR$52:$BR$60=C18)*($BS$51:$CA$51=O17),$BS$52:$CA$60)),0)</f>
        <v>0</v>
      </c>
      <c r="F31" s="3">
        <f t="array" ref="F31">IF(O18=C18,SUM(IF(($BR$52:$BR$60=C18)*($BS$51:$CA$51=O19),$BS$52:$CA$60)),0)</f>
        <v>0</v>
      </c>
      <c r="G31" s="3">
        <f t="array" ref="G31">IF(O18=C18,SUM(IF(($BR$52:$BR$60=C18)*($BS$51:$CA$51=O20),$BS$52:$CA$60)),0)</f>
        <v>0</v>
      </c>
      <c r="H31" s="3">
        <f t="array" ref="H31">IF(O18=C18,SUM(IF(($BR$52:$BR$60=C18)*($BS$51:$CA$51=O21),$BS$52:$CA$60)),0)</f>
        <v>0</v>
      </c>
      <c r="I31" s="3">
        <f t="array" ref="I31">IF(O18=C18,SUM(IF(($BR$52:$BR$60=C18)*($BS$51:$CA$51=O22),$BS$52:$CA$60)),0)</f>
        <v>0</v>
      </c>
      <c r="J31" s="3">
        <f t="array" ref="J31">IF(O18=C18,SUM(IF(($BR$52:$BR$60=C18)*($BS$51:$CA$51=O23),$BS$52:$CA$60)),0)</f>
        <v>0</v>
      </c>
      <c r="K31" s="3">
        <f t="array" ref="K31">IF(O18=C18,SUM(IF(($BR$52:$BR$60=C18)*($BS$51:$CA$51=O$24),$BS$52:$CA$60)),0)</f>
        <v>0</v>
      </c>
      <c r="L31" s="3">
        <f t="array" ref="L31">IF(O18=C18,SUM(IF(($BR$52:$BR$60=C18)*($BS$51:$CA$51=O$25),$BS$52:$CA$60)),0)</f>
        <v>0</v>
      </c>
      <c r="M31" s="5">
        <f t="array" ref="M31">IF(P18=C18,SUM(IF(($BR$52:$BR$60=C18)*($BS$51:$CA$51=P17),$BS$52:$CA$60)),0)</f>
        <v>0</v>
      </c>
      <c r="N31" s="3">
        <f t="array" ref="N31">IF(P18=C18,SUM(IF(($BR$52:$BR$60=C18)*($BS$51:$CA$51=P19),$BS$52:$CA$60)),0)</f>
        <v>0</v>
      </c>
      <c r="O31" s="3">
        <f t="array" ref="O31">IF(P18=C18,SUM(IF(($BR$52:$BR$60=C18)*($BS$51:$CA$51=P20),$BS$52:$CA$60)),0)</f>
        <v>0</v>
      </c>
      <c r="P31" s="3">
        <f t="array" ref="P31">IF(P18=C18,SUM(IF(($BR$52:$BR$60=C18)*($BS$51:$CA$51=P21),$BS$52:$CA$60)),0)</f>
        <v>0</v>
      </c>
      <c r="Q31" s="3">
        <f t="array" ref="Q31">IF(P18=C18,SUM(IF(($BR$52:$BR$60=C18)*($BS$51:$CA$51=P22),$BS$52:$CA$60)),0)</f>
        <v>0</v>
      </c>
      <c r="R31" s="3">
        <f t="array" ref="R31">IF(P18=C18,SUM(IF(($BR$52:$BR$60=C18)*($BS$51:$CA$51=P23),$BS$52:$CA$60)),0)</f>
        <v>0</v>
      </c>
      <c r="S31" s="3">
        <f t="array" ref="S31">IF(P18=C18,SUM(IF(($BR$52:$BR$60=C18)*($BS$51:$CA$51=P$24),$BS$52:$CA$60)),0)</f>
        <v>0</v>
      </c>
      <c r="T31" s="3">
        <f t="array" ref="T31">IF(P18=C18,SUM(IF(($BR$52:$BR$60=C18)*($BS$51:$CA$51=P$25),$BS$52:$CA$60)),0)</f>
        <v>0</v>
      </c>
      <c r="U31" s="5">
        <f t="array" ref="U31">IF(Q18=C18,SUM(IF(($BR$52:$BR$60=C18)*($BS$51:$CA$51=Q17),$BS$52:$CA$60)),0)</f>
        <v>0</v>
      </c>
      <c r="V31" s="3">
        <f t="array" ref="V31">IF(Q18=C18,SUM(IF(($BR$52:$BR$60=C18)*($BS$51:$CA$51=Q19),$BS$52:$CA$60)),0)</f>
        <v>0</v>
      </c>
      <c r="W31" s="3">
        <f t="array" ref="W31">IF(Q18=C18,SUM(IF(($BR$52:$BR$60=C18)*($BS$51:$CA$51=Q20),$BS$52:$CA$60)),0)</f>
        <v>0</v>
      </c>
      <c r="X31" s="3">
        <f t="array" ref="X31">IF(Q18=C18,SUM(IF(($BR$52:$BR$60=C18)*($BS$51:$CA$51=Q21),$BS$52:$CA$60)),0)</f>
        <v>0</v>
      </c>
      <c r="Y31" s="3">
        <f t="array" ref="Y31">IF(Q18=C18,SUM(IF(($BR$52:$BR$60=C18)*($BS$51:$CA$51=Q22),$BS$52:$CA$60)),0)</f>
        <v>0</v>
      </c>
      <c r="Z31" s="3">
        <f t="array" ref="Z31">IF(Q18=C18,SUM(IF(($BR$52:$BR$60=C18)*($BS$51:$CA$51=Q23),$BS$52:$CA$60)),0)</f>
        <v>0</v>
      </c>
      <c r="AA31" s="3">
        <f t="array" ref="AA31">IF(Q18=C18,SUM(IF(($BR$52:$BR$60=C18)*($BS$51:$CA$51=Q$24),$BS$52:$CA$60)),0)</f>
        <v>0</v>
      </c>
      <c r="AB31" s="3">
        <f t="array" ref="AB31">IF(Q18=C18,SUM(IF(($BR$52:$BR$60=C18)*($BS$51:$CA$51=Q$25),$BS$52:$CA$60)),0)</f>
        <v>0</v>
      </c>
      <c r="AC31" s="5">
        <f t="array" ref="AC31">IF(R18=C18,SUM(IF(($BR$52:$BR$60=C18)*($BS$51:$CA$51=R17),$BS$52:$CA$60)),0)</f>
        <v>0</v>
      </c>
      <c r="AD31" s="3">
        <f t="array" ref="AD31">IF(R18=C18,SUM(IF(($BR$52:$BR$60=C18)*($BS$51:$CA$51=R19),$BS$52:$CA$60)),0)</f>
        <v>0</v>
      </c>
      <c r="AE31" s="3">
        <f t="array" ref="AE31">IF(R18=C18,SUM(IF(($BR$52:$BR$60=C18)*($BS$51:$CA$51=R20),$BS$52:$CA$60)),0)</f>
        <v>0</v>
      </c>
      <c r="AF31" s="3">
        <f t="array" ref="AF31">IF(R18=C18,SUM(IF(($BR$52:$BR$60=C18)*($BS$51:$CA$51=R21),$BS$52:$CA$60)),0)</f>
        <v>0</v>
      </c>
      <c r="AG31" s="3">
        <f t="array" ref="AG31">IF(R18=C18,SUM(IF(($BR$52:$BR$60=C18)*($BS$51:$CA$51=R22),$BS$52:$CA$60)),0)</f>
        <v>0</v>
      </c>
      <c r="AH31" s="3">
        <f t="array" ref="AH31">IF(R18=C18,SUM(IF(($BR$52:$BR$60=C18)*($BS$51:$CA$51=R23),$BS$52:$CA$60)),0)</f>
        <v>0</v>
      </c>
      <c r="AI31" s="3">
        <f t="array" ref="AI31">IF(R18=C18,SUM(IF(($BR$52:$BR$60=C18)*($BS$51:$CA$51=R$24),$BS$52:$CA$60)),0)</f>
        <v>0</v>
      </c>
      <c r="AJ31" s="3">
        <f t="array" ref="AJ31">IF(R18=C18,SUM(IF(($BR$52:$BR$60=C18)*($BS$51:$CA$51=R$25),$BS$52:$CA$60)),0)</f>
        <v>0</v>
      </c>
      <c r="AK31" s="5">
        <f t="array" ref="AK31">IF(S18=C18,SUM(IF(($BR$52:$BR$60=C18)*($BS$51:$CA$51=S17),$BS$52:$CA$60)),0)</f>
        <v>0</v>
      </c>
      <c r="AL31" s="3">
        <f t="array" ref="AL31">IF(S18=C18,SUM(IF(($BR$52:$BR$60=C18)*($BS$51:$CA$51=S19),$BS$52:$CA$60)),0)</f>
        <v>0</v>
      </c>
      <c r="AM31" s="3">
        <f t="array" ref="AM31">IF(S18=C18,SUM(IF(($BR$52:$BR$60=C18)*($BS$51:$CA$51=S20),$BS$52:$CA$60)),0)</f>
        <v>0</v>
      </c>
      <c r="AN31" s="3">
        <f t="array" ref="AN31">IF(S18=C18,SUM(IF(($BR$52:$BR$60=C18)*($BS$51:$CA$51=S21),$BS$52:$CA$60)),0)</f>
        <v>0</v>
      </c>
      <c r="AO31" s="3">
        <f t="array" ref="AO31">IF(S18=C18,SUM(IF(($BR$52:$BR$60=C18)*($BS$51:$CA$51=S22),$BS$52:$CA$60)),0)</f>
        <v>0</v>
      </c>
      <c r="AP31" s="3">
        <f t="array" ref="AP31">IF(S18=C18,SUM(IF(($BR$52:$BR$60=C18)*($BS$51:$CA$51=S23),$BS$52:$CA$60)),0)</f>
        <v>0</v>
      </c>
      <c r="AQ31" s="3">
        <f t="array" ref="AQ31">IF(S18=C18,SUM(IF(($BR$52:$BR$60=C18)*($BS$51:$CA$51=S$24),$BS$52:$CA$60)),0)</f>
        <v>0</v>
      </c>
      <c r="AR31" s="3">
        <f t="array" ref="AR31">IF(S18=C18,SUM(IF(($BR$52:$BR$60=C18)*($BS$51:$CA$51=S$25),$BS$52:$CA$60)),0)</f>
        <v>0</v>
      </c>
      <c r="AS31" s="5">
        <f t="array" ref="AS31">IF(T18=C18,SUM(IF(($BR$52:$BR$60=C18)*($BS$51:$CA$51=T17),$BS$52:$CA$60)),0)</f>
        <v>0</v>
      </c>
      <c r="AT31" s="3">
        <f t="array" ref="AT31">IF(T18=C18,SUM(IF(($BR$52:$BR$60=C18)*($BS$51:$CA$51=T19),$BS$52:$CA$60)),0)</f>
        <v>0</v>
      </c>
      <c r="AU31" s="3">
        <f t="array" ref="AU31">IF(T18=C18,SUM(IF(($BR$52:$BR$60=C18)*($BS$51:$CA$51=T20),$BS$52:$CA$60)),0)</f>
        <v>0</v>
      </c>
      <c r="AV31" s="3">
        <f t="array" ref="AV31">IF(T18=C18,SUM(IF(($BR$52:$BR$60=C18)*($BS$51:$CA$51=T21),$BS$52:$CA$60)),0)</f>
        <v>0</v>
      </c>
      <c r="AW31" s="3">
        <f t="array" ref="AW31">IF(T18=C18,SUM(IF(($BR$52:$BR$60=C18)*($BS$51:$CA$51=T22),$BS$52:$CA$60)),0)</f>
        <v>0</v>
      </c>
      <c r="AX31" s="3">
        <f t="array" ref="AX31">IF(T18=C18,SUM(IF(($BR$52:$BR$60=C18)*($BS$51:$CA$51=T23),$BS$52:$CA$60)),0)</f>
        <v>0</v>
      </c>
      <c r="AY31" s="3">
        <f t="array" ref="AY31">IF(T18=C18,SUM(IF(($BR$52:$BR$60=C18)*($BS$51:$CA$51=T$24),$BS$52:$CA$60)),0)</f>
        <v>0</v>
      </c>
      <c r="AZ31" s="3">
        <f t="array" ref="AZ31">IF(T18=C18,SUM(IF(($BR$52:$BR$60=C18)*($BS$51:$CA$51=T$25),$BS$52:$CA$60)),0)</f>
        <v>0</v>
      </c>
      <c r="BA31" s="5">
        <f t="array" ref="BA31">IF(U18=C18,SUM(IF(($BR$52:$BR$60=C18)*($BS$51:$CA$51=U$17),$BS$52:$CA$60)),0)</f>
        <v>0</v>
      </c>
      <c r="BB31" s="3">
        <f t="array" ref="BB31">IF(U18=C18,SUM(IF(($BR$52:$BR$60=C18)*($BS$51:$CA$51=U$19),$BS$52:$CA$60)),0)</f>
        <v>0</v>
      </c>
      <c r="BC31" s="3">
        <f t="array" ref="BC31">IF(U18=C18,SUM(IF(($BR$52:$BR$60=C18)*($BS$51:$CA$51=U$20),$BS$52:$CA$60)),0)</f>
        <v>0</v>
      </c>
      <c r="BD31" s="3">
        <f t="array" ref="BD31">IF(U18=C18,SUM(IF(($BR$52:$BR$60=C18)*($BS$51:$CA$51=U$21),$BS$52:$CA$60)),0)</f>
        <v>0</v>
      </c>
      <c r="BE31" s="3">
        <f t="array" ref="BE31">IF(U18=C18,SUM(IF(($BR$52:$BR$60=C18)*($BS$51:$CA$51=U$22),$BS$52:$CA$60)),0)</f>
        <v>0</v>
      </c>
      <c r="BF31" s="3">
        <f t="array" ref="BF31">IF(U18=C18,SUM(IF(($BR$52:$BR$60=C18)*($BS$51:$CA$51=U$23),$BS$52:$CA$60)),0)</f>
        <v>0</v>
      </c>
      <c r="BG31" s="3">
        <f t="array" ref="BG31">IF(U18=C18,SUM(IF(($BR$52:$BR$60=C18)*($BS$51:$CA$51=U$24),$BS$52:$CA$60)),0)</f>
        <v>0</v>
      </c>
      <c r="BH31" s="3">
        <f t="array" ref="BH31">IF(U18=C18,SUM(IF(($BR$52:$BR$60=C18)*($BS$51:$CA$51=U$25),$BS$52:$CA$60)),0)</f>
        <v>0</v>
      </c>
      <c r="BI31" s="5">
        <f t="array" ref="BI31">IF(V18=C18,SUM(IF(($BR$52:$BR$60=C18)*($BS$51:$CA$51=V$17),$BS$52:$CA$60)),0)</f>
        <v>0</v>
      </c>
      <c r="BJ31" s="3">
        <f t="array" ref="BJ31">IF(V18=C18,SUM(IF(($BR$52:$BR$60=C18)*($BS$51:$CA$51=V$19),$BS$52:$CA$60)),0)</f>
        <v>0</v>
      </c>
      <c r="BK31" s="3">
        <f t="array" ref="BK31">IF(V18=C18,SUM(IF(($BR$52:$BR$60=C18)*($BS$51:$CA$51=V$20),$BS$52:$CA$60)),0)</f>
        <v>0</v>
      </c>
      <c r="BL31" s="3">
        <f t="array" ref="BL31">IF(V18=C18,SUM(IF(($BR$52:$BR$60=C18)*($BS$51:$CA$51=V$21),$BS$52:$CA$60)),0)</f>
        <v>0</v>
      </c>
      <c r="BM31" s="3">
        <f t="array" ref="BM31">IF(V18=C18,SUM(IF(($BR$52:$BR$60=C18)*($BS$51:$CA$51=V$22),$BS$52:$CA$60)),0)</f>
        <v>0</v>
      </c>
      <c r="BN31" s="3">
        <f t="array" ref="BN31">IF(V18=C18,SUM(IF(($BR$52:$BR$60=C18)*($BS$51:$CA$51=V$23),$BS$52:$CA$60)),0)</f>
        <v>0</v>
      </c>
      <c r="BO31" s="3">
        <f t="array" ref="BO31">IF(V18=C18,SUM(IF(($BR$52:$BR$60=C18)*($BS$51:$CA$51=V$24),$BS$52:$CA$60)),0)</f>
        <v>0</v>
      </c>
      <c r="BP31" s="15">
        <f t="array" ref="BP31">IF(V18=C18,SUM(IF(($BR$52:$BR$60=C18)*($BS$51:$CA$51=V$25),$BS$52:$CA$60)),0)</f>
        <v>0</v>
      </c>
      <c r="BQ31" s="3"/>
      <c r="BR31" s="2" t="str">
        <f t="shared" si="59"/>
        <v>Team B2</v>
      </c>
      <c r="BS31" s="8">
        <f t="shared" ref="BS31:BS38" si="61">SUMIFS($X$64:$X$351,$V$64:$V$351,$BR31,$W$64:$W$351,BS$29)+SUMIFS($Y$64:$Y$351,$W$64:$W$351,$BR31,$V$64:$V$351,BS$29)</f>
        <v>4</v>
      </c>
      <c r="BT31" s="6"/>
      <c r="BU31" s="7">
        <f t="shared" ref="BU31:CA31" si="62">SUMIFS($X$64:$X$351,$V$64:$V$351,$BR31,$W$64:$W$351,BU$29)+SUMIFS($Y$64:$Y$351,$W$64:$W$351,$BR31,$V$64:$V$351,BU$29)</f>
        <v>5</v>
      </c>
      <c r="BV31" s="7">
        <f t="shared" si="62"/>
        <v>3</v>
      </c>
      <c r="BW31" s="7">
        <f t="shared" si="62"/>
        <v>4</v>
      </c>
      <c r="BX31" s="7">
        <f t="shared" si="62"/>
        <v>8</v>
      </c>
      <c r="BY31" s="7">
        <f t="shared" si="62"/>
        <v>2</v>
      </c>
      <c r="BZ31" s="7">
        <f t="shared" si="62"/>
        <v>6</v>
      </c>
      <c r="CA31" s="7">
        <f t="shared" si="62"/>
        <v>7</v>
      </c>
      <c r="CB31" s="3"/>
    </row>
    <row r="32" spans="2:80" s="2" customFormat="1" x14ac:dyDescent="0.2">
      <c r="C32" s="2" t="str">
        <f t="shared" si="58"/>
        <v>Team B3</v>
      </c>
      <c r="E32" s="14">
        <f t="array" ref="E32">IF(O19=C19,SUM(IF(($BR$52:$BR$60=C19)*($BS$51:$CA$51=O17),$BS$52:$CA$60)),0)</f>
        <v>0</v>
      </c>
      <c r="F32" s="3">
        <f t="array" ref="F32">IF(O19=C19,SUM(IF(($BR$52:$BR$60=C19)*($BS$51:$CA$51=O18),$BS$52:$CA$60)),0)</f>
        <v>0</v>
      </c>
      <c r="G32" s="3">
        <f t="array" ref="G32">IF(O19=C19,SUM(IF(($BR$52:$BR$60=C19)*($BS$51:$CA$51=O20),$BS$52:$CA$60)),0)</f>
        <v>0</v>
      </c>
      <c r="H32" s="3">
        <f t="array" ref="H32">IF(O19=C19,SUM(IF(($BR$52:$BR$60=C19)*($BS$51:$CA$51=O21),$BS$52:$CA$60)),0)</f>
        <v>0</v>
      </c>
      <c r="I32" s="3">
        <f t="array" ref="I32">IF(O19=C19,SUM(IF(($BR$52:$BR$60=C19)*($BS$51:$CA$51=O22),$BS$52:$CA$60)),0)</f>
        <v>0</v>
      </c>
      <c r="J32" s="3">
        <f t="array" ref="J32">IF(O19=C19,SUM(IF(($BR$52:$BR$60=C19)*($BS$51:$CA$51=O23),$BS$52:$CA$60)),0)</f>
        <v>0</v>
      </c>
      <c r="K32" s="3">
        <f t="array" ref="K32">IF(O19=C19,SUM(IF(($BR$52:$BR$60=C19)*($BS$51:$CA$51=O$24),$BS$52:$CA$60)),0)</f>
        <v>0</v>
      </c>
      <c r="L32" s="3">
        <f t="array" ref="L32">IF(O19=C19,SUM(IF(($BR$52:$BR$60=C19)*($BS$51:$CA$51=O$25),$BS$52:$CA$60)),0)</f>
        <v>0</v>
      </c>
      <c r="M32" s="5">
        <f t="array" ref="M32">IF(P19=C19,SUM(IF(($BR$52:$BR$60=C19)*($BS$51:$CA$51=P17),$BS$52:$CA$60)),0)</f>
        <v>0</v>
      </c>
      <c r="N32" s="3">
        <f t="array" ref="N32">IF(P19=C19,SUM(IF(($BR$52:$BR$60=C19)*($BS$51:$CA$51=P18),$BS$52:$CA$60)),0)</f>
        <v>0</v>
      </c>
      <c r="O32" s="3">
        <f t="array" ref="O32">IF(P19=C19,SUM(IF(($BR$52:$BR$60=C19)*($BS$51:$CA$51=P20),$BS$52:$CA$60)),0)</f>
        <v>0</v>
      </c>
      <c r="P32" s="3">
        <f t="array" ref="P32">IF(P19=C19,SUM(IF(($BR$52:$BR$60=C19)*($BS$51:$CA$51=P21),$BS$52:$CA$60)),0)</f>
        <v>0</v>
      </c>
      <c r="Q32" s="3">
        <f t="array" ref="Q32">IF(P19=C19,SUM(IF(($BR$52:$BR$60=C19)*($BS$51:$CA$51=P22),$BS$52:$CA$60)),0)</f>
        <v>0</v>
      </c>
      <c r="R32" s="3">
        <f t="array" ref="R32">IF(P19=C19,SUM(IF(($BR$52:$BR$60=C19)*($BS$51:$CA$51=P23),$BS$52:$CA$60)),0)</f>
        <v>0</v>
      </c>
      <c r="S32" s="3">
        <f t="array" ref="S32">IF(P19=C19,SUM(IF(($BR$52:$BR$60=C19)*($BS$51:$CA$51=P$24),$BS$52:$CA$60)),0)</f>
        <v>0</v>
      </c>
      <c r="T32" s="3">
        <f t="array" ref="T32">IF(P19=C19,SUM(IF(($BR$52:$BR$60=C19)*($BS$51:$CA$51=P$25),$BS$52:$CA$60)),0)</f>
        <v>0</v>
      </c>
      <c r="U32" s="5">
        <f t="array" ref="U32">IF(Q19=C19,SUM(IF(($BR$52:$BR$60=C19)*($BS$51:$CA$51=Q17),$BS$52:$CA$60)),0)</f>
        <v>0</v>
      </c>
      <c r="V32" s="3">
        <f t="array" ref="V32">IF(Q19=C19,SUM(IF(($BR$52:$BR$60=C19)*($BS$51:$CA$51=Q18),$BS$52:$CA$60)),0)</f>
        <v>0</v>
      </c>
      <c r="W32" s="3">
        <f t="array" ref="W32">IF(Q19=C19,SUM(IF(($BR$52:$BR$60=C19)*($BS$51:$CA$51=Q20),$BS$52:$CA$60)),0)</f>
        <v>0</v>
      </c>
      <c r="X32" s="3">
        <f t="array" ref="X32">IF(Q19=C19,SUM(IF(($BR$52:$BR$60=C19)*($BS$51:$CA$51=Q21),$BS$52:$CA$60)),0)</f>
        <v>0</v>
      </c>
      <c r="Y32" s="3">
        <f t="array" ref="Y32">IF(Q19=C19,SUM(IF(($BR$52:$BR$60=C19)*($BS$51:$CA$51=Q22),$BS$52:$CA$60)),0)</f>
        <v>0</v>
      </c>
      <c r="Z32" s="3">
        <f t="array" ref="Z32">IF(Q19=C19,SUM(IF(($BR$52:$BR$60=C19)*($BS$51:$CA$51=Q23),$BS$52:$CA$60)),0)</f>
        <v>0</v>
      </c>
      <c r="AA32" s="3">
        <f t="array" ref="AA32">IF(Q19=C19,SUM(IF(($BR$52:$BR$60=C19)*($BS$51:$CA$51=Q$24),$BS$52:$CA$60)),0)</f>
        <v>0</v>
      </c>
      <c r="AB32" s="3">
        <f t="array" ref="AB32">IF(Q19=C19,SUM(IF(($BR$52:$BR$60=C19)*($BS$51:$CA$51=Q$25),$BS$52:$CA$60)),0)</f>
        <v>0</v>
      </c>
      <c r="AC32" s="5">
        <f t="array" ref="AC32">IF(R19=C19,SUM(IF(($BR$52:$BR$60=C19)*($BS$51:$CA$51=R17),$BS$52:$CA$60)),0)</f>
        <v>0</v>
      </c>
      <c r="AD32" s="3">
        <f t="array" ref="AD32">IF(R19=C19,SUM(IF(($BR$52:$BR$60=C19)*($BS$51:$CA$51=R18),$BS$52:$CA$60)),0)</f>
        <v>0</v>
      </c>
      <c r="AE32" s="3">
        <f t="array" ref="AE32">IF(R19=C19,SUM(IF(($BR$52:$BR$60=C19)*($BS$51:$CA$51=R20),$BS$52:$CA$60)),0)</f>
        <v>0</v>
      </c>
      <c r="AF32" s="3">
        <f t="array" ref="AF32">IF(R19=C19,SUM(IF(($BR$52:$BR$60=C19)*($BS$51:$CA$51=R21),$BS$52:$CA$60)),0)</f>
        <v>0</v>
      </c>
      <c r="AG32" s="3">
        <f t="array" ref="AG32">IF(R19=C19,SUM(IF(($BR$52:$BR$60=C19)*($BS$51:$CA$51=R22),$BS$52:$CA$60)),0)</f>
        <v>0</v>
      </c>
      <c r="AH32" s="3">
        <f t="array" ref="AH32">IF(R19=C19,SUM(IF(($BR$52:$BR$60=C19)*($BS$51:$CA$51=R23),$BS$52:$CA$60)),0)</f>
        <v>0</v>
      </c>
      <c r="AI32" s="3">
        <f t="array" ref="AI32">IF(R19=C19,SUM(IF(($BR$52:$BR$60=C19)*($BS$51:$CA$51=R$24),$BS$52:$CA$60)),0)</f>
        <v>0</v>
      </c>
      <c r="AJ32" s="3">
        <f t="array" ref="AJ32">IF(R19=C19,SUM(IF(($BR$52:$BR$60=C19)*($BS$51:$CA$51=R$25),$BS$52:$CA$60)),0)</f>
        <v>0</v>
      </c>
      <c r="AK32" s="5">
        <f t="array" ref="AK32">IF(S19=C19,SUM(IF(($BR$52:$BR$60=C19)*($BS$51:$CA$51=S17),$BS$52:$CA$60)),0)</f>
        <v>0</v>
      </c>
      <c r="AL32" s="3">
        <f t="array" ref="AL32">IF(S19=C19,SUM(IF(($BR$52:$BR$60=C19)*($BS$51:$CA$51=S18),$BS$52:$CA$60)),0)</f>
        <v>0</v>
      </c>
      <c r="AM32" s="3">
        <f t="array" ref="AM32">IF(S19=C19,SUM(IF(($BR$52:$BR$60=C19)*($BS$51:$CA$51=S20),$BS$52:$CA$60)),0)</f>
        <v>0</v>
      </c>
      <c r="AN32" s="3">
        <f t="array" ref="AN32">IF(S19=C19,SUM(IF(($BR$52:$BR$60=C19)*($BS$51:$CA$51=S21),$BS$52:$CA$60)),0)</f>
        <v>0</v>
      </c>
      <c r="AO32" s="3">
        <f t="array" ref="AO32">IF(S19=C19,SUM(IF(($BR$52:$BR$60=C19)*($BS$51:$CA$51=S22),$BS$52:$CA$60)),0)</f>
        <v>0</v>
      </c>
      <c r="AP32" s="3">
        <f t="array" ref="AP32">IF(S19=C19,SUM(IF(($BR$52:$BR$60=C19)*($BS$51:$CA$51=S23),$BS$52:$CA$60)),0)</f>
        <v>0</v>
      </c>
      <c r="AQ32" s="3">
        <f t="array" ref="AQ32">IF(S19=C19,SUM(IF(($BR$52:$BR$60=C19)*($BS$51:$CA$51=S$24),$BS$52:$CA$60)),0)</f>
        <v>0</v>
      </c>
      <c r="AR32" s="3">
        <f t="array" ref="AR32">IF(S19=C19,SUM(IF(($BR$52:$BR$60=C19)*($BS$51:$CA$51=S$25),$BS$52:$CA$60)),0)</f>
        <v>0</v>
      </c>
      <c r="AS32" s="5">
        <f t="array" ref="AS32">IF(T19=C19,SUM(IF(($BR$52:$BR$60=C19)*($BS$51:$CA$51=T17),$BS$52:$CA$60)),0)</f>
        <v>0</v>
      </c>
      <c r="AT32" s="3">
        <f t="array" ref="AT32">IF(T19=C19,SUM(IF(($BR$52:$BR$60=C19)*($BS$51:$CA$51=T18),$BS$52:$CA$60)),0)</f>
        <v>0</v>
      </c>
      <c r="AU32" s="3">
        <f t="array" ref="AU32">IF(T19=C19,SUM(IF(($BR$52:$BR$60=C19)*($BS$51:$CA$51=T20),$BS$52:$CA$60)),0)</f>
        <v>0</v>
      </c>
      <c r="AV32" s="3">
        <f t="array" ref="AV32">IF(T19=C19,SUM(IF(($BR$52:$BR$60=C19)*($BS$51:$CA$51=T21),$BS$52:$CA$60)),0)</f>
        <v>0</v>
      </c>
      <c r="AW32" s="3">
        <f t="array" ref="AW32">IF(T19=C19,SUM(IF(($BR$52:$BR$60=C19)*($BS$51:$CA$51=T22),$BS$52:$CA$60)),0)</f>
        <v>0</v>
      </c>
      <c r="AX32" s="3">
        <f t="array" ref="AX32">IF(T19=C19,SUM(IF(($BR$52:$BR$60=C19)*($BS$51:$CA$51=T23),$BS$52:$CA$60)),0)</f>
        <v>0</v>
      </c>
      <c r="AY32" s="3">
        <f t="array" ref="AY32">IF(T19=C19,SUM(IF(($BR$52:$BR$60=C19)*($BS$51:$CA$51=T$24),$BS$52:$CA$60)),0)</f>
        <v>0</v>
      </c>
      <c r="AZ32" s="3">
        <f t="array" ref="AZ32">IF(T19=C19,SUM(IF(($BR$52:$BR$60=C19)*($BS$51:$CA$51=T$25),$BS$52:$CA$60)),0)</f>
        <v>0</v>
      </c>
      <c r="BA32" s="5">
        <f t="array" ref="BA32">IF(U19=C19,SUM(IF(($BR$52:$BR$60=C19)*($BS$51:$CA$51=U$17),$BS$52:$CA$60)),0)</f>
        <v>0</v>
      </c>
      <c r="BB32" s="3">
        <f t="array" ref="BB32">IF(U19=C19,SUM(IF(($BR$52:$BR$60=C19)*($BS$51:$CA$51=U$18),$BS$52:$CA$60)),0)</f>
        <v>0</v>
      </c>
      <c r="BC32" s="3">
        <f t="array" ref="BC32">IF(U19=C19,SUM(IF(($BR$52:$BR$60=C19)*($BS$51:$CA$51=U$20),$BS$52:$CA$60)),0)</f>
        <v>0</v>
      </c>
      <c r="BD32" s="3">
        <f t="array" ref="BD32">IF(U19=C19,SUM(IF(($BR$52:$BR$60=C19)*($BS$51:$CA$51=U$21),$BS$52:$CA$60)),0)</f>
        <v>0</v>
      </c>
      <c r="BE32" s="3">
        <f t="array" ref="BE32">IF(U19=C19,SUM(IF(($BR$52:$BR$60=C19)*($BS$51:$CA$51=U$22),$BS$52:$CA$60)),0)</f>
        <v>0</v>
      </c>
      <c r="BF32" s="3">
        <f t="array" ref="BF32">IF(U19=C19,SUM(IF(($BR$52:$BR$60=C19)*($BS$51:$CA$51=U$23),$BS$52:$CA$60)),0)</f>
        <v>0</v>
      </c>
      <c r="BG32" s="3">
        <f t="array" ref="BG32">IF(U19=C19,SUM(IF(($BR$52:$BR$60=C19)*($BS$51:$CA$51=U$24),$BS$52:$CA$60)),0)</f>
        <v>0</v>
      </c>
      <c r="BH32" s="3">
        <f t="array" ref="BH32">IF(U19=C19,SUM(IF(($BR$52:$BR$60=C19)*($BS$51:$CA$51=U$25),$BS$52:$CA$60)),0)</f>
        <v>0</v>
      </c>
      <c r="BI32" s="5">
        <f t="array" ref="BI32">IF(V19=C19,SUM(IF(($BR$52:$BR$60=C19)*($BS$51:$CA$51=V$17),$BS$52:$CA$60)),0)</f>
        <v>0</v>
      </c>
      <c r="BJ32" s="3">
        <f t="array" ref="BJ32">IF(V19=C19,SUM(IF(($BR$52:$BR$60=C19)*($BS$51:$CA$51=V$18),$BS$52:$CA$60)),0)</f>
        <v>0</v>
      </c>
      <c r="BK32" s="3">
        <f t="array" ref="BK32">IF(V19=C19,SUM(IF(($BR$52:$BR$60=C19)*($BS$51:$CA$51=V$20),$BS$52:$CA$60)),0)</f>
        <v>0</v>
      </c>
      <c r="BL32" s="3">
        <f t="array" ref="BL32">IF(V19=C19,SUM(IF(($BR$52:$BR$60=C19)*($BS$51:$CA$51=V$21),$BS$52:$CA$60)),0)</f>
        <v>0</v>
      </c>
      <c r="BM32" s="3">
        <f t="array" ref="BM32">IF(V19=C19,SUM(IF(($BR$52:$BR$60=C19)*($BS$51:$CA$51=V$22),$BS$52:$CA$60)),0)</f>
        <v>0</v>
      </c>
      <c r="BN32" s="3">
        <f t="array" ref="BN32">IF(V19=C19,SUM(IF(($BR$52:$BR$60=C19)*($BS$51:$CA$51=V$23),$BS$52:$CA$60)),0)</f>
        <v>0</v>
      </c>
      <c r="BO32" s="3">
        <f t="array" ref="BO32">IF(V19=C19,SUM(IF(($BR$52:$BR$60=C19)*($BS$51:$CA$51=V$24),$BS$52:$CA$60)),0)</f>
        <v>0</v>
      </c>
      <c r="BP32" s="15">
        <f t="array" ref="BP32">IF(V19=C19,SUM(IF(($BR$52:$BR$60=C19)*($BS$51:$CA$51=V$25),$BS$52:$CA$60)),0)</f>
        <v>0</v>
      </c>
      <c r="BQ32" s="3"/>
      <c r="BR32" s="2" t="str">
        <f t="shared" si="59"/>
        <v>Team B3</v>
      </c>
      <c r="BS32" s="8">
        <f t="shared" si="61"/>
        <v>5</v>
      </c>
      <c r="BT32" s="8">
        <f t="shared" ref="BT32:BT38" si="63">SUMIFS($X$64:$X$351,$V$64:$V$351,$BR32,$W$64:$W$351,BT$29)+SUMIFS($Y$64:$Y$351,$W$64:$W$351,$BR32,$V$64:$V$351,BT$29)</f>
        <v>1</v>
      </c>
      <c r="BU32" s="6"/>
      <c r="BV32" s="7">
        <f t="shared" ref="BV32:CA32" si="64">SUMIFS($X$64:$X$351,$V$64:$V$351,$BR32,$W$64:$W$351,BV$29)+SUMIFS($Y$64:$Y$351,$W$64:$W$351,$BR32,$V$64:$V$351,BV$29)</f>
        <v>4</v>
      </c>
      <c r="BW32" s="7">
        <f t="shared" si="64"/>
        <v>7</v>
      </c>
      <c r="BX32" s="7">
        <f t="shared" si="64"/>
        <v>4</v>
      </c>
      <c r="BY32" s="7">
        <f t="shared" si="64"/>
        <v>4</v>
      </c>
      <c r="BZ32" s="7">
        <f t="shared" si="64"/>
        <v>7</v>
      </c>
      <c r="CA32" s="7">
        <f t="shared" si="64"/>
        <v>5</v>
      </c>
      <c r="CB32" s="3"/>
    </row>
    <row r="33" spans="2:80" s="2" customFormat="1" x14ac:dyDescent="0.2">
      <c r="C33" s="2" t="str">
        <f t="shared" si="58"/>
        <v>Team B4</v>
      </c>
      <c r="E33" s="14">
        <f t="array" ref="E33">IF(O20=C20,SUM(IF(($BR$52:$BR$60=C20)*($BS$51:$CA$51=O17),$BS$52:$CA$60)),0)</f>
        <v>0</v>
      </c>
      <c r="F33" s="3">
        <f t="array" ref="F33">IF(O20=C20,SUM(IF(($BR$52:$BR$60=C20)*($BS$51:$CA$51=O18),$BS$52:$CA$60)),0)</f>
        <v>0</v>
      </c>
      <c r="G33" s="3">
        <f t="array" ref="G33">IF(O20=C20,SUM(IF(($BR$52:$BR$60=C20)*($BS$51:$CA$51=O19),$BS$52:$CA$60)),0)</f>
        <v>0</v>
      </c>
      <c r="H33" s="3">
        <f t="array" ref="H33">IF(O20=C20,SUM(IF(($BR$52:$BR$60=C20)*($BS$51:$CA$51=O21),$BS$52:$CA$60)),0)</f>
        <v>0</v>
      </c>
      <c r="I33" s="3">
        <f t="array" ref="I33">IF(O20=C20,SUM(IF(($BR$52:$BR$60=C20)*($BS$51:$CA$51=O22),$BS$52:$CA$60)),0)</f>
        <v>0</v>
      </c>
      <c r="J33" s="3">
        <f t="array" ref="J33">IF(O20=C20,SUM(IF(($BR$52:$BR$60=C20)*($BS$51:$CA$51=O23),$BS$52:$CA$60)),0)</f>
        <v>0</v>
      </c>
      <c r="K33" s="3">
        <f t="array" ref="K33">IF(O20=C20,SUM(IF(($BR$52:$BR$60=C20)*($BS$51:$CA$51=O$24),$BS$52:$CA$60)),0)</f>
        <v>0</v>
      </c>
      <c r="L33" s="3">
        <f t="array" ref="L33">IF(O20=C20,SUM(IF(($BR$52:$BR$60=C20)*($BS$51:$CA$51=O$25),$BS$52:$CA$60)),0)</f>
        <v>0</v>
      </c>
      <c r="M33" s="5">
        <f t="array" ref="M33">IF(P20=C20,SUM(IF(($BR$52:$BR$60=C20)*($BS$51:$CA$51=P17),$BS$52:$CA$60)),0)</f>
        <v>0</v>
      </c>
      <c r="N33" s="3">
        <f t="array" ref="N33">IF(P20=C20,SUM(IF(($BR$52:$BR$60=C20)*($BS$51:$CA$51=P18),$BS$52:$CA$60)),0)</f>
        <v>0</v>
      </c>
      <c r="O33" s="3">
        <f t="array" ref="O33">IF(P20=C20,SUM(IF(($BR$52:$BR$60=C20)*($BS$51:$CA$51=P19),$BS$52:$CA$60)),0)</f>
        <v>0</v>
      </c>
      <c r="P33" s="3">
        <f t="array" ref="P33">IF(P20=C20,SUM(IF(($BR$52:$BR$60=C20)*($BS$51:$CA$51=P21),$BS$52:$CA$60)),0)</f>
        <v>0</v>
      </c>
      <c r="Q33" s="3">
        <f t="array" ref="Q33">IF(P20=C20,SUM(IF(($BR$52:$BR$60=C20)*($BS$51:$CA$51=P22),$BS$52:$CA$60)),0)</f>
        <v>0</v>
      </c>
      <c r="R33" s="3">
        <f t="array" ref="R33">IF(P20=C20,SUM(IF(($BR$52:$BR$60=C20)*($BS$51:$CA$51=P23),$BS$52:$CA$60)),0)</f>
        <v>0</v>
      </c>
      <c r="S33" s="3">
        <f t="array" ref="S33">IF(P20=C20,SUM(IF(($BR$52:$BR$60=C20)*($BS$51:$CA$51=P$24),$BS$52:$CA$60)),0)</f>
        <v>0</v>
      </c>
      <c r="T33" s="3">
        <f t="array" ref="T33">IF(P20=C20,SUM(IF(($BR$52:$BR$60=C20)*($BS$51:$CA$51=P$25),$BS$52:$CA$60)),0)</f>
        <v>0</v>
      </c>
      <c r="U33" s="5">
        <f t="array" ref="U33">IF(Q20=C20,SUM(IF(($BR$52:$BR$60=C20)*($BS$51:$CA$51=Q17),$BS$52:$CA$60)),0)</f>
        <v>0</v>
      </c>
      <c r="V33" s="3">
        <f t="array" ref="V33">IF(Q20=C20,SUM(IF(($BR$52:$BR$60=C20)*($BS$51:$CA$51=Q18),$BS$52:$CA$60)),0)</f>
        <v>0</v>
      </c>
      <c r="W33" s="3">
        <f t="array" ref="W33">IF(Q20=C20,SUM(IF(($BR$52:$BR$60=C20)*($BS$51:$CA$51=Q19),$BS$52:$CA$60)),0)</f>
        <v>0</v>
      </c>
      <c r="X33" s="3">
        <f t="array" ref="X33">IF(Q20=C20,SUM(IF(($BR$52:$BR$60=C20)*($BS$51:$CA$51=Q21),$BS$52:$CA$60)),0)</f>
        <v>0</v>
      </c>
      <c r="Y33" s="3">
        <f t="array" ref="Y33">IF(Q20=C20,SUM(IF(($BR$52:$BR$60=C20)*($BS$51:$CA$51=Q22),$BS$52:$CA$60)),0)</f>
        <v>0</v>
      </c>
      <c r="Z33" s="3">
        <f t="array" ref="Z33">IF(Q20=C20,SUM(IF(($BR$52:$BR$60=C20)*($BS$51:$CA$51=Q23),$BS$52:$CA$60)),0)</f>
        <v>0</v>
      </c>
      <c r="AA33" s="3">
        <f t="array" ref="AA33">IF(Q20=C20,SUM(IF(($BR$52:$BR$60=C20)*($BS$51:$CA$51=Q$24),$BS$52:$CA$60)),0)</f>
        <v>0</v>
      </c>
      <c r="AB33" s="3">
        <f t="array" ref="AB33">IF(Q20=C20,SUM(IF(($BR$52:$BR$60=C20)*($BS$51:$CA$51=Q$25),$BS$52:$CA$60)),0)</f>
        <v>0</v>
      </c>
      <c r="AC33" s="5">
        <f t="array" ref="AC33">IF(R20=C20,SUM(IF(($BR$52:$BR$60=C20)*($BS$51:$CA$51=R17),$BS$52:$CA$60)),0)</f>
        <v>0</v>
      </c>
      <c r="AD33" s="3">
        <f t="array" ref="AD33">IF(R20=C20,SUM(IF(($BR$52:$BR$60=C20)*($BS$51:$CA$51=R18),$BS$52:$CA$60)),0)</f>
        <v>0</v>
      </c>
      <c r="AE33" s="3">
        <f t="array" ref="AE33">IF(R20=C20,SUM(IF(($BR$52:$BR$60=C20)*($BS$51:$CA$51=R19),$BS$52:$CA$60)),0)</f>
        <v>0</v>
      </c>
      <c r="AF33" s="3">
        <f t="array" ref="AF33">IF(R20=C20,SUM(IF(($BR$52:$BR$60=C20)*($BS$51:$CA$51=R21),$BS$52:$CA$60)),0)</f>
        <v>0</v>
      </c>
      <c r="AG33" s="3">
        <f t="array" ref="AG33">IF(R20=C20,SUM(IF(($BR$52:$BR$60=C20)*($BS$51:$CA$51=R22),$BS$52:$CA$60)),0)</f>
        <v>0</v>
      </c>
      <c r="AH33" s="3">
        <f t="array" ref="AH33">IF(R20=C20,SUM(IF(($BR$52:$BR$60=C20)*($BS$51:$CA$51=R23),$BS$52:$CA$60)),0)</f>
        <v>0</v>
      </c>
      <c r="AI33" s="3">
        <f t="array" ref="AI33">IF(R20=C20,SUM(IF(($BR$52:$BR$60=C20)*($BS$51:$CA$51=R$24),$BS$52:$CA$60)),0)</f>
        <v>0</v>
      </c>
      <c r="AJ33" s="3">
        <f t="array" ref="AJ33">IF(R20=C20,SUM(IF(($BR$52:$BR$60=C20)*($BS$51:$CA$51=R$25),$BS$52:$CA$60)),0)</f>
        <v>0</v>
      </c>
      <c r="AK33" s="5">
        <f t="array" ref="AK33">IF(S20=C20,SUM(IF(($BR$52:$BR$60=C20)*($BS$51:$CA$51=S17),$BS$52:$CA$60)),0)</f>
        <v>0</v>
      </c>
      <c r="AL33" s="3">
        <f t="array" ref="AL33">IF(S20=C20,SUM(IF(($BR$52:$BR$60=C20)*($BS$51:$CA$51=S18),$BS$52:$CA$60)),0)</f>
        <v>0</v>
      </c>
      <c r="AM33" s="3">
        <f t="array" ref="AM33">IF(S20=C20,SUM(IF(($BR$52:$BR$60=C20)*($BS$51:$CA$51=S19),$BS$52:$CA$60)),0)</f>
        <v>0</v>
      </c>
      <c r="AN33" s="3">
        <f t="array" ref="AN33">IF(S20=C20,SUM(IF(($BR$52:$BR$60=C20)*($BS$51:$CA$51=S21),$BS$52:$CA$60)),0)</f>
        <v>0</v>
      </c>
      <c r="AO33" s="3">
        <f t="array" ref="AO33">IF(S20=C20,SUM(IF(($BR$52:$BR$60=C20)*($BS$51:$CA$51=S22),$BS$52:$CA$60)),0)</f>
        <v>0</v>
      </c>
      <c r="AP33" s="3">
        <f t="array" ref="AP33">IF(S20=C20,SUM(IF(($BR$52:$BR$60=C20)*($BS$51:$CA$51=S23),$BS$52:$CA$60)),0)</f>
        <v>0</v>
      </c>
      <c r="AQ33" s="3">
        <f t="array" ref="AQ33">IF(S20=C20,SUM(IF(($BR$52:$BR$60=C20)*($BS$51:$CA$51=S$24),$BS$52:$CA$60)),0)</f>
        <v>0</v>
      </c>
      <c r="AR33" s="3">
        <f t="array" ref="AR33">IF(S20=C20,SUM(IF(($BR$52:$BR$60=C20)*($BS$51:$CA$51=S$25),$BS$52:$CA$60)),0)</f>
        <v>0</v>
      </c>
      <c r="AS33" s="5">
        <f t="array" ref="AS33">IF(T20=C20,SUM(IF(($BR$52:$BR$60=C20)*($BS$51:$CA$51=T17),$BS$52:$CA$60)),0)</f>
        <v>0</v>
      </c>
      <c r="AT33" s="3">
        <f t="array" ref="AT33">IF(T20=C20,SUM(IF(($BR$52:$BR$60=C20)*($BS$51:$CA$51=T18),$BS$52:$CA$60)),0)</f>
        <v>0</v>
      </c>
      <c r="AU33" s="3">
        <f t="array" ref="AU33">IF(T20=C20,SUM(IF(($BR$52:$BR$60=C20)*($BS$51:$CA$51=T19),$BS$52:$CA$60)),0)</f>
        <v>0</v>
      </c>
      <c r="AV33" s="3">
        <f t="array" ref="AV33">IF(T20=C20,SUM(IF(($BR$52:$BR$60=C20)*($BS$51:$CA$51=T21),$BS$52:$CA$60)),0)</f>
        <v>0</v>
      </c>
      <c r="AW33" s="3">
        <f t="array" ref="AW33">IF(T20=C20,SUM(IF(($BR$52:$BR$60=C20)*($BS$51:$CA$51=T22),$BS$52:$CA$60)),0)</f>
        <v>0</v>
      </c>
      <c r="AX33" s="3">
        <f t="array" ref="AX33">IF(T20=C20,SUM(IF(($BR$52:$BR$60=C20)*($BS$51:$CA$51=T23),$BS$52:$CA$60)),0)</f>
        <v>0</v>
      </c>
      <c r="AY33" s="3">
        <f t="array" ref="AY33">IF(T20=C20,SUM(IF(($BR$52:$BR$60=C20)*($BS$51:$CA$51=T$24),$BS$52:$CA$60)),0)</f>
        <v>0</v>
      </c>
      <c r="AZ33" s="3">
        <f t="array" ref="AZ33">IF(T20=C20,SUM(IF(($BR$52:$BR$60=C20)*($BS$51:$CA$51=T$25),$BS$52:$CA$60)),0)</f>
        <v>0</v>
      </c>
      <c r="BA33" s="5">
        <f t="array" ref="BA33">IF(U20=C20,SUM(IF(($BR$52:$BR$60=C20)*($BS$51:$CA$51=U$17),$BS$52:$CA$60)),0)</f>
        <v>0</v>
      </c>
      <c r="BB33" s="3">
        <f t="array" ref="BB33">IF(U20=C20,SUM(IF(($BR$52:$BR$60=C20)*($BS$51:$CA$51=U$18),$BS$52:$CA$60)),0)</f>
        <v>0</v>
      </c>
      <c r="BC33" s="3">
        <f t="array" ref="BC33">IF(U20=C20,SUM(IF(($BR$52:$BR$60=C20)*($BS$51:$CA$51=U$19),$BS$52:$CA$60)),0)</f>
        <v>0</v>
      </c>
      <c r="BD33" s="3">
        <f t="array" ref="BD33">IF(U20=C20,SUM(IF(($BR$52:$BR$60=C20)*($BS$51:$CA$51=U$21),$BS$52:$CA$60)),0)</f>
        <v>0</v>
      </c>
      <c r="BE33" s="3">
        <f t="array" ref="BE33">IF(U20=C20,SUM(IF(($BR$52:$BR$60=C20)*($BS$51:$CA$51=U$22),$BS$52:$CA$60)),0)</f>
        <v>0</v>
      </c>
      <c r="BF33" s="3">
        <f t="array" ref="BF33">IF(U20=C20,SUM(IF(($BR$52:$BR$60=C20)*($BS$51:$CA$51=U$23),$BS$52:$CA$60)),0)</f>
        <v>0</v>
      </c>
      <c r="BG33" s="3">
        <f t="array" ref="BG33">IF(U20=C20,SUM(IF(($BR$52:$BR$60=C20)*($BS$51:$CA$51=U$24),$BS$52:$CA$60)),0)</f>
        <v>0</v>
      </c>
      <c r="BH33" s="3">
        <f t="array" ref="BH33">IF(U20=C20,SUM(IF(($BR$52:$BR$60=C20)*($BS$51:$CA$51=U$25),$BS$52:$CA$60)),0)</f>
        <v>0</v>
      </c>
      <c r="BI33" s="5">
        <f t="array" ref="BI33">IF(V20=C20,SUM(IF(($BR$52:$BR$60=C20)*($BS$51:$CA$51=V$17),$BS$52:$CA$60)),0)</f>
        <v>0</v>
      </c>
      <c r="BJ33" s="3">
        <f t="array" ref="BJ33">IF(V20=C20,SUM(IF(($BR$52:$BR$60=C20)*($BS$51:$CA$51=V$18),$BS$52:$CA$60)),0)</f>
        <v>0</v>
      </c>
      <c r="BK33" s="3">
        <f t="array" ref="BK33">IF(V20=C20,SUM(IF(($BR$52:$BR$60=C20)*($BS$51:$CA$51=V$19),$BS$52:$CA$60)),0)</f>
        <v>0</v>
      </c>
      <c r="BL33" s="3">
        <f t="array" ref="BL33">IF(V20=C20,SUM(IF(($BR$52:$BR$60=C20)*($BS$51:$CA$51=V$21),$BS$52:$CA$60)),0)</f>
        <v>0</v>
      </c>
      <c r="BM33" s="3">
        <f t="array" ref="BM33">IF(V20=C20,SUM(IF(($BR$52:$BR$60=C20)*($BS$51:$CA$51=V$22),$BS$52:$CA$60)),0)</f>
        <v>0</v>
      </c>
      <c r="BN33" s="3">
        <f t="array" ref="BN33">IF(V20=C20,SUM(IF(($BR$52:$BR$60=C20)*($BS$51:$CA$51=V$23),$BS$52:$CA$60)),0)</f>
        <v>0</v>
      </c>
      <c r="BO33" s="3">
        <f t="array" ref="BO33">IF(V20=C20,SUM(IF(($BR$52:$BR$60=C20)*($BS$51:$CA$51=V$24),$BS$52:$CA$60)),0)</f>
        <v>0</v>
      </c>
      <c r="BP33" s="15">
        <f t="array" ref="BP33">IF(V20=C20,SUM(IF(($BR$52:$BR$60=C20)*($BS$51:$CA$51=V$25),$BS$52:$CA$60)),0)</f>
        <v>0</v>
      </c>
      <c r="BQ33" s="3"/>
      <c r="BR33" s="2" t="str">
        <f t="shared" si="59"/>
        <v>Team B4</v>
      </c>
      <c r="BS33" s="8">
        <f t="shared" si="61"/>
        <v>9</v>
      </c>
      <c r="BT33" s="8">
        <f t="shared" si="63"/>
        <v>6</v>
      </c>
      <c r="BU33" s="8">
        <f t="shared" ref="BU33:BU38" si="65">SUMIFS($X$64:$X$351,$V$64:$V$351,$BR33,$W$64:$W$351,BU$29)+SUMIFS($Y$64:$Y$351,$W$64:$W$351,$BR33,$V$64:$V$351,BU$29)</f>
        <v>6</v>
      </c>
      <c r="BV33" s="6"/>
      <c r="BW33" s="7">
        <f>SUMIFS($X$64:$X$351,$V$64:$V$351,$BR33,$W$64:$W$351,BW$29)+SUMIFS($Y$64:$Y$351,$W$64:$W$351,$BR33,$V$64:$V$351,BW$29)</f>
        <v>4</v>
      </c>
      <c r="BX33" s="7">
        <f>SUMIFS($X$64:$X$351,$V$64:$V$351,$BR33,$W$64:$W$351,BX$29)+SUMIFS($Y$64:$Y$351,$W$64:$W$351,$BR33,$V$64:$V$351,BX$29)</f>
        <v>6</v>
      </c>
      <c r="BY33" s="7">
        <f>SUMIFS($X$64:$X$351,$V$64:$V$351,$BR33,$W$64:$W$351,BY$29)+SUMIFS($Y$64:$Y$351,$W$64:$W$351,$BR33,$V$64:$V$351,BY$29)</f>
        <v>1</v>
      </c>
      <c r="BZ33" s="7">
        <f>SUMIFS($X$64:$X$351,$V$64:$V$351,$BR33,$W$64:$W$351,BZ$29)+SUMIFS($Y$64:$Y$351,$W$64:$W$351,$BR33,$V$64:$V$351,BZ$29)</f>
        <v>7</v>
      </c>
      <c r="CA33" s="7">
        <f>SUMIFS($X$64:$X$351,$V$64:$V$351,$BR33,$W$64:$W$351,CA$29)+SUMIFS($Y$64:$Y$351,$W$64:$W$351,$BR33,$V$64:$V$351,CA$29)</f>
        <v>1</v>
      </c>
      <c r="CB33" s="3"/>
    </row>
    <row r="34" spans="2:80" s="2" customFormat="1" x14ac:dyDescent="0.2">
      <c r="C34" s="2" t="str">
        <f t="shared" si="58"/>
        <v>Team B5</v>
      </c>
      <c r="E34" s="14">
        <f t="array" ref="E34">IF(O21=C21,SUM(IF(($BR$52:$BR$60=C21)*($BS$51:$CA$51=O17),$BS$52:$CA$60)),0)</f>
        <v>0</v>
      </c>
      <c r="F34" s="3">
        <f t="array" ref="F34">IF(O21=C21,SUM(IF(($BR$52:$BR$60=C21)*($BS$51:$CA$51=O18),$BS$52:$CA$60)),0)</f>
        <v>0</v>
      </c>
      <c r="G34" s="3">
        <f t="array" ref="G34">IF(O21=C21,SUM(IF(($BR$52:$BR$60=C21)*($BS$51:$CA$51=O19),$BS$52:$CA$60)),0)</f>
        <v>0</v>
      </c>
      <c r="H34" s="3">
        <f t="array" ref="H34">IF(O21=C21,SUM(IF(($BR$52:$BR$60=C21)*($BS$51:$CA$51=O20),$BS$52:$CA$60)),0)</f>
        <v>0</v>
      </c>
      <c r="I34" s="3">
        <f t="array" ref="I34">IF(O21=C21,SUM(IF(($BR$52:$BR$60=C21)*($BS$51:$CA$51=O22),$BS$52:$CA$60)),0)</f>
        <v>0</v>
      </c>
      <c r="J34" s="3">
        <f t="array" ref="J34">IF(O21=C21,SUM(IF(($BR$52:$BR$60=C21)*($BS$51:$CA$51=O23),$BS$52:$CA$60)),0)</f>
        <v>0</v>
      </c>
      <c r="K34" s="3">
        <f t="array" ref="K34">IF(O21=C21,SUM(IF(($BR$52:$BR$60=C21)*($BS$51:$CA$51=O$24),$BS$52:$CA$60)),0)</f>
        <v>0</v>
      </c>
      <c r="L34" s="3">
        <f t="array" ref="L34">IF(O21=C21,SUM(IF(($BR$52:$BR$60=C21)*($BS$51:$CA$51=O$25),$BS$52:$CA$60)),0)</f>
        <v>0</v>
      </c>
      <c r="M34" s="5">
        <f t="array" ref="M34">IF(P21=C21,SUM(IF(($BR$52:$BR$60=C21)*($BS$51:$CA$51=P17),$BS$52:$CA$60)),0)</f>
        <v>0</v>
      </c>
      <c r="N34" s="3">
        <f t="array" ref="N34">IF(P21=C21,SUM(IF(($BR$52:$BR$60=C21)*($BS$51:$CA$51=P18),$BS$52:$CA$60)),0)</f>
        <v>0</v>
      </c>
      <c r="O34" s="3">
        <f t="array" ref="O34">IF(P21=C21,SUM(IF(($BR$52:$BR$60=C21)*($BS$51:$CA$51=P19),$BS$52:$CA$60)),0)</f>
        <v>0</v>
      </c>
      <c r="P34" s="3">
        <f t="array" ref="P34">IF(P21=C21,SUM(IF(($BR$52:$BR$60=C21)*($BS$51:$CA$51=P20),$BS$52:$CA$60)),0)</f>
        <v>0</v>
      </c>
      <c r="Q34" s="3">
        <f t="array" ref="Q34">IF(P21=C21,SUM(IF(($BR$52:$BR$60=C21)*($BS$51:$CA$51=P22),$BS$52:$CA$60)),0)</f>
        <v>0</v>
      </c>
      <c r="R34" s="3">
        <f t="array" ref="R34">IF(P21=C21,SUM(IF(($BR$52:$BR$60=C21)*($BS$51:$CA$51=P23),$BS$52:$CA$60)),0)</f>
        <v>0</v>
      </c>
      <c r="S34" s="3">
        <f t="array" ref="S34">IF(P21=C21,SUM(IF(($BR$52:$BR$60=C21)*($BS$51:$CA$51=P$24),$BS$52:$CA$60)),0)</f>
        <v>0</v>
      </c>
      <c r="T34" s="3">
        <f t="array" ref="T34">IF(P21=C21,SUM(IF(($BR$52:$BR$60=C21)*($BS$51:$CA$51=P$25),$BS$52:$CA$60)),0)</f>
        <v>0</v>
      </c>
      <c r="U34" s="5">
        <f t="array" ref="U34">IF(Q21=C21,SUM(IF(($BR$52:$BR$60=C21)*($BS$51:$CA$51=Q17),$BS$52:$CA$60)),0)</f>
        <v>0</v>
      </c>
      <c r="V34" s="3">
        <f t="array" ref="V34">IF(Q21=C21,SUM(IF(($BR$52:$BR$60=C21)*($BS$51:$CA$51=Q18),$BS$52:$CA$60)),0)</f>
        <v>0</v>
      </c>
      <c r="W34" s="3">
        <f t="array" ref="W34">IF(Q21=C21,SUM(IF(($BR$52:$BR$60=C21)*($BS$51:$CA$51=Q19),$BS$52:$CA$60)),0)</f>
        <v>0</v>
      </c>
      <c r="X34" s="3">
        <f t="array" ref="X34">IF(Q21=C21,SUM(IF(($BR$52:$BR$60=C21)*($BS$51:$CA$51=Q20),$BS$52:$CA$60)),0)</f>
        <v>0</v>
      </c>
      <c r="Y34" s="3">
        <f t="array" ref="Y34">IF(Q21=C21,SUM(IF(($BR$52:$BR$60=C21)*($BS$51:$CA$51=Q22),$BS$52:$CA$60)),0)</f>
        <v>0</v>
      </c>
      <c r="Z34" s="3">
        <f t="array" ref="Z34">IF(Q21=C21,SUM(IF(($BR$52:$BR$60=C21)*($BS$51:$CA$51=Q23),$BS$52:$CA$60)),0)</f>
        <v>0</v>
      </c>
      <c r="AA34" s="3">
        <f t="array" ref="AA34">IF(Q21=C21,SUM(IF(($BR$52:$BR$60=C21)*($BS$51:$CA$51=Q$24),$BS$52:$CA$60)),0)</f>
        <v>0</v>
      </c>
      <c r="AB34" s="3">
        <f t="array" ref="AB34">IF(Q21=C21,SUM(IF(($BR$52:$BR$60=C21)*($BS$51:$CA$51=Q$25),$BS$52:$CA$60)),0)</f>
        <v>0</v>
      </c>
      <c r="AC34" s="5">
        <f t="array" ref="AC34">IF(R21=C21,SUM(IF(($BR$52:$BR$60=C21)*($BS$51:$CA$51=R17),$BS$52:$CA$60)),0)</f>
        <v>0</v>
      </c>
      <c r="AD34" s="3">
        <f t="array" ref="AD34">IF(R21=C21,SUM(IF(($BR$52:$BR$60=C21)*($BS$51:$CA$51=R18),$BS$52:$CA$60)),0)</f>
        <v>0</v>
      </c>
      <c r="AE34" s="3">
        <f t="array" ref="AE34">IF(R21=C21,SUM(IF(($BR$52:$BR$60=C21)*($BS$51:$CA$51=R19),$BS$52:$CA$60)),0)</f>
        <v>0</v>
      </c>
      <c r="AF34" s="3">
        <f t="array" ref="AF34">IF(R21=C21,SUM(IF(($BR$52:$BR$60=C21)*($BS$51:$CA$51=R20),$BS$52:$CA$60)),0)</f>
        <v>0</v>
      </c>
      <c r="AG34" s="3">
        <f t="array" ref="AG34">IF(R21=C21,SUM(IF(($BR$52:$BR$60=C21)*($BS$51:$CA$51=R22),$BS$52:$CA$60)),0)</f>
        <v>0</v>
      </c>
      <c r="AH34" s="3">
        <f t="array" ref="AH34">IF(R21=C21,SUM(IF(($BR$52:$BR$60=C21)*($BS$51:$CA$51=R23),$BS$52:$CA$60)),0)</f>
        <v>0</v>
      </c>
      <c r="AI34" s="3">
        <f t="array" ref="AI34">IF(R21=C21,SUM(IF(($BR$52:$BR$60=C21)*($BS$51:$CA$51=R$24),$BS$52:$CA$60)),0)</f>
        <v>0</v>
      </c>
      <c r="AJ34" s="3">
        <f t="array" ref="AJ34">IF(R21=C21,SUM(IF(($BR$52:$BR$60=C21)*($BS$51:$CA$51=R$25),$BS$52:$CA$60)),0)</f>
        <v>0</v>
      </c>
      <c r="AK34" s="5">
        <f t="array" ref="AK34">IF(S21=C21,SUM(IF(($BR$52:$BR$60=C21)*($BS$51:$CA$51=S17),$BS$52:$CA$60)),0)</f>
        <v>0</v>
      </c>
      <c r="AL34" s="3">
        <f t="array" ref="AL34">IF(S21=C21,SUM(IF(($BR$52:$BR$60=C21)*($BS$51:$CA$51=S18),$BS$52:$CA$60)),0)</f>
        <v>0</v>
      </c>
      <c r="AM34" s="3">
        <f t="array" ref="AM34">IF(S21=C21,SUM(IF(($BR$52:$BR$60=C21)*($BS$51:$CA$51=S19),$BS$52:$CA$60)),0)</f>
        <v>0</v>
      </c>
      <c r="AN34" s="3">
        <f t="array" ref="AN34">IF(S21=C21,SUM(IF(($BR$52:$BR$60=C21)*($BS$51:$CA$51=S20),$BS$52:$CA$60)),0)</f>
        <v>0</v>
      </c>
      <c r="AO34" s="3">
        <f t="array" ref="AO34">IF(S21=C21,SUM(IF(($BR$52:$BR$60=C21)*($BS$51:$CA$51=S22),$BS$52:$CA$60)),0)</f>
        <v>0</v>
      </c>
      <c r="AP34" s="3">
        <f t="array" ref="AP34">IF(S21=C21,SUM(IF(($BR$52:$BR$60=C21)*($BS$51:$CA$51=S23),$BS$52:$CA$60)),0)</f>
        <v>0</v>
      </c>
      <c r="AQ34" s="3">
        <f t="array" ref="AQ34">IF(S21=C21,SUM(IF(($BR$52:$BR$60=C21)*($BS$51:$CA$51=S$24),$BS$52:$CA$60)),0)</f>
        <v>0</v>
      </c>
      <c r="AR34" s="3">
        <f t="array" ref="AR34">IF(S21=C21,SUM(IF(($BR$52:$BR$60=C21)*($BS$51:$CA$51=S$25),$BS$52:$CA$60)),0)</f>
        <v>0</v>
      </c>
      <c r="AS34" s="5">
        <f t="array" ref="AS34">IF(T21=C21,SUM(IF(($BR$52:$BR$60=C21)*($BS$51:$CA$51=T17),$BS$52:$CA$60)),0)</f>
        <v>0</v>
      </c>
      <c r="AT34" s="3">
        <f t="array" ref="AT34">IF(T21=C21,SUM(IF(($BR$52:$BR$60=C21)*($BS$51:$CA$51=T18),$BS$52:$CA$60)),0)</f>
        <v>0</v>
      </c>
      <c r="AU34" s="3">
        <f t="array" ref="AU34">IF(T21=C21,SUM(IF(($BR$52:$BR$60=C21)*($BS$51:$CA$51=T19),$BS$52:$CA$60)),0)</f>
        <v>0</v>
      </c>
      <c r="AV34" s="3">
        <f t="array" ref="AV34">IF(T21=C21,SUM(IF(($BR$52:$BR$60=C21)*($BS$51:$CA$51=T20),$BS$52:$CA$60)),0)</f>
        <v>0</v>
      </c>
      <c r="AW34" s="3">
        <f t="array" ref="AW34">IF(T21=C21,SUM(IF(($BR$52:$BR$60=C21)*($BS$51:$CA$51=T22),$BS$52:$CA$60)),0)</f>
        <v>0</v>
      </c>
      <c r="AX34" s="3">
        <f t="array" ref="AX34">IF(T21=C21,SUM(IF(($BR$52:$BR$60=C21)*($BS$51:$CA$51=T23),$BS$52:$CA$60)),0)</f>
        <v>0</v>
      </c>
      <c r="AY34" s="3">
        <f t="array" ref="AY34">IF(T21=C21,SUM(IF(($BR$52:$BR$60=C21)*($BS$51:$CA$51=T$24),$BS$52:$CA$60)),0)</f>
        <v>0</v>
      </c>
      <c r="AZ34" s="3">
        <f t="array" ref="AZ34">IF(T21=C21,SUM(IF(($BR$52:$BR$60=C21)*($BS$51:$CA$51=T$25),$BS$52:$CA$60)),0)</f>
        <v>0</v>
      </c>
      <c r="BA34" s="5">
        <f t="array" ref="BA34">IF(U21=C21,SUM(IF(($BR$52:$BR$60=C21)*($BS$51:$CA$51=U$17),$BS$52:$CA$60)),0)</f>
        <v>0</v>
      </c>
      <c r="BB34" s="3">
        <f t="array" ref="BB34">IF(U21=C21,SUM(IF(($BR$52:$BR$60=C21)*($BS$51:$CA$51=U$18),$BS$52:$CA$60)),0)</f>
        <v>0</v>
      </c>
      <c r="BC34" s="3">
        <f t="array" ref="BC34">IF(U21=C21,SUM(IF(($BR$52:$BR$60=C21)*($BS$51:$CA$51=U$19),$BS$52:$CA$60)),0)</f>
        <v>0</v>
      </c>
      <c r="BD34" s="3">
        <f t="array" ref="BD34">IF(U21=C21,SUM(IF(($BR$52:$BR$60=C21)*($BS$51:$CA$51=U$20),$BS$52:$CA$60)),0)</f>
        <v>0</v>
      </c>
      <c r="BE34" s="3">
        <f t="array" ref="BE34">IF(U21=C21,SUM(IF(($BR$52:$BR$60=C21)*($BS$51:$CA$51=U$22),$BS$52:$CA$60)),0)</f>
        <v>0</v>
      </c>
      <c r="BF34" s="3">
        <f t="array" ref="BF34">IF(U21=C21,SUM(IF(($BR$52:$BR$60=C21)*($BS$51:$CA$51=U$23),$BS$52:$CA$60)),0)</f>
        <v>0</v>
      </c>
      <c r="BG34" s="3">
        <f t="array" ref="BG34">IF(U21=C21,SUM(IF(($BR$52:$BR$60=C21)*($BS$51:$CA$51=U$24),$BS$52:$CA$60)),0)</f>
        <v>0</v>
      </c>
      <c r="BH34" s="3">
        <f t="array" ref="BH34">IF(U21=C21,SUM(IF(($BR$52:$BR$60=C21)*($BS$51:$CA$51=U$25),$BS$52:$CA$60)),0)</f>
        <v>0</v>
      </c>
      <c r="BI34" s="5">
        <f t="array" ref="BI34">IF(V21=C21,SUM(IF(($BR$52:$BR$60=C21)*($BS$51:$CA$51=V$17),$BS$52:$CA$60)),0)</f>
        <v>0</v>
      </c>
      <c r="BJ34" s="3">
        <f t="array" ref="BJ34">IF(V21=C21,SUM(IF(($BR$52:$BR$60=C21)*($BS$51:$CA$51=V$18),$BS$52:$CA$60)),0)</f>
        <v>0</v>
      </c>
      <c r="BK34" s="3">
        <f t="array" ref="BK34">IF(V21=C21,SUM(IF(($BR$52:$BR$60=C21)*($BS$51:$CA$51=V$19),$BS$52:$CA$60)),0)</f>
        <v>0</v>
      </c>
      <c r="BL34" s="3">
        <f t="array" ref="BL34">IF(V21=C21,SUM(IF(($BR$52:$BR$60=C21)*($BS$51:$CA$51=V$20),$BS$52:$CA$60)),0)</f>
        <v>0</v>
      </c>
      <c r="BM34" s="3">
        <f t="array" ref="BM34">IF(V21=C21,SUM(IF(($BR$52:$BR$60=C21)*($BS$51:$CA$51=V$22),$BS$52:$CA$60)),0)</f>
        <v>0</v>
      </c>
      <c r="BN34" s="3">
        <f t="array" ref="BN34">IF(V21=C21,SUM(IF(($BR$52:$BR$60=C21)*($BS$51:$CA$51=V$23),$BS$52:$CA$60)),0)</f>
        <v>0</v>
      </c>
      <c r="BO34" s="3">
        <f t="array" ref="BO34">IF(V21=C21,SUM(IF(($BR$52:$BR$60=C21)*($BS$51:$CA$51=V$24),$BS$52:$CA$60)),0)</f>
        <v>0</v>
      </c>
      <c r="BP34" s="15">
        <f t="array" ref="BP34">IF(V21=C21,SUM(IF(($BR$52:$BR$60=C21)*($BS$51:$CA$51=V$25),$BS$52:$CA$60)),0)</f>
        <v>0</v>
      </c>
      <c r="BQ34" s="3"/>
      <c r="BR34" s="2" t="str">
        <f t="shared" si="59"/>
        <v>Team B5</v>
      </c>
      <c r="BS34" s="8">
        <f t="shared" si="61"/>
        <v>7</v>
      </c>
      <c r="BT34" s="8">
        <f t="shared" si="63"/>
        <v>8</v>
      </c>
      <c r="BU34" s="8">
        <f t="shared" si="65"/>
        <v>11</v>
      </c>
      <c r="BV34" s="8">
        <f>SUMIFS($X$64:$X$351,$V$64:$V$351,$BR34,$W$64:$W$351,BV$29)+SUMIFS($Y$64:$Y$351,$W$64:$W$351,$BR34,$V$64:$V$351,BV$29)</f>
        <v>7</v>
      </c>
      <c r="BW34" s="6"/>
      <c r="BX34" s="7">
        <f>SUMIFS($X$64:$X$351,$V$64:$V$351,$BR34,$W$64:$W$351,BX$29)+SUMIFS($Y$64:$Y$351,$W$64:$W$351,$BR34,$V$64:$V$351,BX$29)</f>
        <v>5</v>
      </c>
      <c r="BY34" s="7">
        <f>SUMIFS($X$64:$X$351,$V$64:$V$351,$BR34,$W$64:$W$351,BY$29)+SUMIFS($Y$64:$Y$351,$W$64:$W$351,$BR34,$V$64:$V$351,BY$29)</f>
        <v>8</v>
      </c>
      <c r="BZ34" s="7">
        <f>SUMIFS($X$64:$X$351,$V$64:$V$351,$BR34,$W$64:$W$351,BZ$29)+SUMIFS($Y$64:$Y$351,$W$64:$W$351,$BR34,$V$64:$V$351,BZ$29)</f>
        <v>6</v>
      </c>
      <c r="CA34" s="7">
        <f>SUMIFS($X$64:$X$351,$V$64:$V$351,$BR34,$W$64:$W$351,CA$29)+SUMIFS($Y$64:$Y$351,$W$64:$W$351,$BR34,$V$64:$V$351,CA$29)</f>
        <v>5</v>
      </c>
      <c r="CB34" s="3"/>
    </row>
    <row r="35" spans="2:80" s="2" customFormat="1" x14ac:dyDescent="0.2">
      <c r="C35" s="2" t="str">
        <f t="shared" si="58"/>
        <v>Team B6</v>
      </c>
      <c r="E35" s="14">
        <f t="array" ref="E35">IF(O22=C22,SUM(IF(($BR$52:$BR$60=C22)*($BS$51:$CA$51=O17),$BS$52:$CA$60)),0)</f>
        <v>0</v>
      </c>
      <c r="F35" s="3">
        <f t="array" ref="F35">IF(O22=C22,SUM(IF(($BR$52:$BR$60=C22)*($BS$51:$CA$51=O18),$BS$52:$CA$60)),0)</f>
        <v>0</v>
      </c>
      <c r="G35" s="3">
        <f t="array" ref="G35">IF(O22=C22,SUM(IF(($BR$52:$BR$60=C22)*($BS$51:$CA$51=O19),$BS$52:$CA$60)),0)</f>
        <v>0</v>
      </c>
      <c r="H35" s="3">
        <f t="array" ref="H35">IF(O22=C22,SUM(IF(($BR$52:$BR$60=C22)*($BS$51:$CA$51=O20),$BS$52:$CA$60)),0)</f>
        <v>0</v>
      </c>
      <c r="I35" s="3">
        <f t="array" ref="I35">IF(O22=C22,SUM(IF(($BR$52:$BR$60=C22)*($BS$51:$CA$51=O21),$BS$52:$CA$60)),0)</f>
        <v>0</v>
      </c>
      <c r="J35" s="3">
        <f t="array" ref="J35">IF(O22=C22,SUM(IF(($BR$52:$BR$60=C22)*($BS$51:$CA$51=O23),$BS$52:$CA$60)),0)</f>
        <v>0</v>
      </c>
      <c r="K35" s="3">
        <f t="array" ref="K35">IF(O22=C22,SUM(IF(($BR$52:$BR$60=C22)*($BS$51:$CA$51=O$24),$BS$52:$CA$60)),0)</f>
        <v>0</v>
      </c>
      <c r="L35" s="3">
        <f t="array" ref="L35">IF(O22=C22,SUM(IF(($BR$52:$BR$60=C22)*($BS$51:$CA$51=O$25),$BS$52:$CA$60)),0)</f>
        <v>0</v>
      </c>
      <c r="M35" s="5">
        <f t="array" ref="M35">IF(P22=C22,SUM(IF(($BR$52:$BR$60=C22)*($BS$51:$CA$51=P17),$BS$52:$CA$60)),0)</f>
        <v>0</v>
      </c>
      <c r="N35" s="3">
        <f t="array" ref="N35">IF(P22=C22,SUM(IF(($BR$52:$BR$60=C22)*($BS$51:$CA$51=P18),$BS$52:$CA$60)),0)</f>
        <v>0</v>
      </c>
      <c r="O35" s="3">
        <f t="array" ref="O35">IF(P22=C22,SUM(IF(($BR$52:$BR$60=C22)*($BS$51:$CA$51=P19),$BS$52:$CA$60)),0)</f>
        <v>0</v>
      </c>
      <c r="P35" s="3">
        <f t="array" ref="P35">IF(P22=C22,SUM(IF(($BR$52:$BR$60=C22)*($BS$51:$CA$51=P20),$BS$52:$CA$60)),0)</f>
        <v>0</v>
      </c>
      <c r="Q35" s="3">
        <f t="array" ref="Q35">IF(P22=C22,SUM(IF(($BR$52:$BR$60=C22)*($BS$51:$CA$51=P21),$BS$52:$CA$60)),0)</f>
        <v>0</v>
      </c>
      <c r="R35" s="3">
        <f t="array" ref="R35">IF(P22=C22,SUM(IF(($BR$52:$BR$60=C22)*($BS$51:$CA$51=P23),$BS$52:$CA$60)),0)</f>
        <v>0</v>
      </c>
      <c r="S35" s="3">
        <f t="array" ref="S35">IF(P22=C22,SUM(IF(($BR$52:$BR$60=C22)*($BS$51:$CA$51=P$24),$BS$52:$CA$60)),0)</f>
        <v>0</v>
      </c>
      <c r="T35" s="3">
        <f t="array" ref="T35">IF(P22=C22,SUM(IF(($BR$52:$BR$60=C22)*($BS$51:$CA$51=P$25),$BS$52:$CA$60)),0)</f>
        <v>0</v>
      </c>
      <c r="U35" s="5">
        <f t="array" ref="U35">IF(Q22=C22,SUM(IF(($BR$52:$BR$60=C22)*($BS$51:$CA$51=Q17),$BS$52:$CA$60)),0)</f>
        <v>0</v>
      </c>
      <c r="V35" s="3">
        <f t="array" ref="V35">IF(Q22=C22,SUM(IF(($BR$52:$BR$60=C22)*($BS$51:$CA$51=Q18),$BS$52:$CA$60)),0)</f>
        <v>0</v>
      </c>
      <c r="W35" s="3">
        <f t="array" ref="W35">IF(Q22=C22,SUM(IF(($BR$52:$BR$60=C22)*($BS$51:$CA$51=Q19),$BS$52:$CA$60)),0)</f>
        <v>0</v>
      </c>
      <c r="X35" s="3">
        <f t="array" ref="X35">IF(Q22=C22,SUM(IF(($BR$52:$BR$60=C22)*($BS$51:$CA$51=Q20),$BS$52:$CA$60)),0)</f>
        <v>0</v>
      </c>
      <c r="Y35" s="3">
        <f t="array" ref="Y35">IF(Q22=C22,SUM(IF(($BR$52:$BR$60=C22)*($BS$51:$CA$51=Q21),$BS$52:$CA$60)),0)</f>
        <v>0</v>
      </c>
      <c r="Z35" s="3">
        <f t="array" ref="Z35">IF(Q22=C22,SUM(IF(($BR$52:$BR$60=C22)*($BS$51:$CA$51=Q23),$BS$52:$CA$60)),0)</f>
        <v>0</v>
      </c>
      <c r="AA35" s="3">
        <f t="array" ref="AA35">IF(Q22=C22,SUM(IF(($BR$52:$BR$60=C22)*($BS$51:$CA$51=Q$24),$BS$52:$CA$60)),0)</f>
        <v>0</v>
      </c>
      <c r="AB35" s="3">
        <f t="array" ref="AB35">IF(Q22=C22,SUM(IF(($BR$52:$BR$60=C22)*($BS$51:$CA$51=Q$25),$BS$52:$CA$60)),0)</f>
        <v>0</v>
      </c>
      <c r="AC35" s="5">
        <f t="array" ref="AC35">IF(R22=C22,SUM(IF(($BR$52:$BR$60=C22)*($BS$51:$CA$51=R17),$BS$52:$CA$60)),0)</f>
        <v>0</v>
      </c>
      <c r="AD35" s="3">
        <f t="array" ref="AD35">IF(R22=C22,SUM(IF(($BR$52:$BR$60=C22)*($BS$51:$CA$51=R18),$BS$52:$CA$60)),0)</f>
        <v>0</v>
      </c>
      <c r="AE35" s="3">
        <f t="array" ref="AE35">IF(R22=C22,SUM(IF(($BR$52:$BR$60=C22)*($BS$51:$CA$51=R19),$BS$52:$CA$60)),0)</f>
        <v>0</v>
      </c>
      <c r="AF35" s="3">
        <f t="array" ref="AF35">IF(R22=C22,SUM(IF(($BR$52:$BR$60=C22)*($BS$51:$CA$51=R20),$BS$52:$CA$60)),0)</f>
        <v>0</v>
      </c>
      <c r="AG35" s="3">
        <f t="array" ref="AG35">IF(R22=C22,SUM(IF(($BR$52:$BR$60=C22)*($BS$51:$CA$51=R21),$BS$52:$CA$60)),0)</f>
        <v>0</v>
      </c>
      <c r="AH35" s="3">
        <f t="array" ref="AH35">IF(R22=C22,SUM(IF(($BR$52:$BR$60=C22)*($BS$51:$CA$51=R23),$BS$52:$CA$60)),0)</f>
        <v>0</v>
      </c>
      <c r="AI35" s="3">
        <f t="array" ref="AI35">IF(R22=C22,SUM(IF(($BR$52:$BR$60=C22)*($BS$51:$CA$51=R$24),$BS$52:$CA$60)),0)</f>
        <v>0</v>
      </c>
      <c r="AJ35" s="3">
        <f t="array" ref="AJ35">IF(R22=C22,SUM(IF(($BR$52:$BR$60=C22)*($BS$51:$CA$51=R$25),$BS$52:$CA$60)),0)</f>
        <v>0</v>
      </c>
      <c r="AK35" s="5">
        <f t="array" ref="AK35">IF(S22=C22,SUM(IF(($BR$52:$BR$60=C22)*($BS$51:$CA$51=S17),$BS$52:$CA$60)),0)</f>
        <v>0</v>
      </c>
      <c r="AL35" s="3">
        <f t="array" ref="AL35">IF(S22=C22,SUM(IF(($BR$52:$BR$60=C22)*($BS$51:$CA$51=S18),$BS$52:$CA$60)),0)</f>
        <v>0</v>
      </c>
      <c r="AM35" s="3">
        <f t="array" ref="AM35">IF(S22=C22,SUM(IF(($BR$52:$BR$60=C22)*($BS$51:$CA$51=S19),$BS$52:$CA$60)),0)</f>
        <v>0</v>
      </c>
      <c r="AN35" s="3">
        <f t="array" ref="AN35">IF(S22=C22,SUM(IF(($BR$52:$BR$60=C22)*($BS$51:$CA$51=S20),$BS$52:$CA$60)),0)</f>
        <v>0</v>
      </c>
      <c r="AO35" s="3">
        <f t="array" ref="AO35">IF(S22=C22,SUM(IF(($BR$52:$BR$60=C22)*($BS$51:$CA$51=S21),$BS$52:$CA$60)),0)</f>
        <v>0</v>
      </c>
      <c r="AP35" s="3">
        <f t="array" ref="AP35">IF(S22=C22,SUM(IF(($BR$52:$BR$60=C22)*($BS$51:$CA$51=S23),$BS$52:$CA$60)),0)</f>
        <v>0</v>
      </c>
      <c r="AQ35" s="3">
        <f t="array" ref="AQ35">IF(S22=C22,SUM(IF(($BR$52:$BR$60=C22)*($BS$51:$CA$51=S$24),$BS$52:$CA$60)),0)</f>
        <v>0</v>
      </c>
      <c r="AR35" s="3">
        <f t="array" ref="AR35">IF(S22=C22,SUM(IF(($BR$52:$BR$60=C22)*($BS$51:$CA$51=S$25),$BS$52:$CA$60)),0)</f>
        <v>0</v>
      </c>
      <c r="AS35" s="5">
        <f t="array" ref="AS35">IF(T22=C22,SUM(IF(($BR$52:$BR$60=C22)*($BS$51:$CA$51=T17),$BS$52:$CA$60)),0)</f>
        <v>0</v>
      </c>
      <c r="AT35" s="3">
        <f t="array" ref="AT35">IF(T22=C22,SUM(IF(($BR$52:$BR$60=C22)*($BS$51:$CA$51=T18),$BS$52:$CA$60)),0)</f>
        <v>0</v>
      </c>
      <c r="AU35" s="3">
        <f t="array" ref="AU35">IF(T22=C22,SUM(IF(($BR$52:$BR$60=C22)*($BS$51:$CA$51=T19),$BS$52:$CA$60)),0)</f>
        <v>0</v>
      </c>
      <c r="AV35" s="3">
        <f t="array" ref="AV35">IF(T22=C22,SUM(IF(($BR$52:$BR$60=C22)*($BS$51:$CA$51=T20),$BS$52:$CA$60)),0)</f>
        <v>0</v>
      </c>
      <c r="AW35" s="3">
        <f t="array" ref="AW35">IF(T22=C22,SUM(IF(($BR$52:$BR$60=C22)*($BS$51:$CA$51=T21),$BS$52:$CA$60)),0)</f>
        <v>0</v>
      </c>
      <c r="AX35" s="3">
        <f t="array" ref="AX35">IF(T22=C22,SUM(IF(($BR$52:$BR$60=C22)*($BS$51:$CA$51=T23),$BS$52:$CA$60)),0)</f>
        <v>0</v>
      </c>
      <c r="AY35" s="3">
        <f t="array" ref="AY35">IF(T22=C22,SUM(IF(($BR$52:$BR$60=C22)*($BS$51:$CA$51=T$24),$BS$52:$CA$60)),0)</f>
        <v>0</v>
      </c>
      <c r="AZ35" s="3">
        <f t="array" ref="AZ35">IF(T22=C22,SUM(IF(($BR$52:$BR$60=C22)*($BS$51:$CA$51=T$25),$BS$52:$CA$60)),0)</f>
        <v>0</v>
      </c>
      <c r="BA35" s="5">
        <f t="array" ref="BA35">IF(U22=C22,SUM(IF(($BR$52:$BR$60=C22)*($BS$51:$CA$51=U$17),$BS$52:$CA$60)),0)</f>
        <v>0</v>
      </c>
      <c r="BB35" s="3">
        <f t="array" ref="BB35">IF(U22=C22,SUM(IF(($BR$52:$BR$60=C22)*($BS$51:$CA$51=U$18),$BS$52:$CA$60)),0)</f>
        <v>0</v>
      </c>
      <c r="BC35" s="3">
        <f t="array" ref="BC35">IF(U22=C22,SUM(IF(($BR$52:$BR$60=C22)*($BS$51:$CA$51=U$19),$BS$52:$CA$60)),0)</f>
        <v>0</v>
      </c>
      <c r="BD35" s="3">
        <f t="array" ref="BD35">IF(U22=C22,SUM(IF(($BR$52:$BR$60=C22)*($BS$51:$CA$51=U$20),$BS$52:$CA$60)),0)</f>
        <v>0</v>
      </c>
      <c r="BE35" s="3">
        <f t="array" ref="BE35">IF(U22=C22,SUM(IF(($BR$52:$BR$60=C22)*($BS$51:$CA$51=U$21),$BS$52:$CA$60)),0)</f>
        <v>0</v>
      </c>
      <c r="BF35" s="3">
        <f t="array" ref="BF35">IF(U22=C22,SUM(IF(($BR$52:$BR$60=C22)*($BS$51:$CA$51=U$23),$BS$52:$CA$60)),0)</f>
        <v>0</v>
      </c>
      <c r="BG35" s="3">
        <f t="array" ref="BG35">IF(U22=C22,SUM(IF(($BR$52:$BR$60=C22)*($BS$51:$CA$51=U$24),$BS$52:$CA$60)),0)</f>
        <v>0</v>
      </c>
      <c r="BH35" s="3">
        <f t="array" ref="BH35">IF(U22=C22,SUM(IF(($BR$52:$BR$60=C22)*($BS$51:$CA$51=U$25),$BS$52:$CA$60)),0)</f>
        <v>0</v>
      </c>
      <c r="BI35" s="5">
        <f t="array" ref="BI35">IF(V22=C22,SUM(IF(($BR$52:$BR$60=C22)*($BS$51:$CA$51=V$17),$BS$52:$CA$60)),0)</f>
        <v>0</v>
      </c>
      <c r="BJ35" s="3">
        <f t="array" ref="BJ35">IF(V22=C22,SUM(IF(($BR$52:$BR$60=C22)*($BS$51:$CA$51=V$18),$BS$52:$CA$60)),0)</f>
        <v>0</v>
      </c>
      <c r="BK35" s="3">
        <f t="array" ref="BK35">IF(V22=C22,SUM(IF(($BR$52:$BR$60=C22)*($BS$51:$CA$51=V$19),$BS$52:$CA$60)),0)</f>
        <v>0</v>
      </c>
      <c r="BL35" s="3">
        <f t="array" ref="BL35">IF(V22=C22,SUM(IF(($BR$52:$BR$60=C22)*($BS$51:$CA$51=V$20),$BS$52:$CA$60)),0)</f>
        <v>0</v>
      </c>
      <c r="BM35" s="3">
        <f t="array" ref="BM35">IF(V22=C22,SUM(IF(($BR$52:$BR$60=C22)*($BS$51:$CA$51=V$21),$BS$52:$CA$60)),0)</f>
        <v>0</v>
      </c>
      <c r="BN35" s="3">
        <f t="array" ref="BN35">IF(V22=C22,SUM(IF(($BR$52:$BR$60=C22)*($BS$51:$CA$51=V$23),$BS$52:$CA$60)),0)</f>
        <v>0</v>
      </c>
      <c r="BO35" s="3">
        <f t="array" ref="BO35">IF(V22=C22,SUM(IF(($BR$52:$BR$60=C22)*($BS$51:$CA$51=V$24),$BS$52:$CA$60)),0)</f>
        <v>0</v>
      </c>
      <c r="BP35" s="15">
        <f t="array" ref="BP35">IF(V22=C22,SUM(IF(($BR$52:$BR$60=C22)*($BS$51:$CA$51=V$25),$BS$52:$CA$60)),0)</f>
        <v>0</v>
      </c>
      <c r="BQ35" s="3"/>
      <c r="BR35" s="2" t="str">
        <f t="shared" si="59"/>
        <v>Team B6</v>
      </c>
      <c r="BS35" s="8">
        <f t="shared" si="61"/>
        <v>3</v>
      </c>
      <c r="BT35" s="8">
        <f t="shared" si="63"/>
        <v>8</v>
      </c>
      <c r="BU35" s="8">
        <f t="shared" si="65"/>
        <v>5</v>
      </c>
      <c r="BV35" s="8">
        <f>SUMIFS($X$64:$X$351,$V$64:$V$351,$BR35,$W$64:$W$351,BV$29)+SUMIFS($Y$64:$Y$351,$W$64:$W$351,$BR35,$V$64:$V$351,BV$29)</f>
        <v>3</v>
      </c>
      <c r="BW35" s="8">
        <f>SUMIFS($X$64:$X$351,$V$64:$V$351,$BR35,$W$64:$W$351,BW$29)+SUMIFS($Y$64:$Y$351,$W$64:$W$351,$BR35,$V$64:$V$351,BW$29)</f>
        <v>3</v>
      </c>
      <c r="BX35" s="6"/>
      <c r="BY35" s="7">
        <f>SUMIFS($X$64:$X$351,$V$64:$V$351,$BR35,$W$64:$W$351,BY$29)+SUMIFS($Y$64:$Y$351,$W$64:$W$351,$BR35,$V$64:$V$351,BY$29)</f>
        <v>6</v>
      </c>
      <c r="BZ35" s="7">
        <f>SUMIFS($X$64:$X$351,$V$64:$V$351,$BR35,$W$64:$W$351,BZ$29)+SUMIFS($Y$64:$Y$351,$W$64:$W$351,$BR35,$V$64:$V$351,BZ$29)</f>
        <v>6</v>
      </c>
      <c r="CA35" s="7">
        <f>SUMIFS($X$64:$X$351,$V$64:$V$351,$BR35,$W$64:$W$351,CA$29)+SUMIFS($Y$64:$Y$351,$W$64:$W$351,$BR35,$V$64:$V$351,CA$29)</f>
        <v>4</v>
      </c>
      <c r="CB35" s="3"/>
    </row>
    <row r="36" spans="2:80" s="2" customFormat="1" x14ac:dyDescent="0.2">
      <c r="C36" s="2" t="str">
        <f t="shared" si="58"/>
        <v>Team B7</v>
      </c>
      <c r="E36" s="14">
        <f t="array" ref="E36">IF(O23=C23,SUM(IF(($BR$52:$BR$60=C23)*($BS$51:$CA$51=O17),$BS$52:$CA$60)),0)</f>
        <v>0</v>
      </c>
      <c r="F36" s="3">
        <f t="array" ref="F36">IF(O23=C23,SUM(IF(($BR$52:$BR$60=C23)*($BS$51:$CA$51=O$18),$BS$52:$CA$60)),0)</f>
        <v>0</v>
      </c>
      <c r="G36" s="3">
        <f t="array" ref="G36">IF(O23=C23,SUM(IF(($BR$52:$BR$60=C23)*($BS$51:$CA$51=O$19),$BS$52:$CA$60)),0)</f>
        <v>0</v>
      </c>
      <c r="H36" s="3">
        <f t="array" ref="H36">IF(O23=C23,SUM(IF(($BR$52:$BR$60=C23)*($BS$51:$CA$51=O$20),$BS$52:$CA$60)),0)</f>
        <v>0</v>
      </c>
      <c r="I36" s="3">
        <f t="array" ref="I36">IF(O23=C23,SUM(IF(($BR$52:$BR$60=C23)*($BS$51:$CA$51=O$21),$BS$52:$CA$60)),0)</f>
        <v>0</v>
      </c>
      <c r="J36" s="3">
        <f t="array" ref="J36">IF(O23=C23,SUM(IF(($BR$52:$BR$60=C23)*($BS$51:$CA$51=O$22),$BS$52:$CA$60)),0)</f>
        <v>0</v>
      </c>
      <c r="K36" s="3">
        <f t="array" ref="K36">IF(O23=C23,SUM(IF(($BR$52:$BR$60=C23)*($BS$51:$CA$51=O$24),$BS$52:$CA$60)),0)</f>
        <v>0</v>
      </c>
      <c r="L36" s="3">
        <f t="array" ref="L36">IF(O23=C23,SUM(IF(($BR$52:$BR$60=C23)*($BS$51:$CA$51=O$25),$BS$52:$CA$60)),0)</f>
        <v>0</v>
      </c>
      <c r="M36" s="5">
        <f t="array" ref="M36">IF(P23=C23,SUM(IF(($BR$52:$BR$60=C23)*($BS$51:$CA$51=P$17),$BS$52:$CA$60)),0)</f>
        <v>0</v>
      </c>
      <c r="N36" s="3">
        <f t="array" ref="N36">IF(P23=C23,SUM(IF(($BR$52:$BR$60=C23)*($BS$51:$CA$51=P$18),$BS$52:$CA$60)),0)</f>
        <v>0</v>
      </c>
      <c r="O36" s="3">
        <f t="array" ref="O36">IF(P23=C23,SUM(IF(($BR$52:$BR$60=C23)*($BS$51:$CA$51=P$19),$BS$52:$CA$60)),0)</f>
        <v>0</v>
      </c>
      <c r="P36" s="3">
        <f t="array" ref="P36">IF(P23=C23,SUM(IF(($BR$52:$BR$60=C23)*($BS$51:$CA$51=P$20),$BS$52:$CA$60)),0)</f>
        <v>0</v>
      </c>
      <c r="Q36" s="3">
        <f t="array" ref="Q36">IF(P23=C23,SUM(IF(($BR$52:$BR$60=C23)*($BS$51:$CA$51=P$21),$BS$52:$CA$60)),0)</f>
        <v>0</v>
      </c>
      <c r="R36" s="3">
        <f t="array" ref="R36">IF(P23=C23,SUM(IF(($BR$52:$BR$60=C23)*($BS$51:$CA$51=P$22),$BS$52:$CA$60)),0)</f>
        <v>0</v>
      </c>
      <c r="S36" s="3">
        <f t="array" ref="S36">IF(P23=C23,SUM(IF(($BR$52:$BR$60=C23)*($BS$51:$CA$51=P$24),$BS$52:$CA$60)),0)</f>
        <v>0</v>
      </c>
      <c r="T36" s="3">
        <f t="array" ref="T36">IF(P23=C23,SUM(IF(($BR$52:$BR$60=C23)*($BS$51:$CA$51=P$25),$BS$52:$CA$60)),0)</f>
        <v>0</v>
      </c>
      <c r="U36" s="5">
        <f t="array" ref="U36">IF(Q23=C23,SUM(IF(($BR$52:$BR$60=C23)*($BS$51:$CA$51=Q$17),$BS$52:$CA$60)),0)</f>
        <v>0</v>
      </c>
      <c r="V36" s="3">
        <f t="array" ref="V36">IF(Q23=C23,SUM(IF(($BR$52:$BR$60=C23)*($BS$51:$CA$51=Q$18),$BS$52:$CA$60)),0)</f>
        <v>0</v>
      </c>
      <c r="W36" s="3">
        <f t="array" ref="W36">IF(Q23=C23,SUM(IF(($BR$52:$BR$60=C23)*($BS$51:$CA$51=Q$19),$BS$52:$CA$60)),0)</f>
        <v>0</v>
      </c>
      <c r="X36" s="3">
        <f t="array" ref="X36">IF(Q23=C23,SUM(IF(($BR$52:$BR$60=C23)*($BS$51:$CA$51=Q$20),$BS$52:$CA$60)),0)</f>
        <v>0</v>
      </c>
      <c r="Y36" s="3">
        <f t="array" ref="Y36">IF(Q23=C23,SUM(IF(($BR$52:$BR$60=C23)*($BS$51:$CA$51=Q$21),$BS$52:$CA$60)),0)</f>
        <v>0</v>
      </c>
      <c r="Z36" s="3">
        <f t="array" ref="Z36">IF(Q23=C23,SUM(IF(($BR$52:$BR$60=C23)*($BS$51:$CA$51=Q$22),$BS$52:$CA$60)),0)</f>
        <v>0</v>
      </c>
      <c r="AA36" s="3">
        <f t="array" ref="AA36">IF(Q23=C23,SUM(IF(($BR$52:$BR$60=C23)*($BS$51:$CA$51=Q$24),$BS$52:$CA$60)),0)</f>
        <v>0</v>
      </c>
      <c r="AB36" s="3">
        <f t="array" ref="AB36">IF(Q23=C23,SUM(IF(($BR$52:$BR$60=C23)*($BS$51:$CA$51=Q$25),$BS$52:$CA$60)),0)</f>
        <v>0</v>
      </c>
      <c r="AC36" s="5">
        <f t="array" ref="AC36">IF(R23=C23,SUM(IF(($BR$52:$BR$60=C23)*($BS$51:$CA$51=R$17),$BS$52:$CA$60)),0)</f>
        <v>0</v>
      </c>
      <c r="AD36" s="3">
        <f t="array" ref="AD36">IF(R23=C23,SUM(IF(($BR$52:$BR$60=C23)*($BS$51:$CA$51=R$18),$BS$52:$CA$60)),0)</f>
        <v>0</v>
      </c>
      <c r="AE36" s="3">
        <f t="array" ref="AE36">IF(R23=C23,SUM(IF(($BR$52:$BR$60=C23)*($BS$51:$CA$51=R$19),$BS$52:$CA$60)),0)</f>
        <v>0</v>
      </c>
      <c r="AF36" s="3">
        <f t="array" ref="AF36">IF(R23=C23,SUM(IF(($BR$52:$BR$60=C23)*($BS$51:$CA$51=R$20),$BS$52:$CA$60)),0)</f>
        <v>0</v>
      </c>
      <c r="AG36" s="3">
        <f t="array" ref="AG36">IF(R23=C23,SUM(IF(($BR$52:$BR$60=C23)*($BS$51:$CA$51=R$21),$BS$52:$CA$60)),0)</f>
        <v>0</v>
      </c>
      <c r="AH36" s="3">
        <f t="array" ref="AH36">IF(R23=C23,SUM(IF(($BR$52:$BR$60=C23)*($BS$51:$CA$51=R$22),$BS$52:$CA$60)),0)</f>
        <v>0</v>
      </c>
      <c r="AI36" s="3">
        <f t="array" ref="AI36">IF(R23=C23,SUM(IF(($BR$52:$BR$60=C23)*($BS$51:$CA$51=R$24),$BS$52:$CA$60)),0)</f>
        <v>0</v>
      </c>
      <c r="AJ36" s="3">
        <f t="array" ref="AJ36">IF(R23=C23,SUM(IF(($BR$52:$BR$60=C23)*($BS$51:$CA$51=R$25),$BS$52:$CA$60)),0)</f>
        <v>0</v>
      </c>
      <c r="AK36" s="5">
        <f t="array" ref="AK36">IF(S23=C23,SUM(IF(($BR$52:$BR$60=C23)*($BS$51:$CA$51=S$17),$BS$52:$CA$60)),0)</f>
        <v>0</v>
      </c>
      <c r="AL36" s="3">
        <f t="array" ref="AL36">IF(S23=C23,SUM(IF(($BR$52:$BR$60=C23)*($BS$51:$CA$51=S$18),$BS$52:$CA$60)),0)</f>
        <v>0</v>
      </c>
      <c r="AM36" s="3">
        <f t="array" ref="AM36">IF(S23=C23,SUM(IF(($BR$52:$BR$60=C23)*($BS$51:$CA$51=S$19),$BS$52:$CA$60)),0)</f>
        <v>0</v>
      </c>
      <c r="AN36" s="3">
        <f t="array" ref="AN36">IF(S23=C23,SUM(IF(($BR$52:$BR$60=C23)*($BS$51:$CA$51=S$20),$BS$52:$CA$60)),0)</f>
        <v>0</v>
      </c>
      <c r="AO36" s="3">
        <f t="array" ref="AO36">IF(S23=C23,SUM(IF(($BR$52:$BR$60=C23)*($BS$51:$CA$51=S$21),$BS$52:$CA$60)),0)</f>
        <v>0</v>
      </c>
      <c r="AP36" s="3">
        <f t="array" ref="AP36">IF(S23=C23,SUM(IF(($BR$52:$BR$60=C23)*($BS$51:$CA$51=S$22),$BS$52:$CA$60)),0)</f>
        <v>0</v>
      </c>
      <c r="AQ36" s="3">
        <f t="array" ref="AQ36">IF(S23=C23,SUM(IF(($BR$52:$BR$60=C23)*($BS$51:$CA$51=S$24),$BS$52:$CA$60)),0)</f>
        <v>0</v>
      </c>
      <c r="AR36" s="3">
        <f t="array" ref="AR36">IF(S23=C23,SUM(IF(($BR$52:$BR$60=C23)*($BS$51:$CA$51=S$25),$BS$52:$CA$60)),0)</f>
        <v>0</v>
      </c>
      <c r="AS36" s="5">
        <f t="array" ref="AS36">IF(T23=C23,SUM(IF(($BR$52:$BR$60=C23)*($BS$51:$CA$51=T$17),$BS$52:$CA$60)),0)</f>
        <v>0</v>
      </c>
      <c r="AT36" s="3">
        <f t="array" ref="AT36">IF(T23=C23,SUM(IF(($BR$52:$BR$60=C23)*($BS$51:$CA$51=T$18),$BS$52:$CA$60)),0)</f>
        <v>0</v>
      </c>
      <c r="AU36" s="3">
        <f t="array" ref="AU36">IF(T23=C23,SUM(IF(($BR$52:$BR$60=C23)*($BS$51:$CA$51=T$19),$BS$52:$CA$60)),0)</f>
        <v>0</v>
      </c>
      <c r="AV36" s="3">
        <f t="array" ref="AV36">IF(T23=C23,SUM(IF(($BR$52:$BR$60=C23)*($BS$51:$CA$51=T$20),$BS$52:$CA$60)),0)</f>
        <v>0</v>
      </c>
      <c r="AW36" s="3">
        <f t="array" ref="AW36">IF(T23=C23,SUM(IF(($BR$52:$BR$60=C23)*($BS$51:$CA$51=T$21),$BS$52:$CA$60)),0)</f>
        <v>0</v>
      </c>
      <c r="AX36" s="3">
        <f t="array" ref="AX36">IF(T23=C23,SUM(IF(($BR$52:$BR$60=C23)*($BS$51:$CA$51=T$22),$BS$52:$CA$60)),0)</f>
        <v>0</v>
      </c>
      <c r="AY36" s="3">
        <f t="array" ref="AY36">IF(T23=C23,SUM(IF(($BR$52:$BR$60=C23)*($BS$51:$CA$51=T$24),$BS$52:$CA$60)),0)</f>
        <v>0</v>
      </c>
      <c r="AZ36" s="3">
        <f t="array" ref="AZ36">IF(T23=C23,SUM(IF(($BR$52:$BR$60=C23)*($BS$51:$CA$51=T$25),$BS$52:$CA$60)),0)</f>
        <v>0</v>
      </c>
      <c r="BA36" s="5">
        <f t="array" ref="BA36">IF(U23=C23,SUM(IF(($BR$52:$BR$60=C23)*($BS$51:$CA$51=U$17),$BS$52:$CA$60)),0)</f>
        <v>0</v>
      </c>
      <c r="BB36" s="3">
        <f t="array" ref="BB36">IF(U23=C23,SUM(IF(($BR$52:$BR$60=C23)*($BS$51:$CA$51=U$18),$BS$52:$CA$60)),0)</f>
        <v>0</v>
      </c>
      <c r="BC36" s="3">
        <f t="array" ref="BC36">IF(U23=C23,SUM(IF(($BR$52:$BR$60=C23)*($BS$51:$CA$51=U$19),$BS$52:$CA$60)),0)</f>
        <v>0</v>
      </c>
      <c r="BD36" s="3">
        <f t="array" ref="BD36">IF(U23=C23,SUM(IF(($BR$52:$BR$60=C23)*($BS$51:$CA$51=U$20),$BS$52:$CA$60)),0)</f>
        <v>0</v>
      </c>
      <c r="BE36" s="3">
        <f t="array" ref="BE36">IF(U23=C23,SUM(IF(($BR$52:$BR$60=C23)*($BS$51:$CA$51=U$21),$BS$52:$CA$60)),0)</f>
        <v>0</v>
      </c>
      <c r="BF36" s="3">
        <f t="array" ref="BF36">IF(U23=C23,SUM(IF(($BR$52:$BR$60=C23)*($BS$51:$CA$51=U$22),$BS$52:$CA$60)),0)</f>
        <v>0</v>
      </c>
      <c r="BG36" s="3">
        <f t="array" ref="BG36">IF(U23=C23,SUM(IF(($BR$52:$BR$60=C23)*($BS$51:$CA$51=U$24),$BS$52:$CA$60)),0)</f>
        <v>0</v>
      </c>
      <c r="BH36" s="3">
        <f t="array" ref="BH36">IF(U23=C23,SUM(IF(($BR$52:$BR$60=C23)*($BS$51:$CA$51=U$25),$BS$52:$CA$60)),0)</f>
        <v>0</v>
      </c>
      <c r="BI36" s="5">
        <f t="array" ref="BI36">IF(V23=C23,SUM(IF(($BR$52:$BR$60=C23)*($BS$51:$CA$51=V$17),$BS$52:$CA$60)),0)</f>
        <v>0</v>
      </c>
      <c r="BJ36" s="3">
        <f t="array" ref="BJ36">IF(V23=C23,SUM(IF(($BR$52:$BR$60=C23)*($BS$51:$CA$51=V$18),$BS$52:$CA$60)),0)</f>
        <v>0</v>
      </c>
      <c r="BK36" s="3">
        <f t="array" ref="BK36">IF(V23=C23,SUM(IF(($BR$52:$BR$60=C23)*($BS$51:$CA$51=V$19),$BS$52:$CA$60)),0)</f>
        <v>0</v>
      </c>
      <c r="BL36" s="3">
        <f t="array" ref="BL36">IF(V23=C23,SUM(IF(($BR$52:$BR$60=C23)*($BS$51:$CA$51=V$20),$BS$52:$CA$60)),0)</f>
        <v>0</v>
      </c>
      <c r="BM36" s="3">
        <f t="array" ref="BM36">IF(V23=C23,SUM(IF(($BR$52:$BR$60=C23)*($BS$51:$CA$51=V$21),$BS$52:$CA$60)),0)</f>
        <v>0</v>
      </c>
      <c r="BN36" s="3">
        <f t="array" ref="BN36">IF(V23=C23,SUM(IF(($BR$52:$BR$60=C23)*($BS$51:$CA$51=V$22),$BS$52:$CA$60)),0)</f>
        <v>0</v>
      </c>
      <c r="BO36" s="3">
        <f t="array" ref="BO36">IF(V23=C23,SUM(IF(($BR$52:$BR$60=C23)*($BS$51:$CA$51=V$24),$BS$52:$CA$60)),0)</f>
        <v>0</v>
      </c>
      <c r="BP36" s="15">
        <f t="array" ref="BP36">IF(V23=C23,SUM(IF(($BR$52:$BR$60=C23)*($BS$51:$CA$51=V$25),$BS$52:$CA$60)),0)</f>
        <v>0</v>
      </c>
      <c r="BQ36" s="3"/>
      <c r="BR36" s="2" t="str">
        <f t="shared" si="59"/>
        <v>Team B7</v>
      </c>
      <c r="BS36" s="8">
        <f t="shared" si="61"/>
        <v>3</v>
      </c>
      <c r="BT36" s="8">
        <f t="shared" si="63"/>
        <v>7</v>
      </c>
      <c r="BU36" s="8">
        <f t="shared" si="65"/>
        <v>5</v>
      </c>
      <c r="BV36" s="8">
        <f>SUMIFS($X$64:$X$351,$V$64:$V$351,$BR36,$W$64:$W$351,BV$29)+SUMIFS($Y$64:$Y$351,$W$64:$W$351,$BR36,$V$64:$V$351,BV$29)</f>
        <v>5</v>
      </c>
      <c r="BW36" s="8">
        <f>SUMIFS($X$64:$X$351,$V$64:$V$351,$BR36,$W$64:$W$351,BW$29)+SUMIFS($Y$64:$Y$351,$W$64:$W$351,$BR36,$V$64:$V$351,BW$29)</f>
        <v>5</v>
      </c>
      <c r="BX36" s="8">
        <f>SUMIFS($X$64:$X$351,$V$64:$V$351,$BR36,$W$64:$W$351,BX$29)+SUMIFS($Y$64:$Y$351,$W$64:$W$351,$BR36,$V$64:$V$351,BX$29)</f>
        <v>6</v>
      </c>
      <c r="BY36" s="6"/>
      <c r="BZ36" s="7">
        <f>SUMIFS($X$64:$X$351,$V$64:$V$351,$BR36,$W$64:$W$351,BZ$29)+SUMIFS($Y$64:$Y$351,$W$64:$W$351,$BR36,$V$64:$V$351,BZ$29)</f>
        <v>9</v>
      </c>
      <c r="CA36" s="7">
        <f>SUMIFS($X$64:$X$351,$V$64:$V$351,$BR36,$W$64:$W$351,CA$29)+SUMIFS($Y$64:$Y$351,$W$64:$W$351,$BR36,$V$64:$V$351,CA$29)</f>
        <v>3</v>
      </c>
      <c r="CB36" s="3"/>
    </row>
    <row r="37" spans="2:80" s="2" customFormat="1" x14ac:dyDescent="0.2">
      <c r="C37" s="2" t="str">
        <f t="shared" si="58"/>
        <v>Team B8</v>
      </c>
      <c r="E37" s="14">
        <f t="array" ref="E37">IF(O24=C24,SUM(IF(($BR$52:$BR$60=C24)*($BS$51:$CA$51=O17),$BS$52:$CA$60)),0)</f>
        <v>0</v>
      </c>
      <c r="F37" s="3">
        <f t="array" ref="F37">IF(O24=C24,SUM(IF(($BR$52:$BR$60=C24)*($BS$51:$CA$51=O$18),$BS$52:$CA$60)),0)</f>
        <v>0</v>
      </c>
      <c r="G37" s="3">
        <f t="array" ref="G37">IF(O24=C24,SUM(IF(($BR$52:$BR$60=C24)*($BS$51:$CA$51=O$19),$BS$52:$CA$60)),0)</f>
        <v>0</v>
      </c>
      <c r="H37" s="3">
        <f t="array" ref="H37">IF(O24=C24,SUM(IF(($BR$52:$BR$60=C24)*($BS$51:$CA$51=O$20),$BS$52:$CA$60)),0)</f>
        <v>0</v>
      </c>
      <c r="I37" s="3">
        <f t="array" ref="I37">IF(O24=C24,SUM(IF(($BR$52:$BR$60=C24)*($BS$51:$CA$51=O$21),$BS$52:$CA$60)),0)</f>
        <v>0</v>
      </c>
      <c r="J37" s="3">
        <f t="array" ref="J37">IF(O24=C24,SUM(IF(($BR$52:$BR$60=C24)*($BS$51:$CA$51=O$22),$BS$52:$CA$60)),0)</f>
        <v>0</v>
      </c>
      <c r="K37" s="3">
        <f t="array" ref="K37">IF(O24=C24,SUM(IF(($BR$52:$BR$60=C24)*($BS$51:$CA$51=O$23),$BS$52:$CA$60)),0)</f>
        <v>0</v>
      </c>
      <c r="L37" s="3">
        <f t="array" ref="L37">IF(O24=C24,SUM(IF(($BR$52:$BR$60=C24)*($BS$51:$CA$51=O$25),$BS$52:$CA$60)),0)</f>
        <v>0</v>
      </c>
      <c r="M37" s="5">
        <f t="array" ref="M37">IF(P24=C24,SUM(IF(($BR$52:$BR$60=C24)*($BS$51:$CA$51=P$17),$BS$52:$CA$60)),0)</f>
        <v>0</v>
      </c>
      <c r="N37" s="3">
        <f t="array" ref="N37">IF(P24=C24,SUM(IF(($BR$52:$BR$60=C24)*($BS$51:$CA$51=P$18),$BS$52:$CA$60)),0)</f>
        <v>0</v>
      </c>
      <c r="O37" s="3">
        <f t="array" ref="O37">IF(P24=C24,SUM(IF(($BR$52:$BR$60=C24)*($BS$51:$CA$51=P$19),$BS$52:$CA$60)),0)</f>
        <v>0</v>
      </c>
      <c r="P37" s="3">
        <f t="array" ref="P37">IF(P24=C24,SUM(IF(($BR$52:$BR$60=C24)*($BS$51:$CA$51=P$20),$BS$52:$CA$60)),0)</f>
        <v>0</v>
      </c>
      <c r="Q37" s="3">
        <f t="array" ref="Q37">IF(P24=C24,SUM(IF(($BR$52:$BR$60=C24)*($BS$51:$CA$51=P$21),$BS$52:$CA$60)),0)</f>
        <v>0</v>
      </c>
      <c r="R37" s="3">
        <f t="array" ref="R37">IF(P24=C24,SUM(IF(($BR$52:$BR$60=C24)*($BS$51:$CA$51=P$22),$BS$52:$CA$60)),0)</f>
        <v>0</v>
      </c>
      <c r="S37" s="3">
        <f t="array" ref="S37">IF(P24=C24,SUM(IF(($BR$52:$BR$60=C24)*($BS$51:$CA$51=P$23),$BS$52:$CA$60)),0)</f>
        <v>0</v>
      </c>
      <c r="T37" s="3">
        <f t="array" ref="T37">IF(P24=C24,SUM(IF(($BR$52:$BR$60=C24)*($BS$51:$CA$51=P$25),$BS$52:$CA$60)),0)</f>
        <v>0</v>
      </c>
      <c r="U37" s="5">
        <f t="array" ref="U37">IF(Q24=C24,SUM(IF(($BR$52:$BR$60=C24)*($BS$51:$CA$51=Q$17),$BS$52:$CA$60)),0)</f>
        <v>0</v>
      </c>
      <c r="V37" s="3">
        <f t="array" ref="V37">IF(Q24=C24,SUM(IF(($BR$52:$BR$60=C24)*($BS$51:$CA$51=Q$18),$BS$52:$CA$60)),0)</f>
        <v>0</v>
      </c>
      <c r="W37" s="3">
        <f t="array" ref="W37">IF(Q24=C24,SUM(IF(($BR$52:$BR$60=C24)*($BS$51:$CA$51=Q$19),$BS$52:$CA$60)),0)</f>
        <v>0</v>
      </c>
      <c r="X37" s="3">
        <f t="array" ref="X37">IF(Q24=C24,SUM(IF(($BR$52:$BR$60=C24)*($BS$51:$CA$51=Q$20),$BS$52:$CA$60)),0)</f>
        <v>0</v>
      </c>
      <c r="Y37" s="3">
        <f t="array" ref="Y37">IF(Q24=C24,SUM(IF(($BR$52:$BR$60=C24)*($BS$51:$CA$51=Q$21),$BS$52:$CA$60)),0)</f>
        <v>0</v>
      </c>
      <c r="Z37" s="3">
        <f t="array" ref="Z37">IF(Q24=C24,SUM(IF(($BR$52:$BR$60=C24)*($BS$51:$CA$51=Q$22),$BS$52:$CA$60)),0)</f>
        <v>0</v>
      </c>
      <c r="AA37" s="3">
        <f t="array" ref="AA37">IF(Q24=C24,SUM(IF(($BR$52:$BR$60=C24)*($BS$51:$CA$51=Q$23),$BS$52:$CA$60)),0)</f>
        <v>0</v>
      </c>
      <c r="AB37" s="3">
        <f t="array" ref="AB37">IF(Q24=C24,SUM(IF(($BR$52:$BR$60=C24)*($BS$51:$CA$51=Q$25),$BS$52:$CA$60)),0)</f>
        <v>0</v>
      </c>
      <c r="AC37" s="5">
        <f t="array" ref="AC37">IF(R24=C24,SUM(IF(($BR$52:$BR$60=C24)*($BS$51:$CA$51=R$17),$BS$52:$CA$60)),0)</f>
        <v>0</v>
      </c>
      <c r="AD37" s="3">
        <f t="array" ref="AD37">IF(R24=C24,SUM(IF(($BR$52:$BR$60=C24)*($BS$51:$CA$51=R$18),$BS$52:$CA$60)),0)</f>
        <v>0</v>
      </c>
      <c r="AE37" s="3">
        <f t="array" ref="AE37">IF(R24=C24,SUM(IF(($BR$52:$BR$60=C24)*($BS$51:$CA$51=R$19),$BS$52:$CA$60)),0)</f>
        <v>0</v>
      </c>
      <c r="AF37" s="3">
        <f t="array" ref="AF37">IF(R24=C24,SUM(IF(($BR$52:$BR$60=C24)*($BS$51:$CA$51=R$20),$BS$52:$CA$60)),0)</f>
        <v>0</v>
      </c>
      <c r="AG37" s="3">
        <f t="array" ref="AG37">IF(R24=C24,SUM(IF(($BR$52:$BR$60=C24)*($BS$51:$CA$51=R$21),$BS$52:$CA$60)),0)</f>
        <v>0</v>
      </c>
      <c r="AH37" s="3">
        <f t="array" ref="AH37">IF(R24=C24,SUM(IF(($BR$52:$BR$60=C24)*($BS$51:$CA$51=R$22),$BS$52:$CA$60)),0)</f>
        <v>0</v>
      </c>
      <c r="AI37" s="3">
        <f t="array" ref="AI37">IF(R24=C24,SUM(IF(($BR$52:$BR$60=C24)*($BS$51:$CA$51=R$23),$BS$52:$CA$60)),0)</f>
        <v>0</v>
      </c>
      <c r="AJ37" s="3">
        <f t="array" ref="AJ37">IF(R24=C24,SUM(IF(($BR$52:$BR$60=C24)*($BS$51:$CA$51=R$25),$BS$52:$CA$60)),0)</f>
        <v>0</v>
      </c>
      <c r="AK37" s="5">
        <f t="array" ref="AK37">IF(S24=C24,SUM(IF(($BR$52:$BR$60=C24)*($BS$51:$CA$51=S$17),$BS$52:$CA$60)),0)</f>
        <v>0</v>
      </c>
      <c r="AL37" s="3">
        <f t="array" ref="AL37">IF(S24=C24,SUM(IF(($BR$52:$BR$60=C24)*($BS$51:$CA$51=S$18),$BS$52:$CA$60)),0)</f>
        <v>0</v>
      </c>
      <c r="AM37" s="3">
        <f t="array" ref="AM37">IF(S24=C24,SUM(IF(($BR$52:$BR$60=C24)*($BS$51:$CA$51=S$19),$BS$52:$CA$60)),0)</f>
        <v>0</v>
      </c>
      <c r="AN37" s="3">
        <f t="array" ref="AN37">IF(S24=C24,SUM(IF(($BR$52:$BR$60=C24)*($BS$51:$CA$51=S$20),$BS$52:$CA$60)),0)</f>
        <v>0</v>
      </c>
      <c r="AO37" s="3">
        <f t="array" ref="AO37">IF(S24=C24,SUM(IF(($BR$52:$BR$60=C24)*($BS$51:$CA$51=S$21),$BS$52:$CA$60)),0)</f>
        <v>0</v>
      </c>
      <c r="AP37" s="3">
        <f t="array" ref="AP37">IF(S24=C24,SUM(IF(($BR$52:$BR$60=C24)*($BS$51:$CA$51=S$22),$BS$52:$CA$60)),0)</f>
        <v>0</v>
      </c>
      <c r="AQ37" s="3">
        <f t="array" ref="AQ37">IF(S24=C24,SUM(IF(($BR$52:$BR$60=C24)*($BS$51:$CA$51=S$23),$BS$52:$CA$60)),0)</f>
        <v>0</v>
      </c>
      <c r="AR37" s="3">
        <f t="array" ref="AR37">IF(S24=C24,SUM(IF(($BR$52:$BR$60=C24)*($BS$51:$CA$51=S$25),$BS$52:$CA$60)),0)</f>
        <v>0</v>
      </c>
      <c r="AS37" s="5">
        <f t="array" ref="AS37">IF(T24=C24,SUM(IF(($BR$52:$BR$60=C24)*($BS$51:$CA$51=T$17),$BS$52:$CA$60)),0)</f>
        <v>0</v>
      </c>
      <c r="AT37" s="3">
        <f t="array" ref="AT37">IF(T24=C24,SUM(IF(($BR$52:$BR$60=C24)*($BS$51:$CA$51=T$18),$BS$52:$CA$60)),0)</f>
        <v>0</v>
      </c>
      <c r="AU37" s="3">
        <f t="array" ref="AU37">IF(T24=C24,SUM(IF(($BR$52:$BR$60=C24)*($BS$51:$CA$51=T$19),$BS$52:$CA$60)),0)</f>
        <v>0</v>
      </c>
      <c r="AV37" s="3">
        <f t="array" ref="AV37">IF(T24=C24,SUM(IF(($BR$52:$BR$60=C24)*($BS$51:$CA$51=T$20),$BS$52:$CA$60)),0)</f>
        <v>0</v>
      </c>
      <c r="AW37" s="3">
        <f t="array" ref="AW37">IF(T24=C24,SUM(IF(($BR$52:$BR$60=C24)*($BS$51:$CA$51=T$21),$BS$52:$CA$60)),0)</f>
        <v>0</v>
      </c>
      <c r="AX37" s="3">
        <f t="array" ref="AX37">IF(T24=C24,SUM(IF(($BR$52:$BR$60=C24)*($BS$51:$CA$51=T$22),$BS$52:$CA$60)),0)</f>
        <v>0</v>
      </c>
      <c r="AY37" s="3">
        <f t="array" ref="AY37">IF(T24=C24,SUM(IF(($BR$52:$BR$60=C24)*($BS$51:$CA$51=T$23),$BS$52:$CA$60)),0)</f>
        <v>0</v>
      </c>
      <c r="AZ37" s="3">
        <f t="array" ref="AZ37">IF(T24=C24,SUM(IF(($BR$52:$BR$60=C24)*($BS$51:$CA$51=T$25),$BS$52:$CA$60)),0)</f>
        <v>0</v>
      </c>
      <c r="BA37" s="5">
        <f t="array" ref="BA37">IF(U24=C24,SUM(IF(($BR$52:$BR$60=C24)*($BS$51:$CA$51=U$17),$BS$52:$CA$60)),0)</f>
        <v>0</v>
      </c>
      <c r="BB37" s="3">
        <f t="array" ref="BB37">IF(U24=C24,SUM(IF(($BR$52:$BR$60=C24)*($BS$51:$CA$51=U$18),$BS$52:$CA$60)),0)</f>
        <v>0</v>
      </c>
      <c r="BC37" s="3">
        <f t="array" ref="BC37">IF(U24=C24,SUM(IF(($BR$52:$BR$60=C24)*($BS$51:$CA$51=U$19),$BS$52:$CA$60)),0)</f>
        <v>0</v>
      </c>
      <c r="BD37" s="3">
        <f t="array" ref="BD37">IF(U24=C24,SUM(IF(($BR$52:$BR$60=C24)*($BS$51:$CA$51=U$20),$BS$52:$CA$60)),0)</f>
        <v>0</v>
      </c>
      <c r="BE37" s="3">
        <f t="array" ref="BE37">IF(U24=C24,SUM(IF(($BR$52:$BR$60=C24)*($BS$51:$CA$51=U$21),$BS$52:$CA$60)),0)</f>
        <v>0</v>
      </c>
      <c r="BF37" s="3">
        <f t="array" ref="BF37">IF(U24=C24,SUM(IF(($BR$52:$BR$60=C24)*($BS$51:$CA$51=U$22),$BS$52:$CA$60)),0)</f>
        <v>0</v>
      </c>
      <c r="BG37" s="3">
        <f t="array" ref="BG37">IF(U24=C24,SUM(IF(($BR$52:$BR$60=C24)*($BS$51:$CA$51=U$23),$BS$52:$CA$60)),0)</f>
        <v>0</v>
      </c>
      <c r="BH37" s="3">
        <f t="array" ref="BH37">IF(U24=C24,SUM(IF(($BR$52:$BR$60=C24)*($BS$51:$CA$51=U$25),$BS$52:$CA$60)),0)</f>
        <v>0</v>
      </c>
      <c r="BI37" s="5">
        <f t="array" ref="BI37">IF(V24=C24,SUM(IF(($BR$52:$BR$60=C24)*($BS$51:$CA$51=V$17),$BS$52:$CA$60)),0)</f>
        <v>0</v>
      </c>
      <c r="BJ37" s="3">
        <f t="array" ref="BJ37">IF(V24=C24,SUM(IF(($BR$52:$BR$60=C24)*($BS$51:$CA$51=V$18),$BS$52:$CA$60)),0)</f>
        <v>0</v>
      </c>
      <c r="BK37" s="3">
        <f t="array" ref="BK37">IF(V24=C24,SUM(IF(($BR$52:$BR$60=C24)*($BS$51:$CA$51=V$19),$BS$52:$CA$60)),0)</f>
        <v>0</v>
      </c>
      <c r="BL37" s="3">
        <f t="array" ref="BL37">IF(V24=C24,SUM(IF(($BR$52:$BR$60=C24)*($BS$51:$CA$51=V$20),$BS$52:$CA$60)),0)</f>
        <v>0</v>
      </c>
      <c r="BM37" s="3">
        <f t="array" ref="BM37">IF(V24=C24,SUM(IF(($BR$52:$BR$60=C24)*($BS$51:$CA$51=V$21),$BS$52:$CA$60)),0)</f>
        <v>0</v>
      </c>
      <c r="BN37" s="3">
        <f t="array" ref="BN37">IF(V24=C24,SUM(IF(($BR$52:$BR$60=C24)*($BS$51:$CA$51=V$22),$BS$52:$CA$60)),0)</f>
        <v>0</v>
      </c>
      <c r="BO37" s="3">
        <f t="array" ref="BO37">IF(V24=C24,SUM(IF(($BR$52:$BR$60=C24)*($BS$51:$CA$51=V$23),$BS$52:$CA$60)),0)</f>
        <v>0</v>
      </c>
      <c r="BP37" s="15">
        <f t="array" ref="BP37">IF(V24=C24,SUM(IF(($BR$52:$BR$60=C24)*($BS$51:$CA$51=V$25),$BS$52:$CA$60)),0)</f>
        <v>0</v>
      </c>
      <c r="BQ37" s="3"/>
      <c r="BR37" s="2" t="str">
        <f t="shared" si="59"/>
        <v>Team B8</v>
      </c>
      <c r="BS37" s="8">
        <f t="shared" si="61"/>
        <v>7</v>
      </c>
      <c r="BT37" s="8">
        <f t="shared" si="63"/>
        <v>3</v>
      </c>
      <c r="BU37" s="8">
        <f t="shared" si="65"/>
        <v>5</v>
      </c>
      <c r="BV37" s="8">
        <f>SUMIFS($X$64:$X$351,$V$64:$V$351,$BR37,$W$64:$W$351,BV$29)+SUMIFS($Y$64:$Y$351,$W$64:$W$351,$BR37,$V$64:$V$351,BV$29)</f>
        <v>2</v>
      </c>
      <c r="BW37" s="8">
        <f>SUMIFS($X$64:$X$351,$V$64:$V$351,$BR37,$W$64:$W$351,BW$29)+SUMIFS($Y$64:$Y$351,$W$64:$W$351,$BR37,$V$64:$V$351,BW$29)</f>
        <v>3</v>
      </c>
      <c r="BX37" s="8">
        <f>SUMIFS($X$64:$X$351,$V$64:$V$351,$BR37,$W$64:$W$351,BX$29)+SUMIFS($Y$64:$Y$351,$W$64:$W$351,$BR37,$V$64:$V$351,BX$29)</f>
        <v>7</v>
      </c>
      <c r="BY37" s="8">
        <f>SUMIFS($X$64:$X$351,$V$64:$V$351,$BR37,$W$64:$W$351,BY$29)+SUMIFS($Y$64:$Y$351,$W$64:$W$351,$BR37,$V$64:$V$351,BY$29)</f>
        <v>5</v>
      </c>
      <c r="BZ37" s="6"/>
      <c r="CA37" s="7">
        <f>SUMIFS($X$64:$X$351,$V$64:$V$351,$BR37,$W$64:$W$351,CA$29)+SUMIFS($Y$64:$Y$351,$W$64:$W$351,$BR37,$V$64:$V$351,CA$29)</f>
        <v>8</v>
      </c>
      <c r="CB37" s="3"/>
    </row>
    <row r="38" spans="2:80" s="2" customFormat="1" x14ac:dyDescent="0.2">
      <c r="C38" s="2" t="str">
        <f t="shared" si="58"/>
        <v>Team B9</v>
      </c>
      <c r="E38" s="14">
        <f t="array" ref="E38">IF(O25=C25,SUM(IF(($BR$52:$BR$60=C25)*($BS$51:$CA$51=O17),$BS$52:$CA$60)),0)</f>
        <v>0</v>
      </c>
      <c r="F38" s="3">
        <f t="array" ref="F38">IF(O25=C25,SUM(IF(($BR$52:$BR$60=C25)*($BS$51:$CA$51=O$18),$BS$52:$CA$60)),0)</f>
        <v>0</v>
      </c>
      <c r="G38" s="3">
        <f t="array" ref="G38">IF(O25=C25,SUM(IF(($BR$52:$BR$60=C25)*($BS$51:$CA$51=O$19),$BS$52:$CA$60)),0)</f>
        <v>0</v>
      </c>
      <c r="H38" s="3">
        <f t="array" ref="H38">IF(O25=C25,SUM(IF(($BR$52:$BR$60=C25)*($BS$51:$CA$51=O$20),$BS$52:$CA$60)),0)</f>
        <v>0</v>
      </c>
      <c r="I38" s="3">
        <f t="array" ref="I38">IF(O25=C25,SUM(IF(($BR$52:$BR$60=C25)*($BS$51:$CA$51=O$21),$BS$52:$CA$60)),0)</f>
        <v>0</v>
      </c>
      <c r="J38" s="3">
        <f t="array" ref="J38">IF(O25=C25,SUM(IF(($BR$52:$BR$60=C25)*($BS$51:$CA$51=O$22),$BS$52:$CA$60)),0)</f>
        <v>0</v>
      </c>
      <c r="K38" s="3">
        <f t="array" ref="K38">IF(O25=C25,SUM(IF(($BR$52:$BR$60=C25)*($BS$51:$CA$51=O$23),$BS$52:$CA$60)),0)</f>
        <v>0</v>
      </c>
      <c r="L38" s="3">
        <f t="array" ref="L38">IF(O25=C25,SUM(IF(($BR$52:$BR$60=C25)*($BS$51:$CA$51=O$24),$BS$52:$CA$60)),0)</f>
        <v>0</v>
      </c>
      <c r="M38" s="5">
        <f t="array" ref="M38">IF(P25=C25,SUM(IF(($BR$52:$BR$60=C25)*($BS$51:$CA$51=P$17),$BS$52:$CA$60)),0)</f>
        <v>0</v>
      </c>
      <c r="N38" s="3">
        <f t="array" ref="N38">IF(P25=C25,SUM(IF(($BR$52:$BR$60=C25)*($BS$51:$CA$51=P$18),$BS$52:$CA$60)),0)</f>
        <v>0</v>
      </c>
      <c r="O38" s="3">
        <f t="array" ref="O38">IF(P25=C25,SUM(IF(($BR$52:$BR$60=C25)*($BS$51:$CA$51=P$19),$BS$52:$CA$60)),0)</f>
        <v>0</v>
      </c>
      <c r="P38" s="3">
        <f t="array" ref="P38">IF(P25=C25,SUM(IF(($BR$52:$BR$60=C25)*($BS$51:$CA$51=P$20),$BS$52:$CA$60)),0)</f>
        <v>0</v>
      </c>
      <c r="Q38" s="3">
        <f t="array" ref="Q38">IF(P25=C25,SUM(IF(($BR$52:$BR$60=C25)*($BS$51:$CA$51=P$21),$BS$52:$CA$60)),0)</f>
        <v>0</v>
      </c>
      <c r="R38" s="3">
        <f t="array" ref="R38">IF(P25=C25,SUM(IF(($BR$52:$BR$60=C25)*($BS$51:$CA$51=P$22),$BS$52:$CA$60)),0)</f>
        <v>0</v>
      </c>
      <c r="S38" s="3">
        <f t="array" ref="S38">IF(P25=C25,SUM(IF(($BR$52:$BR$60=C25)*($BS$51:$CA$51=P$23),$BS$52:$CA$60)),0)</f>
        <v>0</v>
      </c>
      <c r="T38" s="3">
        <f t="array" ref="T38">IF(P25=C25,SUM(IF(($BR$52:$BR$60=C25)*($BS$51:$CA$51=P$24),$BS$52:$CA$60)),0)</f>
        <v>0</v>
      </c>
      <c r="U38" s="5">
        <f t="array" ref="U38">IF(Q25=C25,SUM(IF(($BR$52:$BR$60=C25)*($BS$51:$CA$51=Q$17),$BS$52:$CA$60)),0)</f>
        <v>0</v>
      </c>
      <c r="V38" s="3">
        <f t="array" ref="V38">IF(Q25=C25,SUM(IF(($BR$52:$BR$60=C25)*($BS$51:$CA$51=Q$18),$BS$52:$CA$60)),0)</f>
        <v>0</v>
      </c>
      <c r="W38" s="3">
        <f t="array" ref="W38">IF(Q25=C25,SUM(IF(($BR$52:$BR$60=C25)*($BS$51:$CA$51=Q$19),$BS$52:$CA$60)),0)</f>
        <v>0</v>
      </c>
      <c r="X38" s="3">
        <f t="array" ref="X38">IF(Q25=C25,SUM(IF(($BR$52:$BR$60=C25)*($BS$51:$CA$51=Q$20),$BS$52:$CA$60)),0)</f>
        <v>0</v>
      </c>
      <c r="Y38" s="3">
        <f t="array" ref="Y38">IF(Q25=C25,SUM(IF(($BR$52:$BR$60=C25)*($BS$51:$CA$51=Q$21),$BS$52:$CA$60)),0)</f>
        <v>0</v>
      </c>
      <c r="Z38" s="3">
        <f t="array" ref="Z38">IF(Q25=C25,SUM(IF(($BR$52:$BR$60=C25)*($BS$51:$CA$51=Q$22),$BS$52:$CA$60)),0)</f>
        <v>0</v>
      </c>
      <c r="AA38" s="3">
        <f t="array" ref="AA38">IF(Q25=C25,SUM(IF(($BR$52:$BR$60=C25)*($BS$51:$CA$51=Q$23),$BS$52:$CA$60)),0)</f>
        <v>0</v>
      </c>
      <c r="AB38" s="3">
        <f t="array" ref="AB38">IF(Q25=C25,SUM(IF(($BR$52:$BR$60=C25)*($BS$51:$CA$51=Q$24),$BS$52:$CA$60)),0)</f>
        <v>0</v>
      </c>
      <c r="AC38" s="5">
        <f t="array" ref="AC38">IF(R25=C25,SUM(IF(($BR$52:$BR$60=C25)*($BS$51:$CA$51=R$17),$BS$52:$CA$60)),0)</f>
        <v>0</v>
      </c>
      <c r="AD38" s="3">
        <f t="array" ref="AD38">IF(R25=C25,SUM(IF(($BR$52:$BR$60=C25)*($BS$51:$CA$51=R$18),$BS$52:$CA$60)),0)</f>
        <v>0</v>
      </c>
      <c r="AE38" s="3">
        <f t="array" ref="AE38">IF(R25=C25,SUM(IF(($BR$52:$BR$60=C25)*($BS$51:$CA$51=R$19),$BS$52:$CA$60)),0)</f>
        <v>0</v>
      </c>
      <c r="AF38" s="3">
        <f t="array" ref="AF38">IF(R25=C25,SUM(IF(($BR$52:$BR$60=C25)*($BS$51:$CA$51=R$20),$BS$52:$CA$60)),0)</f>
        <v>0</v>
      </c>
      <c r="AG38" s="3">
        <f t="array" ref="AG38">IF(R25=C25,SUM(IF(($BR$52:$BR$60=C25)*($BS$51:$CA$51=R$21),$BS$52:$CA$60)),0)</f>
        <v>0</v>
      </c>
      <c r="AH38" s="3">
        <f t="array" ref="AH38">IF(R25=C25,SUM(IF(($BR$52:$BR$60=C25)*($BS$51:$CA$51=R$22),$BS$52:$CA$60)),0)</f>
        <v>0</v>
      </c>
      <c r="AI38" s="3">
        <f t="array" ref="AI38">IF(R25=C25,SUM(IF(($BR$52:$BR$60=C25)*($BS$51:$CA$51=R$23),$BS$52:$CA$60)),0)</f>
        <v>0</v>
      </c>
      <c r="AJ38" s="3">
        <f t="array" ref="AJ38">IF(R25=C25,SUM(IF(($BR$52:$BR$60=C25)*($BS$51:$CA$51=R$24),$BS$52:$CA$60)),0)</f>
        <v>0</v>
      </c>
      <c r="AK38" s="5">
        <f t="array" ref="AK38">IF(S25=C25,SUM(IF(($BR$52:$BR$60=C25)*($BS$51:$CA$51=S$17),$BS$52:$CA$60)),0)</f>
        <v>0</v>
      </c>
      <c r="AL38" s="3">
        <f t="array" ref="AL38">IF(S25=C25,SUM(IF(($BR$52:$BR$60=C25)*($BS$51:$CA$51=S$18),$BS$52:$CA$60)),0)</f>
        <v>0</v>
      </c>
      <c r="AM38" s="3">
        <f t="array" ref="AM38">IF(S25=C25,SUM(IF(($BR$52:$BR$60=C25)*($BS$51:$CA$51=S$19),$BS$52:$CA$60)),0)</f>
        <v>0</v>
      </c>
      <c r="AN38" s="3">
        <f t="array" ref="AN38">IF(S25=C25,SUM(IF(($BR$52:$BR$60=C25)*($BS$51:$CA$51=S$20),$BS$52:$CA$60)),0)</f>
        <v>0</v>
      </c>
      <c r="AO38" s="3">
        <f t="array" ref="AO38">IF(S25=C25,SUM(IF(($BR$52:$BR$60=C25)*($BS$51:$CA$51=S$21),$BS$52:$CA$60)),0)</f>
        <v>0</v>
      </c>
      <c r="AP38" s="3">
        <f t="array" ref="AP38">IF(S25=C25,SUM(IF(($BR$52:$BR$60=C25)*($BS$51:$CA$51=S$22),$BS$52:$CA$60)),0)</f>
        <v>0</v>
      </c>
      <c r="AQ38" s="3">
        <f t="array" ref="AQ38">IF(S25=C25,SUM(IF(($BR$52:$BR$60=C25)*($BS$51:$CA$51=S$23),$BS$52:$CA$60)),0)</f>
        <v>0</v>
      </c>
      <c r="AR38" s="3">
        <f t="array" ref="AR38">IF(S25=C25,SUM(IF(($BR$52:$BR$60=C25)*($BS$51:$CA$51=S$24),$BS$52:$CA$60)),0)</f>
        <v>0</v>
      </c>
      <c r="AS38" s="5">
        <f t="array" ref="AS38">IF(T25=C25,SUM(IF(($BR$52:$BR$60=C25)*($BS$51:$CA$51=T$17),$BS$52:$CA$60)),0)</f>
        <v>0</v>
      </c>
      <c r="AT38" s="3">
        <f t="array" ref="AT38">IF(T25=C25,SUM(IF(($BR$52:$BR$60=C25)*($BS$51:$CA$51=T$18),$BS$52:$CA$60)),0)</f>
        <v>0</v>
      </c>
      <c r="AU38" s="3">
        <f t="array" ref="AU38">IF(T25=C25,SUM(IF(($BR$52:$BR$60=C25)*($BS$51:$CA$51=T$19),$BS$52:$CA$60)),0)</f>
        <v>0</v>
      </c>
      <c r="AV38" s="3">
        <f t="array" ref="AV38">IF(T25=C25,SUM(IF(($BR$52:$BR$60=C25)*($BS$51:$CA$51=T$20),$BS$52:$CA$60)),0)</f>
        <v>0</v>
      </c>
      <c r="AW38" s="3">
        <f t="array" ref="AW38">IF(T25=C25,SUM(IF(($BR$52:$BR$60=C25)*($BS$51:$CA$51=T$21),$BS$52:$CA$60)),0)</f>
        <v>0</v>
      </c>
      <c r="AX38" s="3">
        <f t="array" ref="AX38">IF(T25=C25,SUM(IF(($BR$52:$BR$60=C25)*($BS$51:$CA$51=T$22),$BS$52:$CA$60)),0)</f>
        <v>0</v>
      </c>
      <c r="AY38" s="3">
        <f t="array" ref="AY38">IF(T25=C25,SUM(IF(($BR$52:$BR$60=C25)*($BS$51:$CA$51=T$23),$BS$52:$CA$60)),0)</f>
        <v>0</v>
      </c>
      <c r="AZ38" s="3">
        <f t="array" ref="AZ38">IF(T25=C25,SUM(IF(($BR$52:$BR$60=C25)*($BS$51:$CA$51=T$24),$BS$52:$CA$60)),0)</f>
        <v>0</v>
      </c>
      <c r="BA38" s="5">
        <f t="array" ref="BA38">IF(U25=C25,SUM(IF(($BR$52:$BR$60=C25)*($BS$51:$CA$51=U$17),$BS$52:$CA$60)),0)</f>
        <v>0</v>
      </c>
      <c r="BB38" s="3">
        <f t="array" ref="BB38">IF(U25=C25,SUM(IF(($BR$52:$BR$60=C25)*($BS$51:$CA$51=U$18),$BS$52:$CA$60)),0)</f>
        <v>0</v>
      </c>
      <c r="BC38" s="3">
        <f t="array" ref="BC38">IF(U25=C25,SUM(IF(($BR$52:$BR$60=C25)*($BS$51:$CA$51=U$19),$BS$52:$CA$60)),0)</f>
        <v>0</v>
      </c>
      <c r="BD38" s="3">
        <f t="array" ref="BD38">IF(U25=C25,SUM(IF(($BR$52:$BR$60=C25)*($BS$51:$CA$51=U$20),$BS$52:$CA$60)),0)</f>
        <v>0</v>
      </c>
      <c r="BE38" s="3">
        <f t="array" ref="BE38">IF(U25=C25,SUM(IF(($BR$52:$BR$60=C25)*($BS$51:$CA$51=U$21),$BS$52:$CA$60)),0)</f>
        <v>0</v>
      </c>
      <c r="BF38" s="3">
        <f t="array" ref="BF38">IF(U25=C25,SUM(IF(($BR$52:$BR$60=C25)*($BS$51:$CA$51=U$22),$BS$52:$CA$60)),0)</f>
        <v>0</v>
      </c>
      <c r="BG38" s="3">
        <f t="array" ref="BG38">IF(U25=C25,SUM(IF(($BR$52:$BR$60=C25)*($BS$51:$CA$51=U$23),$BS$52:$CA$60)),0)</f>
        <v>0</v>
      </c>
      <c r="BH38" s="3">
        <f t="array" ref="BH38">IF(U25=C25,SUM(IF(($BR$52:$BR$60=C25)*($BS$51:$CA$51=U$24),$BS$52:$CA$60)),0)</f>
        <v>0</v>
      </c>
      <c r="BI38" s="5">
        <f t="array" ref="BI38">IF(V25=C25,SUM(IF(($BR$52:$BR$60=C25)*($BS$51:$CA$51=V$17),$BS$52:$CA$60)),0)</f>
        <v>0</v>
      </c>
      <c r="BJ38" s="3">
        <f t="array" ref="BJ38">IF(V25=C25,SUM(IF(($BR$52:$BR$60=C25)*($BS$51:$CA$51=V$18),$BS$52:$CA$60)),0)</f>
        <v>0</v>
      </c>
      <c r="BK38" s="3">
        <f t="array" ref="BK38">IF(V25=C25,SUM(IF(($BR$52:$BR$60=C25)*($BS$51:$CA$51=V$19),$BS$52:$CA$60)),0)</f>
        <v>0</v>
      </c>
      <c r="BL38" s="3">
        <f t="array" ref="BL38">IF(V25=C25,SUM(IF(($BR$52:$BR$60=C25)*($BS$51:$CA$51=V$20),$BS$52:$CA$60)),0)</f>
        <v>0</v>
      </c>
      <c r="BM38" s="3">
        <f t="array" ref="BM38">IF(V25=C25,SUM(IF(($BR$52:$BR$60=C25)*($BS$51:$CA$51=V$21),$BS$52:$CA$60)),0)</f>
        <v>0</v>
      </c>
      <c r="BN38" s="3">
        <f t="array" ref="BN38">IF(V25=C25,SUM(IF(($BR$52:$BR$60=C25)*($BS$51:$CA$51=V$22),$BS$52:$CA$60)),0)</f>
        <v>0</v>
      </c>
      <c r="BO38" s="3">
        <f t="array" ref="BO38">IF(V25=C25,SUM(IF(($BR$52:$BR$60=C25)*($BS$51:$CA$51=V$23),$BS$52:$CA$60)),0)</f>
        <v>0</v>
      </c>
      <c r="BP38" s="15">
        <f t="array" ref="BP38">IF(V25=C25,SUM(IF(($BR$52:$BR$60=C25)*($BS$51:$CA$51=V$24),$BS$52:$CA$60)),0)</f>
        <v>0</v>
      </c>
      <c r="BQ38" s="3"/>
      <c r="BR38" s="2" t="str">
        <f t="shared" si="59"/>
        <v>Team B9</v>
      </c>
      <c r="BS38" s="8">
        <f t="shared" si="61"/>
        <v>8</v>
      </c>
      <c r="BT38" s="8">
        <f t="shared" si="63"/>
        <v>6</v>
      </c>
      <c r="BU38" s="8">
        <f t="shared" si="65"/>
        <v>4</v>
      </c>
      <c r="BV38" s="8">
        <f>SUMIFS($X$64:$X$351,$V$64:$V$351,$BR38,$W$64:$W$351,BV$29)+SUMIFS($Y$64:$Y$351,$W$64:$W$351,$BR38,$V$64:$V$351,BV$29)</f>
        <v>8</v>
      </c>
      <c r="BW38" s="8">
        <f>SUMIFS($X$64:$X$351,$V$64:$V$351,$BR38,$W$64:$W$351,BW$29)+SUMIFS($Y$64:$Y$351,$W$64:$W$351,$BR38,$V$64:$V$351,BW$29)</f>
        <v>7</v>
      </c>
      <c r="BX38" s="8">
        <f>SUMIFS($X$64:$X$351,$V$64:$V$351,$BR38,$W$64:$W$351,BX$29)+SUMIFS($Y$64:$Y$351,$W$64:$W$351,$BR38,$V$64:$V$351,BX$29)</f>
        <v>9</v>
      </c>
      <c r="BY38" s="8">
        <f>SUMIFS($X$64:$X$351,$V$64:$V$351,$BR38,$W$64:$W$351,BY$29)+SUMIFS($Y$64:$Y$351,$W$64:$W$351,$BR38,$V$64:$V$351,BY$29)</f>
        <v>7</v>
      </c>
      <c r="BZ38" s="8">
        <f>SUMIFS($X$64:$X$351,$V$64:$V$351,$BR38,$W$64:$W$351,BZ$29)+SUMIFS($Y$64:$Y$351,$W$64:$W$351,$BR38,$V$64:$V$351,BZ$29)</f>
        <v>6</v>
      </c>
      <c r="CA38" s="6"/>
      <c r="CB38" s="3"/>
    </row>
    <row r="39" spans="2:80" s="2" customFormat="1" x14ac:dyDescent="0.2">
      <c r="E39" s="14"/>
      <c r="F39" s="3"/>
      <c r="G39" s="3"/>
      <c r="H39" s="3"/>
      <c r="I39" s="3"/>
      <c r="J39" s="3"/>
      <c r="K39" s="3"/>
      <c r="L39" s="3"/>
      <c r="M39" s="5"/>
      <c r="N39" s="3"/>
      <c r="O39" s="3"/>
      <c r="P39" s="3"/>
      <c r="Q39" s="3"/>
      <c r="R39" s="3"/>
      <c r="S39" s="3"/>
      <c r="T39" s="3"/>
      <c r="U39" s="5"/>
      <c r="V39" s="3"/>
      <c r="W39" s="3"/>
      <c r="X39" s="3"/>
      <c r="Y39" s="3"/>
      <c r="Z39" s="3"/>
      <c r="AA39" s="3"/>
      <c r="AB39" s="3"/>
      <c r="AC39" s="5"/>
      <c r="AD39" s="3"/>
      <c r="AE39" s="3"/>
      <c r="AF39" s="3"/>
      <c r="AG39" s="3"/>
      <c r="AH39" s="3"/>
      <c r="AI39" s="3"/>
      <c r="AJ39" s="3"/>
      <c r="AK39" s="5"/>
      <c r="AL39" s="3"/>
      <c r="AM39" s="3"/>
      <c r="AN39" s="3"/>
      <c r="AO39" s="3"/>
      <c r="AP39" s="3"/>
      <c r="AQ39" s="3"/>
      <c r="AR39" s="3"/>
      <c r="AS39" s="5"/>
      <c r="AT39" s="3"/>
      <c r="AU39" s="3"/>
      <c r="AV39" s="3"/>
      <c r="AW39" s="3"/>
      <c r="AX39" s="3"/>
      <c r="AY39" s="3"/>
      <c r="AZ39" s="3"/>
      <c r="BA39" s="5"/>
      <c r="BB39" s="3"/>
      <c r="BC39" s="3"/>
      <c r="BD39" s="3"/>
      <c r="BE39" s="3"/>
      <c r="BF39" s="3"/>
      <c r="BG39" s="3"/>
      <c r="BH39" s="3"/>
      <c r="BI39" s="5"/>
      <c r="BJ39" s="3"/>
      <c r="BK39" s="3"/>
      <c r="BL39" s="3"/>
      <c r="BM39" s="3"/>
      <c r="BN39" s="3"/>
      <c r="BO39" s="3"/>
      <c r="BP39" s="15"/>
      <c r="BQ39" s="3"/>
      <c r="CB39" s="3"/>
    </row>
    <row r="40" spans="2:80" s="2" customFormat="1" x14ac:dyDescent="0.2">
      <c r="E40" s="14"/>
      <c r="F40" s="3"/>
      <c r="G40" s="3"/>
      <c r="H40" s="3"/>
      <c r="I40" s="3"/>
      <c r="J40" s="3"/>
      <c r="K40" s="3"/>
      <c r="L40" s="3"/>
      <c r="M40" s="5"/>
      <c r="N40" s="3"/>
      <c r="O40" s="3"/>
      <c r="P40" s="3"/>
      <c r="Q40" s="3"/>
      <c r="R40" s="3"/>
      <c r="S40" s="3"/>
      <c r="T40" s="3"/>
      <c r="U40" s="5"/>
      <c r="V40" s="3"/>
      <c r="W40" s="3"/>
      <c r="X40" s="3"/>
      <c r="Y40" s="3"/>
      <c r="Z40" s="3"/>
      <c r="AA40" s="3"/>
      <c r="AB40" s="3"/>
      <c r="AC40" s="5"/>
      <c r="AD40" s="3"/>
      <c r="AE40" s="3"/>
      <c r="AF40" s="3"/>
      <c r="AG40" s="3"/>
      <c r="AH40" s="3"/>
      <c r="AI40" s="3"/>
      <c r="AJ40" s="3"/>
      <c r="AK40" s="5"/>
      <c r="AL40" s="3"/>
      <c r="AM40" s="3"/>
      <c r="AN40" s="3"/>
      <c r="AO40" s="3"/>
      <c r="AP40" s="3"/>
      <c r="AQ40" s="3"/>
      <c r="AR40" s="3"/>
      <c r="AS40" s="5"/>
      <c r="AT40" s="3"/>
      <c r="AU40" s="3"/>
      <c r="AV40" s="3"/>
      <c r="AW40" s="3"/>
      <c r="AX40" s="3"/>
      <c r="AY40" s="3"/>
      <c r="AZ40" s="3"/>
      <c r="BA40" s="5"/>
      <c r="BB40" s="3"/>
      <c r="BC40" s="3"/>
      <c r="BD40" s="3"/>
      <c r="BE40" s="3"/>
      <c r="BF40" s="3"/>
      <c r="BG40" s="3"/>
      <c r="BH40" s="3"/>
      <c r="BI40" s="5"/>
      <c r="BJ40" s="3"/>
      <c r="BK40" s="3"/>
      <c r="BL40" s="3"/>
      <c r="BM40" s="3"/>
      <c r="BN40" s="3"/>
      <c r="BO40" s="3"/>
      <c r="BP40" s="15"/>
      <c r="BQ40" s="3"/>
      <c r="BR40" s="4" t="s">
        <v>84</v>
      </c>
      <c r="BS40" s="2" t="str">
        <f>$F$4</f>
        <v>Team B1</v>
      </c>
      <c r="BT40" s="2" t="str">
        <f>$F$5</f>
        <v>Team B2</v>
      </c>
      <c r="BU40" s="2" t="str">
        <f>$F$6</f>
        <v>Team B3</v>
      </c>
      <c r="BV40" s="2" t="str">
        <f>$F$7</f>
        <v>Team B4</v>
      </c>
      <c r="BW40" s="2" t="str">
        <f>$F$8</f>
        <v>Team B5</v>
      </c>
      <c r="BX40" s="2" t="str">
        <f>$F$9</f>
        <v>Team B6</v>
      </c>
      <c r="BY40" s="2" t="str">
        <f>$F$10</f>
        <v>Team B7</v>
      </c>
      <c r="BZ40" s="2" t="str">
        <f>$F$11</f>
        <v>Team B8</v>
      </c>
      <c r="CA40" s="2" t="str">
        <f>$F$12</f>
        <v>Team B9</v>
      </c>
      <c r="CB40" s="3" t="s">
        <v>138</v>
      </c>
    </row>
    <row r="41" spans="2:80" s="2" customFormat="1" x14ac:dyDescent="0.2">
      <c r="B41" s="2" t="s">
        <v>82</v>
      </c>
      <c r="E41" s="14">
        <f t="array" ref="E41">IF(O17=C17,SUM(IF(($BR$41:$BR$49=C17)*($BS$40:$CA$40=O18),$BS$41:$CA$49)),0)</f>
        <v>0</v>
      </c>
      <c r="F41" s="3">
        <f t="array" ref="F41">IF(O17=C17,SUM(IF(($BR$41:$BR$49=C17)*($BS$40:$CA$40=O19),$BS$41:$CA$49)),0)</f>
        <v>0</v>
      </c>
      <c r="G41" s="3">
        <f t="array" ref="G41">IF(O17=C17,SUM(IF(($BR$41:$BR$49=C17)*($BS$40:$CA$40=O20),$BS$41:$CA$49)),0)</f>
        <v>0</v>
      </c>
      <c r="H41" s="3">
        <f t="array" ref="H41">IF(O17=C17,SUM(IF(($BR$41:$BR$49=C17)*($BS$40:$CA$40=O21),$BS$41:$CA$49)),0)</f>
        <v>0</v>
      </c>
      <c r="I41" s="3">
        <f t="array" ref="I41">IF(O17=C17,SUM(IF(($BR$41:$BR$49=C17)*($BS$40:$CA$40=O22),$BS$41:$CA$49)),0)</f>
        <v>0</v>
      </c>
      <c r="J41" s="3">
        <f t="array" ref="J41">IF(O17=C17,SUM(IF(($BR$41:$BR$49=C17)*($BS$40:$CA$40=O23),$BS$41:$CA$49)),0)</f>
        <v>0</v>
      </c>
      <c r="K41" s="3">
        <f t="array" ref="K41">IF(O17=C17,SUM(IF(($BR$41:$BR$49=C17)*($BS$40:$CA$40=O$24),$BS$41:$CA$49)),0)</f>
        <v>0</v>
      </c>
      <c r="L41" s="3">
        <f t="array" ref="L41">IF(O17=C17,SUM(IF(($BR$41:$BR$49=C17)*($BS$40:$CA$40=O$25),$BS$41:$CA$49)),0)</f>
        <v>0</v>
      </c>
      <c r="M41" s="5">
        <f t="array" ref="M41">IF(P17=C17,SUM(IF(($BR$41:$BR$49=C17)*($BS$40:$CA$40=P18),$BS$41:$CA$49)),0)</f>
        <v>0</v>
      </c>
      <c r="N41" s="3">
        <f t="array" ref="N41">IF(P17=C17,SUM(IF(($BR$41:$BR$49=C17)*($BS$40:$CA$40=P19),$BS$41:$CA$49)),0)</f>
        <v>0</v>
      </c>
      <c r="O41" s="3">
        <f t="array" ref="O41">IF(P17=C17,SUM(IF(($BR$41:$BR$49=C17)*($BS$40:$CA$40=P20),$BS$41:$CA$49)),0)</f>
        <v>0</v>
      </c>
      <c r="P41" s="3">
        <f t="array" ref="P41">IF(P17=C17,SUM(IF(($BR$41:$BR$49=C17)*($BS$40:$CA$40=P21),$BS$41:$CA$49)),0)</f>
        <v>0</v>
      </c>
      <c r="Q41" s="3">
        <f t="array" ref="Q41">IF(P17=C17,SUM(IF(($BR$41:$BR$49=C17)*($BS$40:$CA$40=P22),$BS$41:$CA$49)),0)</f>
        <v>0</v>
      </c>
      <c r="R41" s="3">
        <f t="array" ref="R41">IF(P17=C17,SUM(IF(($BR$41:$BR$49=C17)*($BS$40:$CA$40=P23),$BS$41:$CA$49)),0)</f>
        <v>0</v>
      </c>
      <c r="S41" s="3">
        <f t="array" ref="S41">IF(P17=C17,SUM(IF(($BR$41:$BR$49=C17)*($BS$40:$CA$40=P$24),$BS$41:$CA$49)),0)</f>
        <v>0</v>
      </c>
      <c r="T41" s="3">
        <f t="array" ref="T41">IF(P17=C17,SUM(IF(($BR$41:$BR$49=C17)*($BS$40:$CA$40=P$25),$BS$41:$CA$49)),0)</f>
        <v>0</v>
      </c>
      <c r="U41" s="5">
        <f t="array" ref="U41">IF(Q17=C17,SUM(IF(($BR$41:$BR$49=C17)*($BS$40:$CA$40=Q18),$BS$41:$CA$49)),0)</f>
        <v>0</v>
      </c>
      <c r="V41" s="3">
        <f t="array" ref="V41">IF(Q17=C17,SUM(IF(($BR$41:$BR$49=C17)*($BS$40:$CA$40=Q19),$BS$41:$CA$49)),0)</f>
        <v>0</v>
      </c>
      <c r="W41" s="3">
        <f t="array" ref="W41">IF(Q17=C17,SUM(IF(($BR$41:$BR$49=C17)*($BS$40:$CA$40=Q20),$BS$41:$CA$49)),0)</f>
        <v>0</v>
      </c>
      <c r="X41" s="3">
        <f t="array" ref="X41">IF(Q17=C17,SUM(IF(($BR$41:$BR$49=C17)*($BS$40:$CA$40=Q21),$BS$41:$CA$49)),0)</f>
        <v>0</v>
      </c>
      <c r="Y41" s="3">
        <f t="array" ref="Y41">IF(Q17=C17,SUM(IF(($BR$41:$BR$49=C17)*($BS$40:$CA$40=Q22),$BS$41:$CA$49)),0)</f>
        <v>0</v>
      </c>
      <c r="Z41" s="3">
        <f t="array" ref="Z41">IF(Q17=C17,SUM(IF(($BR$41:$BR$49=C17)*($BS$40:$CA$40=Q23),$BS$41:$CA$49)),0)</f>
        <v>0</v>
      </c>
      <c r="AA41" s="3">
        <f t="array" ref="AA41">IF(Q17=C17,SUM(IF(($BR$41:$BR$49=C17)*($BS$40:$CA$40=Q$24),$BS$41:$CA$49)),0)</f>
        <v>0</v>
      </c>
      <c r="AB41" s="3">
        <f t="array" ref="AB41">IF(Q17=C17,SUM(IF(($BR$41:$BR$49=C17)*($BS$40:$CA$40=Q$25),$BS$41:$CA$49)),0)</f>
        <v>0</v>
      </c>
      <c r="AC41" s="5">
        <f t="array" ref="AC41">IF(R17=C17,SUM(IF(($BR$41:$BR$49=C17)*($BS$40:$CA$40=R18),$BS$41:$CA$49)),0)</f>
        <v>0</v>
      </c>
      <c r="AD41" s="3">
        <f t="array" ref="AD41">IF(R17=C17,SUM(IF(($BR$41:$BR$49=C17)*($BS$40:$CA$40=R19),$BS$41:$CA$49)),0)</f>
        <v>0</v>
      </c>
      <c r="AE41" s="3">
        <f t="array" ref="AE41">IF(R17=C17,SUM(IF(($BR$41:$BR$49=C17)*($BS$40:$CA$40=R20),$BS$41:$CA$49)),0)</f>
        <v>0</v>
      </c>
      <c r="AF41" s="3">
        <f t="array" ref="AF41">IF(R17=C17,SUM(IF(($BR$41:$BR$49=C17)*($BS$40:$CA$40=R21),$BS$41:$CA$49)),0)</f>
        <v>0</v>
      </c>
      <c r="AG41" s="3">
        <f t="array" ref="AG41">IF(R17=C17,SUM(IF(($BR$41:$BR$49=C17)*($BS$40:$CA$40=R22),$BS$41:$CA$49)),0)</f>
        <v>0</v>
      </c>
      <c r="AH41" s="3">
        <f t="array" ref="AH41">IF(R17=C17,SUM(IF(($BR$41:$BR$49=C17)*($BS$40:$CA$40=R23),$BS$41:$CA$49)),0)</f>
        <v>0</v>
      </c>
      <c r="AI41" s="3">
        <f t="array" ref="AI41">IF(R17=C17,SUM(IF(($BR$41:$BR$49=C17)*($BS$40:$CA$40=R$24),$BS$41:$CA$49)),0)</f>
        <v>0</v>
      </c>
      <c r="AJ41" s="3">
        <f t="array" ref="AJ41">IF(R17=C17,SUM(IF(($BR$41:$BR$49=C17)*($BS$40:$CA$40=R$25),$BS$41:$CA$49)),0)</f>
        <v>0</v>
      </c>
      <c r="AK41" s="5">
        <f t="array" ref="AK41">IF(S17=C17,SUM(IF(($BR$41:$BR$49=C17)*($BS$40:$CA$40=S18),$BS$41:$CA$49)),0)</f>
        <v>0</v>
      </c>
      <c r="AL41" s="3">
        <f t="array" ref="AL41">IF(S17=C17,SUM(IF(($BR$41:$BR$49=C17)*($BS$40:$CA$40=S19),$BS$41:$CA$49)),0)</f>
        <v>0</v>
      </c>
      <c r="AM41" s="3">
        <f t="array" ref="AM41">IF(S17=C17,SUM(IF(($BR$41:$BR$49=C17)*($BS$40:$CA$40=S20),$BS$41:$CA$49)),0)</f>
        <v>0</v>
      </c>
      <c r="AN41" s="3">
        <f t="array" ref="AN41">IF(S17=C17,SUM(IF(($BR$41:$BR$49=C17)*($BS$40:$CA$40=S21),$BS$41:$CA$49)),0)</f>
        <v>0</v>
      </c>
      <c r="AO41" s="3">
        <f t="array" ref="AO41">IF(S17=C17,SUM(IF(($BR$41:$BR$49=C17)*($BS$40:$CA$40=S22),$BS$41:$CA$49)),0)</f>
        <v>0</v>
      </c>
      <c r="AP41" s="3">
        <f t="array" ref="AP41">IF(S17=C17,SUM(IF(($BR$41:$BR$49=C17)*($BS$40:$CA$40=S23),$BS$41:$CA$49)),0)</f>
        <v>0</v>
      </c>
      <c r="AQ41" s="3">
        <f t="array" ref="AQ41">IF(S17=C17,SUM(IF(($BR$41:$BR$49=C17)*($BS$40:$CA$40=S$24),$BS$41:$CA$49)),0)</f>
        <v>0</v>
      </c>
      <c r="AR41" s="3">
        <f t="array" ref="AR41">IF(S17=C17,SUM(IF(($BR$41:$BR$49=C17)*($BS$40:$CA$40=S$25),$BS$41:$CA$49)),0)</f>
        <v>0</v>
      </c>
      <c r="AS41" s="5">
        <f t="array" ref="AS41">IF(T17=C17,SUM(IF(($BR$41:$BR$49=C17)*($BS$40:$CA$40=T18),$BS$41:$CA$49)),0)</f>
        <v>0</v>
      </c>
      <c r="AT41" s="3">
        <f t="array" ref="AT41">IF(T17=C17,SUM(IF(($BR$41:$BR$49=C17)*($BS$40:$CA$40=T19),$BS$41:$CA$49)),0)</f>
        <v>0</v>
      </c>
      <c r="AU41" s="3">
        <f t="array" ref="AU41">IF(T17=C17,SUM(IF(($BR$41:$BR$49=C17)*($BS$40:$CA$40=T20),$BS$41:$CA$49)),0)</f>
        <v>0</v>
      </c>
      <c r="AV41" s="3">
        <f t="array" ref="AV41">IF(T17=C17,SUM(IF(($BR$41:$BR$49=C17)*($BS$40:$CA$40=T21),$BS$41:$CA$49)),0)</f>
        <v>0</v>
      </c>
      <c r="AW41" s="3">
        <f t="array" ref="AW41">IF(T17=C17,SUM(IF(($BR$41:$BR$49=C17)*($BS$40:$CA$40=T22),$BS$41:$CA$49)),0)</f>
        <v>0</v>
      </c>
      <c r="AX41" s="3">
        <f t="array" ref="AX41">IF(T17=C17,SUM(IF(($BR$41:$BR$49=C17)*($BS$40:$CA$40=T23),$BS$41:$CA$49)),0)</f>
        <v>0</v>
      </c>
      <c r="AY41" s="3">
        <f t="array" ref="AY41">IF(T17=C17,SUM(IF(($BR$41:$BR$49=C17)*($BS$40:$CA$40=T$24),$BS$41:$CA$49)),0)</f>
        <v>0</v>
      </c>
      <c r="AZ41" s="3">
        <f t="array" ref="AZ41">IF(T17=C17,SUM(IF(($BR$41:$BR$49=C17)*($BS$40:$CA$40=T$25),$BS$41:$CA$49)),0)</f>
        <v>0</v>
      </c>
      <c r="BA41" s="5">
        <f t="array" ref="BA41">IF(U17=C17,SUM(IF(($BR$41:$BR$49=C17)*($BS$40:$CA$40=U$18),$BS$41:$CA$49)),0)</f>
        <v>0</v>
      </c>
      <c r="BB41" s="3">
        <f t="array" ref="BB41">IF(U17=C17,SUM(IF(($BR$41:$BR$49=C17)*($BS$40:$CA$40=U$19),$BS$41:$CA$49)),0)</f>
        <v>0</v>
      </c>
      <c r="BC41" s="3">
        <f t="array" ref="BC41">IF(U17=C17,SUM(IF(($BR$41:$BR$49=C17)*($BS$40:$CA$40=U$20),$BS$41:$CA$49)),0)</f>
        <v>0</v>
      </c>
      <c r="BD41" s="3">
        <f t="array" ref="BD41">IF(U17=C17,SUM(IF(($BR$41:$BR$49=C17)*($BS$40:$CA$40=U$21),$BS$41:$CA$49)),0)</f>
        <v>0</v>
      </c>
      <c r="BE41" s="3">
        <f t="array" ref="BE41">IF(U17=C17,SUM(IF(($BR$41:$BR$49=C17)*($BS$40:$CA$40=U$22),$BS$41:$CA$49)),0)</f>
        <v>0</v>
      </c>
      <c r="BF41" s="3">
        <f t="array" ref="BF41">IF(U17=C17,SUM(IF(($BR$41:$BR$49=C17)*($BS$40:$CA$40=U$23),$BS$41:$CA$49)),0)</f>
        <v>0</v>
      </c>
      <c r="BG41" s="3">
        <f t="array" ref="BG41">IF(U17=C17,SUM(IF(($BR$41:$BR$49=C17)*($BS$40:$CA$40=U$24),$BS$41:$CA$49)),0)</f>
        <v>0</v>
      </c>
      <c r="BH41" s="3">
        <f t="array" ref="BH41">IF(U17=C17,SUM(IF(($BR$41:$BR$49=C17)*($BS$40:$CA$40=U$25),$BS$41:$CA$49)),0)</f>
        <v>0</v>
      </c>
      <c r="BI41" s="5">
        <f t="array" ref="BI41">IF(V17=C17,SUM(IF(($BR$41:$BR$49=C17)*($BS$40:$CA$40=V$18),$BS$41:$CA$49)),0)</f>
        <v>0</v>
      </c>
      <c r="BJ41" s="3">
        <f t="array" ref="BJ41">IF(V17=C17,SUM(IF(($BR$41:$BR$49=C17)*($BS$40:$CA$40=V$19),$BS$41:$CA$49)),0)</f>
        <v>0</v>
      </c>
      <c r="BK41" s="3">
        <f t="array" ref="BK41">IF(V17=C17,SUM(IF(($BR$41:$BR$49=C17)*($BS$40:$CA$40=V$20),$BS$41:$CA$49)),0)</f>
        <v>0</v>
      </c>
      <c r="BL41" s="3">
        <f t="array" ref="BL41">IF(V17=C17,SUM(IF(($BR$41:$BR$49=C17)*($BS$40:$CA$40=V$21),$BS$41:$CA$49)),0)</f>
        <v>0</v>
      </c>
      <c r="BM41" s="3">
        <f t="array" ref="BM41">IF(V17=C17,SUM(IF(($BR$41:$BR$49=C17)*($BS$40:$CA$40=V$22),$BS$41:$CA$49)),0)</f>
        <v>0</v>
      </c>
      <c r="BN41" s="3">
        <f t="array" ref="BN41">IF(V17=C17,SUM(IF(($BR$41:$BR$49=C17)*($BS$40:$CA$40=V$23),$BS$41:$CA$49)),0)</f>
        <v>0</v>
      </c>
      <c r="BO41" s="3">
        <f t="array" ref="BO41">IF(V17=C17,SUM(IF(($BR$41:$BR$49=C17)*($BS$40:$CA$40=V$24),$BS$41:$CA$49)),0)</f>
        <v>0</v>
      </c>
      <c r="BP41" s="15">
        <f t="array" ref="BP41">IF(V17=C17,SUM(IF(($BR$41:$BR$49=C17)*($BS$40:$CA$40=V$25),$BS$41:$CA$49)),0)</f>
        <v>0</v>
      </c>
      <c r="BQ41" s="3"/>
      <c r="BR41" s="2" t="str">
        <f t="shared" ref="BR41:BR49" si="66">F4</f>
        <v>Team B1</v>
      </c>
      <c r="BS41" s="6"/>
      <c r="BT41" s="7">
        <f>BT30-BS31</f>
        <v>1</v>
      </c>
      <c r="BU41" s="7">
        <f>BU30-BS32</f>
        <v>-3</v>
      </c>
      <c r="BV41" s="7">
        <f>BV30-BS33</f>
        <v>-5</v>
      </c>
      <c r="BW41" s="7">
        <f>BW30-BS34</f>
        <v>-2</v>
      </c>
      <c r="BX41" s="7">
        <f>BX30-BS35</f>
        <v>2</v>
      </c>
      <c r="BY41" s="7">
        <f>BY30-BS36</f>
        <v>4</v>
      </c>
      <c r="BZ41" s="7">
        <f>BZ30-BS37</f>
        <v>-1</v>
      </c>
      <c r="CA41" s="7">
        <f>CA30-BS38</f>
        <v>-3</v>
      </c>
      <c r="CB41" s="3"/>
    </row>
    <row r="42" spans="2:80" s="2" customFormat="1" x14ac:dyDescent="0.2">
      <c r="E42" s="14">
        <f t="array" ref="E42">IF(O18=C18,SUM(IF(($BR$41:$BR$49=C18)*($BS$40:$CA$40=O17),$BS$41:$CA$49)),0)</f>
        <v>0</v>
      </c>
      <c r="F42" s="3">
        <f t="array" ref="F42">IF(O18=C18,SUM(IF(($BR$41:$BR$49=C18)*($BS$40:$CA$40=O19),$BS$41:$CA$49)),0)</f>
        <v>0</v>
      </c>
      <c r="G42" s="3">
        <f t="array" ref="G42">IF(O18=C18,SUM(IF(($BR$41:$BR$49=C18)*($BS$40:$CA$40=O20),$BS$41:$CA$49)),0)</f>
        <v>0</v>
      </c>
      <c r="H42" s="3">
        <f t="array" ref="H42">IF(O18=C18,SUM(IF(($BR$41:$BR$49=C18)*($BS$40:$CA$40=O21),$BS$41:$CA$49)),0)</f>
        <v>0</v>
      </c>
      <c r="I42" s="3">
        <f t="array" ref="I42">IF(O18=C18,SUM(IF(($BR$41:$BR$49=C18)*($BS$40:$CA$40=O22),$BS$41:$CA$49)),0)</f>
        <v>0</v>
      </c>
      <c r="J42" s="3">
        <f t="array" ref="J42">IF(O18=C18,SUM(IF(($BR$41:$BR$49=C18)*($BS$40:$CA$40=O23),$BS$41:$CA$49)),0)</f>
        <v>0</v>
      </c>
      <c r="K42" s="3">
        <f t="array" ref="K42">IF(O18=C18,SUM(IF(($BR$41:$BR$49=C18)*($BS$40:$CA$40=O$24),$BS$41:$CA$49)),0)</f>
        <v>0</v>
      </c>
      <c r="L42" s="3">
        <f t="array" ref="L42">IF(O18=C18,SUM(IF(($BR$41:$BR$49=C18)*($BS$40:$CA$40=O$25),$BS$41:$CA$49)),0)</f>
        <v>0</v>
      </c>
      <c r="M42" s="5">
        <f t="array" ref="M42">IF(P18=C18,SUM(IF(($BR$41:$BR$49=C18)*($BS$40:$CA$40=P17),$BS$41:$CA$49)),0)</f>
        <v>0</v>
      </c>
      <c r="N42" s="3">
        <f t="array" ref="N42">IF(P18=C18,SUM(IF(($BR$41:$BR$49=C18)*($BS$40:$CA$40=P19),$BS$41:$CA$49)),0)</f>
        <v>0</v>
      </c>
      <c r="O42" s="3">
        <f t="array" ref="O42">IF(P18=C18,SUM(IF(($BR$41:$BR$49=C18)*($BS$40:$CA$40=P20),$BS$41:$CA$49)),0)</f>
        <v>0</v>
      </c>
      <c r="P42" s="3">
        <f t="array" ref="P42">IF(P18=C18,SUM(IF(($BR$41:$BR$49=C18)*($BS$40:$CA$40=P21),$BS$41:$CA$49)),0)</f>
        <v>0</v>
      </c>
      <c r="Q42" s="3">
        <f t="array" ref="Q42">IF(P18=C18,SUM(IF(($BR$41:$BR$49=C18)*($BS$40:$CA$40=P22),$BS$41:$CA$49)),0)</f>
        <v>0</v>
      </c>
      <c r="R42" s="3">
        <f t="array" ref="R42">IF(P18=C18,SUM(IF(($BR$41:$BR$49=C18)*($BS$40:$CA$40=P23),$BS$41:$CA$49)),0)</f>
        <v>0</v>
      </c>
      <c r="S42" s="3">
        <f t="array" ref="S42">IF(P18=C18,SUM(IF(($BR$41:$BR$49=C18)*($BS$40:$CA$40=P$24),$BS$41:$CA$49)),0)</f>
        <v>0</v>
      </c>
      <c r="T42" s="3">
        <f t="array" ref="T42">IF(P18=C18,SUM(IF(($BR$41:$BR$49=C18)*($BS$40:$CA$40=P$25),$BS$41:$CA$49)),0)</f>
        <v>0</v>
      </c>
      <c r="U42" s="5">
        <f t="array" ref="U42">IF(Q18=C18,SUM(IF(($BR$41:$BR$49=C18)*($BS$40:$CA$40=Q17),$BS$41:$CA$49)),0)</f>
        <v>0</v>
      </c>
      <c r="V42" s="3">
        <f t="array" ref="V42">IF(Q18=C18,SUM(IF(($BR$41:$BR$49=C18)*($BS$40:$CA$40=Q19),$BS$41:$CA$49)),0)</f>
        <v>0</v>
      </c>
      <c r="W42" s="3">
        <f t="array" ref="W42">IF(Q18=C18,SUM(IF(($BR$41:$BR$49=C18)*($BS$40:$CA$40=Q20),$BS$41:$CA$49)),0)</f>
        <v>0</v>
      </c>
      <c r="X42" s="3">
        <f t="array" ref="X42">IF(Q18=C18,SUM(IF(($BR$41:$BR$49=C18)*($BS$40:$CA$40=Q21),$BS$41:$CA$49)),0)</f>
        <v>0</v>
      </c>
      <c r="Y42" s="3">
        <f t="array" ref="Y42">IF(Q18=C18,SUM(IF(($BR$41:$BR$49=C18)*($BS$40:$CA$40=Q22),$BS$41:$CA$49)),0)</f>
        <v>0</v>
      </c>
      <c r="Z42" s="3">
        <f t="array" ref="Z42">IF(Q18=C18,SUM(IF(($BR$41:$BR$49=C18)*($BS$40:$CA$40=Q23),$BS$41:$CA$49)),0)</f>
        <v>0</v>
      </c>
      <c r="AA42" s="3">
        <f t="array" ref="AA42">IF(Q18=C18,SUM(IF(($BR$41:$BR$49=C18)*($BS$40:$CA$40=Q$24),$BS$41:$CA$49)),0)</f>
        <v>0</v>
      </c>
      <c r="AB42" s="3">
        <f t="array" ref="AB42">IF(Q18=C18,SUM(IF(($BR$41:$BR$49=C18)*($BS$40:$CA$40=Q$25),$BS$41:$CA$49)),0)</f>
        <v>0</v>
      </c>
      <c r="AC42" s="5">
        <f t="array" ref="AC42">IF(R18=C18,SUM(IF(($BR$41:$BR$49=C18)*($BS$40:$CA$40=R17),$BS$41:$CA$49)),0)</f>
        <v>0</v>
      </c>
      <c r="AD42" s="3">
        <f t="array" ref="AD42">IF(R18=C18,SUM(IF(($BR$41:$BR$49=C18)*($BS$40:$CA$40=R19),$BS$41:$CA$49)),0)</f>
        <v>0</v>
      </c>
      <c r="AE42" s="3">
        <f t="array" ref="AE42">IF(R18=C18,SUM(IF(($BR$41:$BR$49=C18)*($BS$40:$CA$40=R20),$BS$41:$CA$49)),0)</f>
        <v>0</v>
      </c>
      <c r="AF42" s="3">
        <f t="array" ref="AF42">IF(R18=C18,SUM(IF(($BR$41:$BR$49=C18)*($BS$40:$CA$40=R21),$BS$41:$CA$49)),0)</f>
        <v>0</v>
      </c>
      <c r="AG42" s="3">
        <f t="array" ref="AG42">IF(R18=C18,SUM(IF(($BR$41:$BR$49=C18)*($BS$40:$CA$40=R22),$BS$41:$CA$49)),0)</f>
        <v>0</v>
      </c>
      <c r="AH42" s="3">
        <f t="array" ref="AH42">IF(R18=C18,SUM(IF(($BR$41:$BR$49=C18)*($BS$40:$CA$40=R23),$BS$41:$CA$49)),0)</f>
        <v>0</v>
      </c>
      <c r="AI42" s="3">
        <f t="array" ref="AI42">IF(R18=C18,SUM(IF(($BR$41:$BR$49=C18)*($BS$40:$CA$40=R$24),$BS$41:$CA$49)),0)</f>
        <v>0</v>
      </c>
      <c r="AJ42" s="3">
        <f t="array" ref="AJ42">IF(R18=C18,SUM(IF(($BR$41:$BR$49=C18)*($BS$40:$CA$40=R$25),$BS$41:$CA$49)),0)</f>
        <v>0</v>
      </c>
      <c r="AK42" s="5">
        <f t="array" ref="AK42">IF(S18=C18,SUM(IF(($BR$41:$BR$49=C18)*($BS$40:$CA$40=S17),$BS$41:$CA$49)),0)</f>
        <v>0</v>
      </c>
      <c r="AL42" s="3">
        <f t="array" ref="AL42">IF(S18=C18,SUM(IF(($BR$41:$BR$49=C18)*($BS$40:$CA$40=S19),$BS$41:$CA$49)),0)</f>
        <v>0</v>
      </c>
      <c r="AM42" s="3">
        <f t="array" ref="AM42">IF(S18=C18,SUM(IF(($BR$41:$BR$49=C18)*($BS$40:$CA$40=S20),$BS$41:$CA$49)),0)</f>
        <v>0</v>
      </c>
      <c r="AN42" s="3">
        <f t="array" ref="AN42">IF(S18=C18,SUM(IF(($BR$41:$BR$49=C18)*($BS$40:$CA$40=S21),$BS$41:$CA$49)),0)</f>
        <v>0</v>
      </c>
      <c r="AO42" s="3">
        <f t="array" ref="AO42">IF(S18=C18,SUM(IF(($BR$41:$BR$49=C18)*($BS$40:$CA$40=S22),$BS$41:$CA$49)),0)</f>
        <v>0</v>
      </c>
      <c r="AP42" s="3">
        <f t="array" ref="AP42">IF(S18=C18,SUM(IF(($BR$41:$BR$49=C18)*($BS$40:$CA$40=S23),$BS$41:$CA$49)),0)</f>
        <v>0</v>
      </c>
      <c r="AQ42" s="3">
        <f t="array" ref="AQ42">IF(S18=C18,SUM(IF(($BR$41:$BR$49=C18)*($BS$40:$CA$40=S$24),$BS$41:$CA$49)),0)</f>
        <v>0</v>
      </c>
      <c r="AR42" s="3">
        <f t="array" ref="AR42">IF(S18=C18,SUM(IF(($BR$41:$BR$49=C18)*($BS$40:$CA$40=S$25),$BS$41:$CA$49)),0)</f>
        <v>0</v>
      </c>
      <c r="AS42" s="5">
        <f t="array" ref="AS42">IF(T18=C18,SUM(IF(($BR$41:$BR$49=C18)*($BS$40:$CA$40=T17),$BS$41:$CA$49)),0)</f>
        <v>0</v>
      </c>
      <c r="AT42" s="3">
        <f t="array" ref="AT42">IF(T18=C18,SUM(IF(($BR$41:$BR$49=C18)*($BS$40:$CA$40=T19),$BS$41:$CA$49)),0)</f>
        <v>0</v>
      </c>
      <c r="AU42" s="3">
        <f t="array" ref="AU42">IF(T18=C18,SUM(IF(($BR$41:$BR$49=C18)*($BS$40:$CA$40=T20),$BS$41:$CA$49)),0)</f>
        <v>0</v>
      </c>
      <c r="AV42" s="3">
        <f t="array" ref="AV42">IF(T18=C18,SUM(IF(($BR$41:$BR$49=C18)*($BS$40:$CA$40=T21),$BS$41:$CA$49)),0)</f>
        <v>0</v>
      </c>
      <c r="AW42" s="3">
        <f t="array" ref="AW42">IF(T18=C18,SUM(IF(($BR$41:$BR$49=C18)*($BS$40:$CA$40=T22),$BS$41:$CA$49)),0)</f>
        <v>0</v>
      </c>
      <c r="AX42" s="3">
        <f t="array" ref="AX42">IF(T18=C18,SUM(IF(($BR$41:$BR$49=C18)*($BS$40:$CA$40=T23),$BS$41:$CA$49)),0)</f>
        <v>0</v>
      </c>
      <c r="AY42" s="3">
        <f t="array" ref="AY42">IF(T18=C18,SUM(IF(($BR$41:$BR$49=C18)*($BS$40:$CA$40=T$24),$BS$41:$CA$49)),0)</f>
        <v>0</v>
      </c>
      <c r="AZ42" s="3">
        <f t="array" ref="AZ42">IF(T18=C18,SUM(IF(($BR$41:$BR$49=C18)*($BS$40:$CA$40=T$25),$BS$41:$CA$49)),0)</f>
        <v>0</v>
      </c>
      <c r="BA42" s="5">
        <f t="array" ref="BA42">IF(U18=C18,SUM(IF(($BR$41:$BR$49=C18)*($BS$40:$CA$40=U$17),$BS$41:$CA$49)),0)</f>
        <v>0</v>
      </c>
      <c r="BB42" s="3">
        <f t="array" ref="BB42">IF(U18=C18,SUM(IF(($BR$41:$BR$49=C18)*($BS$40:$CA$40=U$19),$BS$41:$CA$49)),0)</f>
        <v>0</v>
      </c>
      <c r="BC42" s="3">
        <f t="array" ref="BC42">IF(U18=C18,SUM(IF(($BR$41:$BR$49=C18)*($BS$40:$CA$40=U$20),$BS$41:$CA$49)),0)</f>
        <v>0</v>
      </c>
      <c r="BD42" s="3">
        <f t="array" ref="BD42">IF(U18=C18,SUM(IF(($BR$41:$BR$49=C18)*($BS$40:$CA$40=U$21),$BS$41:$CA$49)),0)</f>
        <v>0</v>
      </c>
      <c r="BE42" s="3">
        <f t="array" ref="BE42">IF(U18=C18,SUM(IF(($BR$41:$BR$49=C18)*($BS$40:$CA$40=U$22),$BS$41:$CA$49)),0)</f>
        <v>0</v>
      </c>
      <c r="BF42" s="3">
        <f t="array" ref="BF42">IF(U18=C18,SUM(IF(($BR$41:$BR$49=C18)*($BS$40:$CA$40=U$23),$BS$41:$CA$49)),0)</f>
        <v>0</v>
      </c>
      <c r="BG42" s="3">
        <f t="array" ref="BG42">IF(U18=C18,SUM(IF(($BR$41:$BR$49=C18)*($BS$40:$CA$40=U$24),$BS$41:$CA$49)),0)</f>
        <v>0</v>
      </c>
      <c r="BH42" s="3">
        <f t="array" ref="BH42">IF(U18=C18,SUM(IF(($BR$41:$BR$49=C18)*($BS$40:$CA$40=U$25),$BS$41:$CA$49)),0)</f>
        <v>0</v>
      </c>
      <c r="BI42" s="5">
        <f t="array" ref="BI42">IF(V18=C18,SUM(IF(($BR$41:$BR$49=C18)*($BS$40:$CA$40=V$18),$BS$41:$CA$49)),0)</f>
        <v>0</v>
      </c>
      <c r="BJ42" s="3">
        <f t="array" ref="BJ42">IF(V18=C18,SUM(IF(($BR$41:$BR$49=C18)*($BS$40:$CA$40=V$19),$BS$41:$CA$49)),0)</f>
        <v>0</v>
      </c>
      <c r="BK42" s="3">
        <f t="array" ref="BK42">IF(V18=C18,SUM(IF(($BR$41:$BR$49=C18)*($BS$40:$CA$40=V$20),$BS$41:$CA$49)),0)</f>
        <v>0</v>
      </c>
      <c r="BL42" s="3">
        <f t="array" ref="BL42">IF(V18=C18,SUM(IF(($BR$41:$BR$49=C18)*($BS$40:$CA$40=V$21),$BS$41:$CA$49)),0)</f>
        <v>0</v>
      </c>
      <c r="BM42" s="3">
        <f t="array" ref="BM42">IF(V18=C18,SUM(IF(($BR$41:$BR$49=C18)*($BS$40:$CA$40=V$22),$BS$41:$CA$49)),0)</f>
        <v>0</v>
      </c>
      <c r="BN42" s="3">
        <f t="array" ref="BN42">IF(V18=C18,SUM(IF(($BR$41:$BR$49=C18)*($BS$40:$CA$40=V$23),$BS$41:$CA$49)),0)</f>
        <v>0</v>
      </c>
      <c r="BO42" s="3">
        <f t="array" ref="BO42">IF(V18=C18,SUM(IF(($BR$41:$BR$49=C18)*($BS$40:$CA$40=V$24),$BS$41:$CA$49)),0)</f>
        <v>0</v>
      </c>
      <c r="BP42" s="15">
        <f t="array" ref="BP42">IF(V18=C18,SUM(IF(($BR$41:$BR$49=C18)*($BS$40:$CA$40=V$25),$BS$41:$CA$49)),0)</f>
        <v>0</v>
      </c>
      <c r="BQ42" s="3"/>
      <c r="BR42" s="2" t="str">
        <f t="shared" si="66"/>
        <v>Team B2</v>
      </c>
      <c r="BS42" s="8">
        <f>IF(BT41="","",-1*BT41)</f>
        <v>-1</v>
      </c>
      <c r="BT42" s="6"/>
      <c r="BU42" s="7">
        <f>BU31-BT32</f>
        <v>4</v>
      </c>
      <c r="BV42" s="7">
        <f>BV31-BT33</f>
        <v>-3</v>
      </c>
      <c r="BW42" s="7">
        <f>BW31-BT34</f>
        <v>-4</v>
      </c>
      <c r="BX42" s="7">
        <f>BX31-BT35</f>
        <v>0</v>
      </c>
      <c r="BY42" s="7">
        <f>BY31-BT36</f>
        <v>-5</v>
      </c>
      <c r="BZ42" s="7">
        <f>BZ31-BT37</f>
        <v>3</v>
      </c>
      <c r="CA42" s="7">
        <f>CA31-BT38</f>
        <v>1</v>
      </c>
      <c r="CB42" s="3"/>
    </row>
    <row r="43" spans="2:80" s="2" customFormat="1" x14ac:dyDescent="0.2">
      <c r="E43" s="14">
        <f t="array" ref="E43">IF(O19=C19,SUM(IF(($BR$41:$BR$49=C19)*($BS$40:$CA$40=O17),$BS$41:$CA$49)),0)</f>
        <v>0</v>
      </c>
      <c r="F43" s="3">
        <f t="array" ref="F43">IF(O19=C19,SUM(IF(($BR$41:$BR$49=C19)*($BS$40:$CA$40=O18),$BS$41:$CA$49)),0)</f>
        <v>0</v>
      </c>
      <c r="G43" s="3">
        <f t="array" ref="G43">IF(O19=C19,SUM(IF(($BR$41:$BR$49=C19)*($BS$40:$CA$40=O20),$BS$41:$CA$49)),0)</f>
        <v>0</v>
      </c>
      <c r="H43" s="3">
        <f t="array" ref="H43">IF(O19=C19,SUM(IF(($BR$41:$BR$49=C19)*($BS$40:$CA$40=O21),$BS$41:$CA$49)),0)</f>
        <v>0</v>
      </c>
      <c r="I43" s="3">
        <f t="array" ref="I43">IF(O19=C19,SUM(IF(($BR$41:$BR$49=C19)*($BS$40:$CA$40=O22),$BS$41:$CA$49)),0)</f>
        <v>0</v>
      </c>
      <c r="J43" s="3">
        <f t="array" ref="J43">IF(O19=C19,SUM(IF(($BR$41:$BR$49=C19)*($BS$40:$CA$40=O23),$BS$41:$CA$49)),0)</f>
        <v>0</v>
      </c>
      <c r="K43" s="3">
        <f t="array" ref="K43">IF(O19=C19,SUM(IF(($BR$41:$BR$49=C19)*($BS$40:$CA$40=O$24),$BS$41:$CA$49)),0)</f>
        <v>0</v>
      </c>
      <c r="L43" s="3">
        <f t="array" ref="L43">IF(O19=C19,SUM(IF(($BR$41:$BR$49=C19)*($BS$40:$CA$40=O$25),$BS$41:$CA$49)),0)</f>
        <v>0</v>
      </c>
      <c r="M43" s="5">
        <f t="array" ref="M43">IF(P19=C19,SUM(IF(($BR$41:$BR$49=C19)*($BS$40:$CA$40=P17),$BS$41:$CA$49)),0)</f>
        <v>0</v>
      </c>
      <c r="N43" s="3">
        <f t="array" ref="N43">IF(P19=C19,SUM(IF(($BR$41:$BR$49=C19)*($BS$40:$CA$40=P18),$BS$41:$CA$49)),0)</f>
        <v>0</v>
      </c>
      <c r="O43" s="3">
        <f t="array" ref="O43">IF(P19=C19,SUM(IF(($BR$41:$BR$49=C19)*($BS$40:$CA$40=P20),$BS$41:$CA$49)),0)</f>
        <v>0</v>
      </c>
      <c r="P43" s="3">
        <f t="array" ref="P43">IF(P19=C19,SUM(IF(($BR$41:$BR$49=C19)*($BS$40:$CA$40=P21),$BS$41:$CA$49)),0)</f>
        <v>0</v>
      </c>
      <c r="Q43" s="3">
        <f t="array" ref="Q43">IF(P19=C19,SUM(IF(($BR$41:$BR$49=C19)*($BS$40:$CA$40=P22),$BS$41:$CA$49)),0)</f>
        <v>0</v>
      </c>
      <c r="R43" s="3">
        <f t="array" ref="R43">IF(P19=C19,SUM(IF(($BR$41:$BR$49=C19)*($BS$40:$CA$40=P23),$BS$41:$CA$49)),0)</f>
        <v>0</v>
      </c>
      <c r="S43" s="3">
        <f t="array" ref="S43">IF(P19=C19,SUM(IF(($BR$41:$BR$49=C19)*($BS$40:$CA$40=P$24),$BS$41:$CA$49)),0)</f>
        <v>0</v>
      </c>
      <c r="T43" s="3">
        <f t="array" ref="T43">IF(P19=C19,SUM(IF(($BR$41:$BR$49=C19)*($BS$40:$CA$40=P$25),$BS$41:$CA$49)),0)</f>
        <v>0</v>
      </c>
      <c r="U43" s="5">
        <f t="array" ref="U43">IF(Q19=C19,SUM(IF(($BR$41:$BR$49=C19)*($BS$40:$CA$40=Q17),$BS$41:$CA$49)),0)</f>
        <v>0</v>
      </c>
      <c r="V43" s="3">
        <f t="array" ref="V43">IF(Q19=C19,SUM(IF(($BR$41:$BR$49=C19)*($BS$40:$CA$40=Q18),$BS$41:$CA$49)),0)</f>
        <v>0</v>
      </c>
      <c r="W43" s="3">
        <f t="array" ref="W43">IF(Q19=C19,SUM(IF(($BR$41:$BR$49=C19)*($BS$40:$CA$40=Q20),$BS$41:$CA$49)),0)</f>
        <v>0</v>
      </c>
      <c r="X43" s="3">
        <f t="array" ref="X43">IF(Q19=C19,SUM(IF(($BR$41:$BR$49=C19)*($BS$40:$CA$40=Q21),$BS$41:$CA$49)),0)</f>
        <v>0</v>
      </c>
      <c r="Y43" s="3">
        <f t="array" ref="Y43">IF(Q19=C19,SUM(IF(($BR$41:$BR$49=C19)*($BS$40:$CA$40=Q22),$BS$41:$CA$49)),0)</f>
        <v>0</v>
      </c>
      <c r="Z43" s="3">
        <f t="array" ref="Z43">IF(Q19=C19,SUM(IF(($BR$41:$BR$49=C19)*($BS$40:$CA$40=Q23),$BS$41:$CA$49)),0)</f>
        <v>0</v>
      </c>
      <c r="AA43" s="3">
        <f t="array" ref="AA43">IF(Q19=C19,SUM(IF(($BR$41:$BR$49=C19)*($BS$40:$CA$40=Q$24),$BS$41:$CA$49)),0)</f>
        <v>0</v>
      </c>
      <c r="AB43" s="3">
        <f t="array" ref="AB43">IF(Q19=C19,SUM(IF(($BR$41:$BR$49=C19)*($BS$40:$CA$40=Q$25),$BS$41:$CA$49)),0)</f>
        <v>0</v>
      </c>
      <c r="AC43" s="5">
        <f t="array" ref="AC43">IF(R19=C19,SUM(IF(($BR$41:$BR$49=C19)*($BS$40:$CA$40=R17),$BS$41:$CA$49)),0)</f>
        <v>0</v>
      </c>
      <c r="AD43" s="3">
        <f t="array" ref="AD43">IF(R19=C19,SUM(IF(($BR$41:$BR$49=C19)*($BS$40:$CA$40=R18),$BS$41:$CA$49)),0)</f>
        <v>0</v>
      </c>
      <c r="AE43" s="3">
        <f t="array" ref="AE43">IF(R19=C19,SUM(IF(($BR$41:$BR$49=C19)*($BS$40:$CA$40=R20),$BS$41:$CA$49)),0)</f>
        <v>0</v>
      </c>
      <c r="AF43" s="3">
        <f t="array" ref="AF43">IF(R19=C19,SUM(IF(($BR$41:$BR$49=C19)*($BS$40:$CA$40=R21),$BS$41:$CA$49)),0)</f>
        <v>0</v>
      </c>
      <c r="AG43" s="3">
        <f t="array" ref="AG43">IF(R19=C19,SUM(IF(($BR$41:$BR$49=C19)*($BS$40:$CA$40=R22),$BS$41:$CA$49)),0)</f>
        <v>0</v>
      </c>
      <c r="AH43" s="3">
        <f t="array" ref="AH43">IF(R19=C19,SUM(IF(($BR$41:$BR$49=C19)*($BS$40:$CA$40=R23),$BS$41:$CA$49)),0)</f>
        <v>0</v>
      </c>
      <c r="AI43" s="3">
        <f t="array" ref="AI43">IF(R19=C19,SUM(IF(($BR$41:$BR$49=C19)*($BS$40:$CA$40=R$24),$BS$41:$CA$49)),0)</f>
        <v>0</v>
      </c>
      <c r="AJ43" s="3">
        <f t="array" ref="AJ43">IF(R19=C19,SUM(IF(($BR$41:$BR$49=C19)*($BS$40:$CA$40=R$25),$BS$41:$CA$49)),0)</f>
        <v>0</v>
      </c>
      <c r="AK43" s="5">
        <f t="array" ref="AK43">IF(S19=C19,SUM(IF(($BR$41:$BR$49=C19)*($BS$40:$CA$40=S17),$BS$41:$CA$49)),0)</f>
        <v>0</v>
      </c>
      <c r="AL43" s="3">
        <f t="array" ref="AL43">IF(S19=C19,SUM(IF(($BR$41:$BR$49=C19)*($BS$40:$CA$40=S18),$BS$41:$CA$49)),0)</f>
        <v>0</v>
      </c>
      <c r="AM43" s="3">
        <f t="array" ref="AM43">IF(S19=C19,SUM(IF(($BR$41:$BR$49=C19)*($BS$40:$CA$40=S20),$BS$41:$CA$49)),0)</f>
        <v>0</v>
      </c>
      <c r="AN43" s="3">
        <f t="array" ref="AN43">IF(S19=C19,SUM(IF(($BR$41:$BR$49=C19)*($BS$40:$CA$40=S21),$BS$41:$CA$49)),0)</f>
        <v>0</v>
      </c>
      <c r="AO43" s="3">
        <f t="array" ref="AO43">IF(S19=C19,SUM(IF(($BR$41:$BR$49=C19)*($BS$40:$CA$40=S22),$BS$41:$CA$49)),0)</f>
        <v>0</v>
      </c>
      <c r="AP43" s="3">
        <f t="array" ref="AP43">IF(S19=C19,SUM(IF(($BR$41:$BR$49=C19)*($BS$40:$CA$40=S23),$BS$41:$CA$49)),0)</f>
        <v>0</v>
      </c>
      <c r="AQ43" s="3">
        <f t="array" ref="AQ43">IF(S19=C19,SUM(IF(($BR$41:$BR$49=C19)*($BS$40:$CA$40=S$24),$BS$41:$CA$49)),0)</f>
        <v>0</v>
      </c>
      <c r="AR43" s="3">
        <f t="array" ref="AR43">IF(S19=C19,SUM(IF(($BR$41:$BR$49=C19)*($BS$40:$CA$40=S$25),$BS$41:$CA$49)),0)</f>
        <v>0</v>
      </c>
      <c r="AS43" s="5">
        <f t="array" ref="AS43">IF(T19=C19,SUM(IF(($BR$41:$BR$49=C19)*($BS$40:$CA$40=T17),$BS$41:$CA$49)),0)</f>
        <v>0</v>
      </c>
      <c r="AT43" s="3">
        <f t="array" ref="AT43">IF(T19=C19,SUM(IF(($BR$41:$BR$49=C19)*($BS$40:$CA$40=T18),$BS$41:$CA$49)),0)</f>
        <v>0</v>
      </c>
      <c r="AU43" s="3">
        <f t="array" ref="AU43">IF(T19=C19,SUM(IF(($BR$41:$BR$49=C19)*($BS$40:$CA$40=T20),$BS$41:$CA$49)),0)</f>
        <v>0</v>
      </c>
      <c r="AV43" s="3">
        <f t="array" ref="AV43">IF(T19=C19,SUM(IF(($BR$41:$BR$49=C19)*($BS$40:$CA$40=T21),$BS$41:$CA$49)),0)</f>
        <v>0</v>
      </c>
      <c r="AW43" s="3">
        <f t="array" ref="AW43">IF(T19=C19,SUM(IF(($BR$41:$BR$49=C19)*($BS$40:$CA$40=T22),$BS$41:$CA$49)),0)</f>
        <v>0</v>
      </c>
      <c r="AX43" s="3">
        <f t="array" ref="AX43">IF(T19=C19,SUM(IF(($BR$41:$BR$49=C19)*($BS$40:$CA$40=T23),$BS$41:$CA$49)),0)</f>
        <v>0</v>
      </c>
      <c r="AY43" s="3">
        <f t="array" ref="AY43">IF(T19=C19,SUM(IF(($BR$41:$BR$49=C19)*($BS$40:$CA$40=T$24),$BS$41:$CA$49)),0)</f>
        <v>0</v>
      </c>
      <c r="AZ43" s="3">
        <f t="array" ref="AZ43">IF(T19=C19,SUM(IF(($BR$41:$BR$49=C19)*($BS$40:$CA$40=T$25),$BS$41:$CA$49)),0)</f>
        <v>0</v>
      </c>
      <c r="BA43" s="5">
        <f t="array" ref="BA43">IF(U19=C19,SUM(IF(($BR$41:$BR$49=C19)*($BS$40:$CA$40=U$17),$BS$41:$CA$49)),0)</f>
        <v>0</v>
      </c>
      <c r="BB43" s="3">
        <f t="array" ref="BB43">IF(U19=C19,SUM(IF(($BR$41:$BR$49=C19)*($BS$40:$CA$40=U$18),$BS$41:$CA$49)),0)</f>
        <v>0</v>
      </c>
      <c r="BC43" s="3">
        <f t="array" ref="BC43">IF(U19=C19,SUM(IF(($BR$41:$BR$49=C19)*($BS$40:$CA$40=U$20),$BS$41:$CA$49)),0)</f>
        <v>0</v>
      </c>
      <c r="BD43" s="3">
        <f t="array" ref="BD43">IF(U19=C19,SUM(IF(($BR$41:$BR$49=C19)*($BS$40:$CA$40=U$21),$BS$41:$CA$49)),0)</f>
        <v>0</v>
      </c>
      <c r="BE43" s="3">
        <f t="array" ref="BE43">IF(U19=C19,SUM(IF(($BR$41:$BR$49=C19)*($BS$40:$CA$40=U$22),$BS$41:$CA$49)),0)</f>
        <v>0</v>
      </c>
      <c r="BF43" s="3">
        <f t="array" ref="BF43">IF(U19=C19,SUM(IF(($BR$41:$BR$49=C19)*($BS$40:$CA$40=U$23),$BS$41:$CA$49)),0)</f>
        <v>0</v>
      </c>
      <c r="BG43" s="3">
        <f t="array" ref="BG43">IF(U19=C19,SUM(IF(($BR$41:$BR$49=C19)*($BS$40:$CA$40=U$24),$BS$41:$CA$49)),0)</f>
        <v>0</v>
      </c>
      <c r="BH43" s="3">
        <f t="array" ref="BH43">IF(U19=C19,SUM(IF(($BR$41:$BR$49=C19)*($BS$40:$CA$40=U$25),$BS$41:$CA$49)),0)</f>
        <v>0</v>
      </c>
      <c r="BI43" s="5">
        <f t="array" ref="BI43">IF(V19=C19,SUM(IF(($BR$41:$BR$49=C19)*($BS$40:$CA$40=V$18),$BS$41:$CA$49)),0)</f>
        <v>0</v>
      </c>
      <c r="BJ43" s="3">
        <f t="array" ref="BJ43">IF(V19=C19,SUM(IF(($BR$41:$BR$49=C19)*($BS$40:$CA$40=V$19),$BS$41:$CA$49)),0)</f>
        <v>0</v>
      </c>
      <c r="BK43" s="3">
        <f t="array" ref="BK43">IF(V19=C19,SUM(IF(($BR$41:$BR$49=C19)*($BS$40:$CA$40=V$20),$BS$41:$CA$49)),0)</f>
        <v>0</v>
      </c>
      <c r="BL43" s="3">
        <f t="array" ref="BL43">IF(V19=C19,SUM(IF(($BR$41:$BR$49=C19)*($BS$40:$CA$40=V$21),$BS$41:$CA$49)),0)</f>
        <v>0</v>
      </c>
      <c r="BM43" s="3">
        <f t="array" ref="BM43">IF(V19=C19,SUM(IF(($BR$41:$BR$49=C19)*($BS$40:$CA$40=V$22),$BS$41:$CA$49)),0)</f>
        <v>0</v>
      </c>
      <c r="BN43" s="3">
        <f t="array" ref="BN43">IF(V19=C19,SUM(IF(($BR$41:$BR$49=C19)*($BS$40:$CA$40=V$23),$BS$41:$CA$49)),0)</f>
        <v>0</v>
      </c>
      <c r="BO43" s="3">
        <f t="array" ref="BO43">IF(V19=C19,SUM(IF(($BR$41:$BR$49=C19)*($BS$40:$CA$40=V$24),$BS$41:$CA$49)),0)</f>
        <v>0</v>
      </c>
      <c r="BP43" s="15">
        <f t="array" ref="BP43">IF(V19=C19,SUM(IF(($BR$41:$BR$49=C19)*($BS$40:$CA$40=V$25),$BS$41:$CA$49)),0)</f>
        <v>0</v>
      </c>
      <c r="BQ43" s="3"/>
      <c r="BR43" s="2" t="str">
        <f t="shared" si="66"/>
        <v>Team B3</v>
      </c>
      <c r="BS43" s="8">
        <f>IF(BU41="","",-1*BU41)</f>
        <v>3</v>
      </c>
      <c r="BT43" s="8">
        <f>IF(BU42="","",-1*BU42)</f>
        <v>-4</v>
      </c>
      <c r="BU43" s="6"/>
      <c r="BV43" s="7">
        <f>BV32-BU33</f>
        <v>-2</v>
      </c>
      <c r="BW43" s="7">
        <f>BW32-BU34</f>
        <v>-4</v>
      </c>
      <c r="BX43" s="7">
        <f>BX32-BU35</f>
        <v>-1</v>
      </c>
      <c r="BY43" s="7">
        <f>BY32-BU36</f>
        <v>-1</v>
      </c>
      <c r="BZ43" s="7">
        <f>BZ32-BU37</f>
        <v>2</v>
      </c>
      <c r="CA43" s="7">
        <f>CA32-BU38</f>
        <v>1</v>
      </c>
      <c r="CB43" s="3"/>
    </row>
    <row r="44" spans="2:80" s="2" customFormat="1" x14ac:dyDescent="0.2">
      <c r="E44" s="14">
        <f t="array" ref="E44">IF(O20=C20,SUM(IF(($BR$41:$BR$49=C20)*($BS$40:$CA$40=O17),$BS$41:$CA$49)),0)</f>
        <v>0</v>
      </c>
      <c r="F44" s="3">
        <f t="array" ref="F44">IF(O20=C20,SUM(IF(($BR$41:$BR$49=C20)*($BS$40:$CA$40=O18),$BS$41:$CA$49)),0)</f>
        <v>0</v>
      </c>
      <c r="G44" s="3">
        <f t="array" ref="G44">IF(O20=C20,SUM(IF(($BR$41:$BR$49=C20)*($BS$40:$CA$40=O19),$BS$41:$CA$49)),0)</f>
        <v>0</v>
      </c>
      <c r="H44" s="3">
        <f t="array" ref="H44">IF(O20=C20,SUM(IF(($BR$41:$BR$49=C20)*($BS$40:$CA$40=O21),$BS$41:$CA$49)),0)</f>
        <v>0</v>
      </c>
      <c r="I44" s="3">
        <f t="array" ref="I44">IF(O20=C20,SUM(IF(($BR$41:$BR$49=C20)*($BS$40:$CA$40=O22),$BS$41:$CA$49)),0)</f>
        <v>0</v>
      </c>
      <c r="J44" s="3">
        <f t="array" ref="J44">IF(O20=C20,SUM(IF(($BR$41:$BR$49=C20)*($BS$40:$CA$40=O23),$BS$41:$CA$49)),0)</f>
        <v>0</v>
      </c>
      <c r="K44" s="3">
        <f t="array" ref="K44">IF(O20=C20,SUM(IF(($BR$41:$BR$49=C20)*($BS$40:$CA$40=O$24),$BS$41:$CA$49)),0)</f>
        <v>0</v>
      </c>
      <c r="L44" s="3">
        <f t="array" ref="L44">IF(O20=C20,SUM(IF(($BR$41:$BR$49=C20)*($BS$40:$CA$40=O$25),$BS$41:$CA$49)),0)</f>
        <v>0</v>
      </c>
      <c r="M44" s="5">
        <f t="array" ref="M44">IF(P20=C20,SUM(IF(($BR$41:$BR$49=C20)*($BS$40:$CA$40=P17),$BS$41:$CA$49)),0)</f>
        <v>0</v>
      </c>
      <c r="N44" s="3">
        <f t="array" ref="N44">IF(P20=C20,SUM(IF(($BR$41:$BR$49=C20)*($BS$40:$CA$40=P18),$BS$41:$CA$49)),0)</f>
        <v>0</v>
      </c>
      <c r="O44" s="3">
        <f t="array" ref="O44">IF(P20=C20,SUM(IF(($BR$41:$BR$49=C20)*($BS$40:$CA$40=P19),$BS$41:$CA$49)),0)</f>
        <v>0</v>
      </c>
      <c r="P44" s="3">
        <f t="array" ref="P44">IF(P20=C20,SUM(IF(($BR$41:$BR$49=C20)*($BS$40:$CA$40=P21),$BS$41:$CA$49)),0)</f>
        <v>0</v>
      </c>
      <c r="Q44" s="3">
        <f t="array" ref="Q44">IF(P20=C20,SUM(IF(($BR$41:$BR$49=C20)*($BS$40:$CA$40=P22),$BS$41:$CA$49)),0)</f>
        <v>0</v>
      </c>
      <c r="R44" s="3">
        <f t="array" ref="R44">IF(P20=C20,SUM(IF(($BR$41:$BR$49=C20)*($BS$40:$CA$40=P23),$BS$41:$CA$49)),0)</f>
        <v>0</v>
      </c>
      <c r="S44" s="3">
        <f t="array" ref="S44">IF(P20=C20,SUM(IF(($BR$41:$BR$49=C20)*($BS$40:$CA$40=P$24),$BS$41:$CA$49)),0)</f>
        <v>0</v>
      </c>
      <c r="T44" s="3">
        <f t="array" ref="T44">IF(P20=C20,SUM(IF(($BR$41:$BR$49=C20)*($BS$40:$CA$40=P$25),$BS$41:$CA$49)),0)</f>
        <v>0</v>
      </c>
      <c r="U44" s="5">
        <f t="array" ref="U44">IF(Q20=C20,SUM(IF(($BR$41:$BR$49=C20)*($BS$40:$CA$40=Q17),$BS$41:$CA$49)),0)</f>
        <v>0</v>
      </c>
      <c r="V44" s="3">
        <f t="array" ref="V44">IF(Q20=C20,SUM(IF(($BR$41:$BR$49=C20)*($BS$40:$CA$40=Q18),$BS$41:$CA$49)),0)</f>
        <v>0</v>
      </c>
      <c r="W44" s="3">
        <f t="array" ref="W44">IF(Q20=C20,SUM(IF(($BR$41:$BR$49=C20)*($BS$40:$CA$40=Q19),$BS$41:$CA$49)),0)</f>
        <v>0</v>
      </c>
      <c r="X44" s="3">
        <f t="array" ref="X44">IF(Q20=C20,SUM(IF(($BR$41:$BR$49=C20)*($BS$40:$CA$40=Q21),$BS$41:$CA$49)),0)</f>
        <v>0</v>
      </c>
      <c r="Y44" s="3">
        <f t="array" ref="Y44">IF(Q20=C20,SUM(IF(($BR$41:$BR$49=C20)*($BS$40:$CA$40=Q22),$BS$41:$CA$49)),0)</f>
        <v>0</v>
      </c>
      <c r="Z44" s="3">
        <f t="array" ref="Z44">IF(Q20=C20,SUM(IF(($BR$41:$BR$49=C20)*($BS$40:$CA$40=Q23),$BS$41:$CA$49)),0)</f>
        <v>0</v>
      </c>
      <c r="AA44" s="3">
        <f t="array" ref="AA44">IF(Q20=C20,SUM(IF(($BR$41:$BR$49=C20)*($BS$40:$CA$40=Q$24),$BS$41:$CA$49)),0)</f>
        <v>0</v>
      </c>
      <c r="AB44" s="3">
        <f t="array" ref="AB44">IF(Q20=C20,SUM(IF(($BR$41:$BR$49=C20)*($BS$40:$CA$40=Q$25),$BS$41:$CA$49)),0)</f>
        <v>0</v>
      </c>
      <c r="AC44" s="5">
        <f t="array" ref="AC44">IF(R20=C20,SUM(IF(($BR$41:$BR$49=C20)*($BS$40:$CA$40=R17),$BS$41:$CA$49)),0)</f>
        <v>0</v>
      </c>
      <c r="AD44" s="3">
        <f t="array" ref="AD44">IF(R20=C20,SUM(IF(($BR$41:$BR$49=C20)*($BS$40:$CA$40=R18),$BS$41:$CA$49)),0)</f>
        <v>0</v>
      </c>
      <c r="AE44" s="3">
        <f t="array" ref="AE44">IF(R20=C20,SUM(IF(($BR$41:$BR$49=C20)*($BS$40:$CA$40=R19),$BS$41:$CA$49)),0)</f>
        <v>0</v>
      </c>
      <c r="AF44" s="3">
        <f t="array" ref="AF44">IF(R20=C20,SUM(IF(($BR$41:$BR$49=C20)*($BS$40:$CA$40=R21),$BS$41:$CA$49)),0)</f>
        <v>0</v>
      </c>
      <c r="AG44" s="3">
        <f t="array" ref="AG44">IF(R20=C20,SUM(IF(($BR$41:$BR$49=C20)*($BS$40:$CA$40=R22),$BS$41:$CA$49)),0)</f>
        <v>0</v>
      </c>
      <c r="AH44" s="3">
        <f t="array" ref="AH44">IF(R20=C20,SUM(IF(($BR$41:$BR$49=C20)*($BS$40:$CA$40=R23),$BS$41:$CA$49)),0)</f>
        <v>0</v>
      </c>
      <c r="AI44" s="3">
        <f t="array" ref="AI44">IF(R20=C20,SUM(IF(($BR$41:$BR$49=C20)*($BS$40:$CA$40=R$24),$BS$41:$CA$49)),0)</f>
        <v>0</v>
      </c>
      <c r="AJ44" s="3">
        <f t="array" ref="AJ44">IF(R20=C20,SUM(IF(($BR$41:$BR$49=C20)*($BS$40:$CA$40=R$25),$BS$41:$CA$49)),0)</f>
        <v>0</v>
      </c>
      <c r="AK44" s="5">
        <f t="array" ref="AK44">IF(S20=C20,SUM(IF(($BR$41:$BR$49=C20)*($BS$40:$CA$40=S17),$BS$41:$CA$49)),0)</f>
        <v>0</v>
      </c>
      <c r="AL44" s="3">
        <f t="array" ref="AL44">IF(S20=C20,SUM(IF(($BR$41:$BR$49=C20)*($BS$40:$CA$40=S18),$BS$41:$CA$49)),0)</f>
        <v>0</v>
      </c>
      <c r="AM44" s="3">
        <f t="array" ref="AM44">IF(S20=C20,SUM(IF(($BR$41:$BR$49=C20)*($BS$40:$CA$40=S19),$BS$41:$CA$49)),0)</f>
        <v>0</v>
      </c>
      <c r="AN44" s="3">
        <f t="array" ref="AN44">IF(S20=C20,SUM(IF(($BR$41:$BR$49=C20)*($BS$40:$CA$40=S21),$BS$41:$CA$49)),0)</f>
        <v>0</v>
      </c>
      <c r="AO44" s="3">
        <f t="array" ref="AO44">IF(S20=C20,SUM(IF(($BR$41:$BR$49=C20)*($BS$40:$CA$40=S22),$BS$41:$CA$49)),0)</f>
        <v>0</v>
      </c>
      <c r="AP44" s="3">
        <f t="array" ref="AP44">IF(S20=C20,SUM(IF(($BR$41:$BR$49=C20)*($BS$40:$CA$40=S23),$BS$41:$CA$49)),0)</f>
        <v>0</v>
      </c>
      <c r="AQ44" s="3">
        <f t="array" ref="AQ44">IF(S20=C20,SUM(IF(($BR$41:$BR$49=C20)*($BS$40:$CA$40=S$24),$BS$41:$CA$49)),0)</f>
        <v>0</v>
      </c>
      <c r="AR44" s="3">
        <f t="array" ref="AR44">IF(S20=C20,SUM(IF(($BR$41:$BR$49=C20)*($BS$40:$CA$40=S$25),$BS$41:$CA$49)),0)</f>
        <v>0</v>
      </c>
      <c r="AS44" s="5">
        <f t="array" ref="AS44">IF(T20=C20,SUM(IF(($BR$41:$BR$49=C20)*($BS$40:$CA$40=T17),$BS$41:$CA$49)),0)</f>
        <v>0</v>
      </c>
      <c r="AT44" s="3">
        <f t="array" ref="AT44">IF(T20=C20,SUM(IF(($BR$41:$BR$49=C20)*($BS$40:$CA$40=T18),$BS$41:$CA$49)),0)</f>
        <v>0</v>
      </c>
      <c r="AU44" s="3">
        <f t="array" ref="AU44">IF(T20=C20,SUM(IF(($BR$41:$BR$49=C20)*($BS$40:$CA$40=T19),$BS$41:$CA$49)),0)</f>
        <v>0</v>
      </c>
      <c r="AV44" s="3">
        <f t="array" ref="AV44">IF(T20=C20,SUM(IF(($BR$41:$BR$49=C20)*($BS$40:$CA$40=T21),$BS$41:$CA$49)),0)</f>
        <v>0</v>
      </c>
      <c r="AW44" s="3">
        <f t="array" ref="AW44">IF(T20=C20,SUM(IF(($BR$41:$BR$49=C20)*($BS$40:$CA$40=T22),$BS$41:$CA$49)),0)</f>
        <v>0</v>
      </c>
      <c r="AX44" s="3">
        <f t="array" ref="AX44">IF(T20=C20,SUM(IF(($BR$41:$BR$49=C20)*($BS$40:$CA$40=T23),$BS$41:$CA$49)),0)</f>
        <v>0</v>
      </c>
      <c r="AY44" s="3">
        <f t="array" ref="AY44">IF(T20=C20,SUM(IF(($BR$41:$BR$49=C20)*($BS$40:$CA$40=T$24),$BS$41:$CA$49)),0)</f>
        <v>0</v>
      </c>
      <c r="AZ44" s="3">
        <f t="array" ref="AZ44">IF(T20=C20,SUM(IF(($BR$41:$BR$49=C20)*($BS$40:$CA$40=T$25),$BS$41:$CA$49)),0)</f>
        <v>0</v>
      </c>
      <c r="BA44" s="5">
        <f t="array" ref="BA44">IF(U20=C20,SUM(IF(($BR$41:$BR$49=C20)*($BS$40:$CA$40=U$17),$BS$41:$CA$49)),0)</f>
        <v>0</v>
      </c>
      <c r="BB44" s="3">
        <f t="array" ref="BB44">IF(U20=C20,SUM(IF(($BR$41:$BR$49=C20)*($BS$40:$CA$40=U$18),$BS$41:$CA$49)),0)</f>
        <v>0</v>
      </c>
      <c r="BC44" s="3">
        <f t="array" ref="BC44">IF(U20=C20,SUM(IF(($BR$41:$BR$49=C20)*($BS$40:$CA$40=U$19),$BS$41:$CA$49)),0)</f>
        <v>0</v>
      </c>
      <c r="BD44" s="3">
        <f t="array" ref="BD44">IF(U20=C20,SUM(IF(($BR$41:$BR$49=C20)*($BS$40:$CA$40=U$21),$BS$41:$CA$49)),0)</f>
        <v>0</v>
      </c>
      <c r="BE44" s="3">
        <f t="array" ref="BE44">IF(U20=C20,SUM(IF(($BR$41:$BR$49=C20)*($BS$40:$CA$40=U$22),$BS$41:$CA$49)),0)</f>
        <v>0</v>
      </c>
      <c r="BF44" s="3">
        <f t="array" ref="BF44">IF(U20=C20,SUM(IF(($BR$41:$BR$49=C20)*($BS$40:$CA$40=U$23),$BS$41:$CA$49)),0)</f>
        <v>0</v>
      </c>
      <c r="BG44" s="3">
        <f t="array" ref="BG44">IF(U20=C20,SUM(IF(($BR$41:$BR$49=C20)*($BS$40:$CA$40=U$24),$BS$41:$CA$49)),0)</f>
        <v>0</v>
      </c>
      <c r="BH44" s="3">
        <f t="array" ref="BH44">IF(U20=C20,SUM(IF(($BR$41:$BR$49=C20)*($BS$40:$CA$40=U$25),$BS$41:$CA$49)),0)</f>
        <v>0</v>
      </c>
      <c r="BI44" s="5">
        <f t="array" ref="BI44">IF(V20=C20,SUM(IF(($BR$41:$BR$49=C20)*($BS$40:$CA$40=V$18),$BS$41:$CA$49)),0)</f>
        <v>0</v>
      </c>
      <c r="BJ44" s="3">
        <f t="array" ref="BJ44">IF(V20=C20,SUM(IF(($BR$41:$BR$49=C20)*($BS$40:$CA$40=V$19),$BS$41:$CA$49)),0)</f>
        <v>0</v>
      </c>
      <c r="BK44" s="3">
        <f t="array" ref="BK44">IF(V20=C20,SUM(IF(($BR$41:$BR$49=C20)*($BS$40:$CA$40=V$20),$BS$41:$CA$49)),0)</f>
        <v>0</v>
      </c>
      <c r="BL44" s="3">
        <f t="array" ref="BL44">IF(V20=C20,SUM(IF(($BR$41:$BR$49=C20)*($BS$40:$CA$40=V$21),$BS$41:$CA$49)),0)</f>
        <v>0</v>
      </c>
      <c r="BM44" s="3">
        <f t="array" ref="BM44">IF(V20=C20,SUM(IF(($BR$41:$BR$49=C20)*($BS$40:$CA$40=V$22),$BS$41:$CA$49)),0)</f>
        <v>0</v>
      </c>
      <c r="BN44" s="3">
        <f t="array" ref="BN44">IF(V20=C20,SUM(IF(($BR$41:$BR$49=C20)*($BS$40:$CA$40=V$23),$BS$41:$CA$49)),0)</f>
        <v>0</v>
      </c>
      <c r="BO44" s="3">
        <f t="array" ref="BO44">IF(V20=C20,SUM(IF(($BR$41:$BR$49=C20)*($BS$40:$CA$40=V$24),$BS$41:$CA$49)),0)</f>
        <v>0</v>
      </c>
      <c r="BP44" s="15">
        <f t="array" ref="BP44">IF(V20=C20,SUM(IF(($BR$41:$BR$49=C20)*($BS$40:$CA$40=V$25),$BS$41:$CA$49)),0)</f>
        <v>0</v>
      </c>
      <c r="BQ44" s="3"/>
      <c r="BR44" s="2" t="str">
        <f t="shared" si="66"/>
        <v>Team B4</v>
      </c>
      <c r="BS44" s="8">
        <f>IF(BV41="","",-1*BV41)</f>
        <v>5</v>
      </c>
      <c r="BT44" s="8">
        <f>IF(BV42="","",-1*BV42)</f>
        <v>3</v>
      </c>
      <c r="BU44" s="8">
        <f>IF(BV43="","",-1*BV43)</f>
        <v>2</v>
      </c>
      <c r="BV44" s="6"/>
      <c r="BW44" s="7">
        <f>BW33-BV34</f>
        <v>-3</v>
      </c>
      <c r="BX44" s="7">
        <f>BX33-BV35</f>
        <v>3</v>
      </c>
      <c r="BY44" s="7">
        <f>BY33-BV36</f>
        <v>-4</v>
      </c>
      <c r="BZ44" s="7">
        <f>BZ33-BV37</f>
        <v>5</v>
      </c>
      <c r="CA44" s="7">
        <f>CA33-BV38</f>
        <v>-7</v>
      </c>
      <c r="CB44" s="3"/>
    </row>
    <row r="45" spans="2:80" s="2" customFormat="1" x14ac:dyDescent="0.2">
      <c r="E45" s="14">
        <f t="array" ref="E45">IF(O21=C21,SUM(IF(($BR$41:$BR$49=C21)*($BS$40:$CA$40=O17),$BS$41:$CA$49)),0)</f>
        <v>0</v>
      </c>
      <c r="F45" s="3">
        <f t="array" ref="F45">IF(O21=C21,SUM(IF(($BR$41:$BR$49=C21)*($BS$40:$CA$40=O18),$BS$41:$CA$49)),0)</f>
        <v>0</v>
      </c>
      <c r="G45" s="3">
        <f t="array" ref="G45">IF(O21=C21,SUM(IF(($BR$41:$BR$49=C21)*($BS$40:$CA$40=O19),$BS$41:$CA$49)),0)</f>
        <v>0</v>
      </c>
      <c r="H45" s="3">
        <f t="array" ref="H45">IF(O21=C21,SUM(IF(($BR$41:$BR$49=C21)*($BS$40:$CA$40=O20),$BS$41:$CA$49)),0)</f>
        <v>0</v>
      </c>
      <c r="I45" s="3">
        <f t="array" ref="I45">IF(O21=C21,SUM(IF(($BR$41:$BR$49=C21)*($BS$40:$CA$40=O22),$BS$41:$CA$49)),0)</f>
        <v>0</v>
      </c>
      <c r="J45" s="3">
        <f t="array" ref="J45">IF(O21=C21,SUM(IF(($BR$41:$BR$49=C21)*($BS$40:$CA$40=O23),$BS$41:$CA$49)),0)</f>
        <v>0</v>
      </c>
      <c r="K45" s="3">
        <f t="array" ref="K45">IF(O21=C21,SUM(IF(($BR$41:$BR$49=C21)*($BS$40:$CA$40=O$24),$BS$41:$CA$49)),0)</f>
        <v>0</v>
      </c>
      <c r="L45" s="3">
        <f t="array" ref="L45">IF(O21=C21,SUM(IF(($BR$41:$BR$49=C21)*($BS$40:$CA$40=O$25),$BS$41:$CA$49)),0)</f>
        <v>0</v>
      </c>
      <c r="M45" s="5">
        <f t="array" ref="M45">IF(P21=C21,SUM(IF(($BR$41:$BR$49=C21)*($BS$40:$CA$40=P17),$BS$41:$CA$49)),0)</f>
        <v>0</v>
      </c>
      <c r="N45" s="3">
        <f t="array" ref="N45">IF(P21=C21,SUM(IF(($BR$41:$BR$49=C21)*($BS$40:$CA$40=P18),$BS$41:$CA$49)),0)</f>
        <v>0</v>
      </c>
      <c r="O45" s="3">
        <f t="array" ref="O45">IF(P21=C21,SUM(IF(($BR$41:$BR$49=C21)*($BS$40:$CA$40=P19),$BS$41:$CA$49)),0)</f>
        <v>0</v>
      </c>
      <c r="P45" s="3">
        <f t="array" ref="P45">IF(P21=C21,SUM(IF(($BR$41:$BR$49=C21)*($BS$40:$CA$40=P20),$BS$41:$CA$49)),0)</f>
        <v>0</v>
      </c>
      <c r="Q45" s="3">
        <f t="array" ref="Q45">IF(P21=C21,SUM(IF(($BR$41:$BR$49=C21)*($BS$40:$CA$40=P22),$BS$41:$CA$49)),0)</f>
        <v>0</v>
      </c>
      <c r="R45" s="3">
        <f t="array" ref="R45">IF(P21=C21,SUM(IF(($BR$41:$BR$49=C21)*($BS$40:$CA$40=P23),$BS$41:$CA$49)),0)</f>
        <v>0</v>
      </c>
      <c r="S45" s="3">
        <f t="array" ref="S45">IF(P21=C21,SUM(IF(($BR$41:$BR$49=C21)*($BS$40:$CA$40=P$24),$BS$41:$CA$49)),0)</f>
        <v>0</v>
      </c>
      <c r="T45" s="3">
        <f t="array" ref="T45">IF(P21=C21,SUM(IF(($BR$41:$BR$49=C21)*($BS$40:$CA$40=P$25),$BS$41:$CA$49)),0)</f>
        <v>0</v>
      </c>
      <c r="U45" s="5">
        <f t="array" ref="U45">IF(Q21=C21,SUM(IF(($BR$41:$BR$49=C21)*($BS$40:$CA$40=Q17),$BS$41:$CA$49)),0)</f>
        <v>0</v>
      </c>
      <c r="V45" s="3">
        <f t="array" ref="V45">IF(Q21=C21,SUM(IF(($BR$41:$BR$49=C21)*($BS$40:$CA$40=Q18),$BS$41:$CA$49)),0)</f>
        <v>0</v>
      </c>
      <c r="W45" s="3">
        <f t="array" ref="W45">IF(Q21=C21,SUM(IF(($BR$41:$BR$49=C21)*($BS$40:$CA$40=Q19),$BS$41:$CA$49)),0)</f>
        <v>0</v>
      </c>
      <c r="X45" s="3">
        <f t="array" ref="X45">IF(Q21=C21,SUM(IF(($BR$41:$BR$49=C21)*($BS$40:$CA$40=Q20),$BS$41:$CA$49)),0)</f>
        <v>0</v>
      </c>
      <c r="Y45" s="3">
        <f t="array" ref="Y45">IF(Q21=C21,SUM(IF(($BR$41:$BR$49=C21)*($BS$40:$CA$40=Q22),$BS$41:$CA$49)),0)</f>
        <v>0</v>
      </c>
      <c r="Z45" s="3">
        <f t="array" ref="Z45">IF(Q21=C21,SUM(IF(($BR$41:$BR$49=C21)*($BS$40:$CA$40=Q23),$BS$41:$CA$49)),0)</f>
        <v>0</v>
      </c>
      <c r="AA45" s="3">
        <f t="array" ref="AA45">IF(Q21=C21,SUM(IF(($BR$41:$BR$49=C21)*($BS$40:$CA$40=Q$24),$BS$41:$CA$49)),0)</f>
        <v>0</v>
      </c>
      <c r="AB45" s="3">
        <f t="array" ref="AB45">IF(Q21=C21,SUM(IF(($BR$41:$BR$49=C21)*($BS$40:$CA$40=Q$25),$BS$41:$CA$49)),0)</f>
        <v>0</v>
      </c>
      <c r="AC45" s="5">
        <f t="array" ref="AC45">IF(R21=C21,SUM(IF(($BR$41:$BR$49=C21)*($BS$40:$CA$40=R17),$BS$41:$CA$49)),0)</f>
        <v>0</v>
      </c>
      <c r="AD45" s="3">
        <f t="array" ref="AD45">IF(R21=C21,SUM(IF(($BR$41:$BR$49=C21)*($BS$40:$CA$40=R18),$BS$41:$CA$49)),0)</f>
        <v>0</v>
      </c>
      <c r="AE45" s="3">
        <f t="array" ref="AE45">IF(R21=C21,SUM(IF(($BR$41:$BR$49=C21)*($BS$40:$CA$40=R19),$BS$41:$CA$49)),0)</f>
        <v>0</v>
      </c>
      <c r="AF45" s="3">
        <f t="array" ref="AF45">IF(R21=C21,SUM(IF(($BR$41:$BR$49=C21)*($BS$40:$CA$40=R20),$BS$41:$CA$49)),0)</f>
        <v>0</v>
      </c>
      <c r="AG45" s="3">
        <f t="array" ref="AG45">IF(R21=C21,SUM(IF(($BR$41:$BR$49=C21)*($BS$40:$CA$40=R22),$BS$41:$CA$49)),0)</f>
        <v>0</v>
      </c>
      <c r="AH45" s="3">
        <f t="array" ref="AH45">IF(R21=C21,SUM(IF(($BR$41:$BR$49=C21)*($BS$40:$CA$40=R23),$BS$41:$CA$49)),0)</f>
        <v>0</v>
      </c>
      <c r="AI45" s="3">
        <f t="array" ref="AI45">IF(R21=C21,SUM(IF(($BR$41:$BR$49=C21)*($BS$40:$CA$40=R$24),$BS$41:$CA$49)),0)</f>
        <v>0</v>
      </c>
      <c r="AJ45" s="3">
        <f t="array" ref="AJ45">IF(R21=C21,SUM(IF(($BR$41:$BR$49=C21)*($BS$40:$CA$40=R$25),$BS$41:$CA$49)),0)</f>
        <v>0</v>
      </c>
      <c r="AK45" s="5">
        <f t="array" ref="AK45">IF(S21=C21,SUM(IF(($BR$41:$BR$49=C21)*($BS$40:$CA$40=S17),$BS$41:$CA$49)),0)</f>
        <v>0</v>
      </c>
      <c r="AL45" s="3">
        <f t="array" ref="AL45">IF(S21=C21,SUM(IF(($BR$41:$BR$49=C21)*($BS$40:$CA$40=S18),$BS$41:$CA$49)),0)</f>
        <v>0</v>
      </c>
      <c r="AM45" s="3">
        <f t="array" ref="AM45">IF(S21=C21,SUM(IF(($BR$41:$BR$49=C21)*($BS$40:$CA$40=S19),$BS$41:$CA$49)),0)</f>
        <v>0</v>
      </c>
      <c r="AN45" s="3">
        <f t="array" ref="AN45">IF(S21=C21,SUM(IF(($BR$41:$BR$49=C21)*($BS$40:$CA$40=S20),$BS$41:$CA$49)),0)</f>
        <v>0</v>
      </c>
      <c r="AO45" s="3">
        <f t="array" ref="AO45">IF(S21=C21,SUM(IF(($BR$41:$BR$49=C21)*($BS$40:$CA$40=S22),$BS$41:$CA$49)),0)</f>
        <v>0</v>
      </c>
      <c r="AP45" s="3">
        <f t="array" ref="AP45">IF(S21=C21,SUM(IF(($BR$41:$BR$49=C21)*($BS$40:$CA$40=S23),$BS$41:$CA$49)),0)</f>
        <v>0</v>
      </c>
      <c r="AQ45" s="3">
        <f t="array" ref="AQ45">IF(S21=C21,SUM(IF(($BR$41:$BR$49=C21)*($BS$40:$CA$40=S$24),$BS$41:$CA$49)),0)</f>
        <v>0</v>
      </c>
      <c r="AR45" s="3">
        <f t="array" ref="AR45">IF(S21=C21,SUM(IF(($BR$41:$BR$49=C21)*($BS$40:$CA$40=S$25),$BS$41:$CA$49)),0)</f>
        <v>0</v>
      </c>
      <c r="AS45" s="5">
        <f t="array" ref="AS45">IF(T21=C21,SUM(IF(($BR$41:$BR$49=C21)*($BS$40:$CA$40=T17),$BS$41:$CA$49)),0)</f>
        <v>0</v>
      </c>
      <c r="AT45" s="3">
        <f t="array" ref="AT45">IF(T21=C21,SUM(IF(($BR$41:$BR$49=C21)*($BS$40:$CA$40=T18),$BS$41:$CA$49)),0)</f>
        <v>0</v>
      </c>
      <c r="AU45" s="3">
        <f t="array" ref="AU45">IF(T21=C21,SUM(IF(($BR$41:$BR$49=C21)*($BS$40:$CA$40=T19),$BS$41:$CA$49)),0)</f>
        <v>0</v>
      </c>
      <c r="AV45" s="3">
        <f t="array" ref="AV45">IF(T21=C21,SUM(IF(($BR$41:$BR$49=C21)*($BS$40:$CA$40=T20),$BS$41:$CA$49)),0)</f>
        <v>0</v>
      </c>
      <c r="AW45" s="3">
        <f t="array" ref="AW45">IF(T21=C21,SUM(IF(($BR$41:$BR$49=C21)*($BS$40:$CA$40=T22),$BS$41:$CA$49)),0)</f>
        <v>0</v>
      </c>
      <c r="AX45" s="3">
        <f t="array" ref="AX45">IF(T21=C21,SUM(IF(($BR$41:$BR$49=C21)*($BS$40:$CA$40=T23),$BS$41:$CA$49)),0)</f>
        <v>0</v>
      </c>
      <c r="AY45" s="3">
        <f t="array" ref="AY45">IF(T21=C21,SUM(IF(($BR$41:$BR$49=C21)*($BS$40:$CA$40=T$24),$BS$41:$CA$49)),0)</f>
        <v>0</v>
      </c>
      <c r="AZ45" s="3">
        <f t="array" ref="AZ45">IF(T21=C21,SUM(IF(($BR$41:$BR$49=C21)*($BS$40:$CA$40=T$25),$BS$41:$CA$49)),0)</f>
        <v>0</v>
      </c>
      <c r="BA45" s="5">
        <f t="array" ref="BA45">IF(U21=C21,SUM(IF(($BR$41:$BR$49=C21)*($BS$40:$CA$40=U$17),$BS$41:$CA$49)),0)</f>
        <v>0</v>
      </c>
      <c r="BB45" s="3">
        <f t="array" ref="BB45">IF(U21=C21,SUM(IF(($BR$41:$BR$49=C21)*($BS$40:$CA$40=U$18),$BS$41:$CA$49)),0)</f>
        <v>0</v>
      </c>
      <c r="BC45" s="3">
        <f t="array" ref="BC45">IF(U21=C21,SUM(IF(($BR$41:$BR$49=C21)*($BS$40:$CA$40=U$19),$BS$41:$CA$49)),0)</f>
        <v>0</v>
      </c>
      <c r="BD45" s="3">
        <f t="array" ref="BD45">IF(U21=C21,SUM(IF(($BR$41:$BR$49=C21)*($BS$40:$CA$40=U$20),$BS$41:$CA$49)),0)</f>
        <v>0</v>
      </c>
      <c r="BE45" s="3">
        <f t="array" ref="BE45">IF(U21=C21,SUM(IF(($BR$41:$BR$49=C21)*($BS$40:$CA$40=U$22),$BS$41:$CA$49)),0)</f>
        <v>0</v>
      </c>
      <c r="BF45" s="3">
        <f t="array" ref="BF45">IF(U21=C21,SUM(IF(($BR$41:$BR$49=C21)*($BS$40:$CA$40=U$23),$BS$41:$CA$49)),0)</f>
        <v>0</v>
      </c>
      <c r="BG45" s="3">
        <f t="array" ref="BG45">IF(U21=C21,SUM(IF(($BR$41:$BR$49=C21)*($BS$40:$CA$40=U$24),$BS$41:$CA$49)),0)</f>
        <v>0</v>
      </c>
      <c r="BH45" s="3">
        <f t="array" ref="BH45">IF(U21=C21,SUM(IF(($BR$41:$BR$49=C21)*($BS$40:$CA$40=U$25),$BS$41:$CA$49)),0)</f>
        <v>0</v>
      </c>
      <c r="BI45" s="5">
        <f t="array" ref="BI45">IF(V21=C21,SUM(IF(($BR$41:$BR$49=C21)*($BS$40:$CA$40=V$18),$BS$41:$CA$49)),0)</f>
        <v>0</v>
      </c>
      <c r="BJ45" s="3">
        <f t="array" ref="BJ45">IF(V21=C21,SUM(IF(($BR$41:$BR$49=C21)*($BS$40:$CA$40=V$19),$BS$41:$CA$49)),0)</f>
        <v>0</v>
      </c>
      <c r="BK45" s="3">
        <f t="array" ref="BK45">IF(V21=C21,SUM(IF(($BR$41:$BR$49=C21)*($BS$40:$CA$40=V$20),$BS$41:$CA$49)),0)</f>
        <v>0</v>
      </c>
      <c r="BL45" s="3">
        <f t="array" ref="BL45">IF(V21=C21,SUM(IF(($BR$41:$BR$49=C21)*($BS$40:$CA$40=V$21),$BS$41:$CA$49)),0)</f>
        <v>0</v>
      </c>
      <c r="BM45" s="3">
        <f t="array" ref="BM45">IF(V21=C21,SUM(IF(($BR$41:$BR$49=C21)*($BS$40:$CA$40=V$22),$BS$41:$CA$49)),0)</f>
        <v>0</v>
      </c>
      <c r="BN45" s="3">
        <f t="array" ref="BN45">IF(V21=C21,SUM(IF(($BR$41:$BR$49=C21)*($BS$40:$CA$40=V$23),$BS$41:$CA$49)),0)</f>
        <v>0</v>
      </c>
      <c r="BO45" s="3">
        <f t="array" ref="BO45">IF(V21=C21,SUM(IF(($BR$41:$BR$49=C21)*($BS$40:$CA$40=V$24),$BS$41:$CA$49)),0)</f>
        <v>0</v>
      </c>
      <c r="BP45" s="15">
        <f t="array" ref="BP45">IF(V21=C21,SUM(IF(($BR$41:$BR$49=C21)*($BS$40:$CA$40=V$25),$BS$41:$CA$49)),0)</f>
        <v>0</v>
      </c>
      <c r="BQ45" s="3"/>
      <c r="BR45" s="2" t="str">
        <f t="shared" si="66"/>
        <v>Team B5</v>
      </c>
      <c r="BS45" s="8">
        <f>IF(BW41="","",-1*BW41)</f>
        <v>2</v>
      </c>
      <c r="BT45" s="8">
        <f>IF(BW42="","",-1*BW42)</f>
        <v>4</v>
      </c>
      <c r="BU45" s="8">
        <f>IF(BW43="","",-1*BW43)</f>
        <v>4</v>
      </c>
      <c r="BV45" s="8">
        <f>IF(BW44="","",-1*BW44)</f>
        <v>3</v>
      </c>
      <c r="BW45" s="6"/>
      <c r="BX45" s="7">
        <f>BX34-BW35</f>
        <v>2</v>
      </c>
      <c r="BY45" s="7">
        <f>BY34-BW36</f>
        <v>3</v>
      </c>
      <c r="BZ45" s="7">
        <f>BZ34-BW37</f>
        <v>3</v>
      </c>
      <c r="CA45" s="7">
        <f>CA34-BW38</f>
        <v>-2</v>
      </c>
      <c r="CB45" s="3"/>
    </row>
    <row r="46" spans="2:80" s="2" customFormat="1" x14ac:dyDescent="0.2">
      <c r="E46" s="14">
        <f t="array" ref="E46">IF(O22=C22,SUM(IF(($BR$41:$BR$49=C22)*($BS$40:$CA$40=O17),$BS$41:$CA$49)),0)</f>
        <v>0</v>
      </c>
      <c r="F46" s="3">
        <f t="array" ref="F46">IF(O22=C22,SUM(IF(($BR$41:$BR$49=C22)*($BS$40:$CA$40=O18),$BS$41:$CA$49)),0)</f>
        <v>0</v>
      </c>
      <c r="G46" s="3">
        <f t="array" ref="G46">IF(O22=C22,SUM(IF(($BR$41:$BR$49=C22)*($BS$40:$CA$40=O19),$BS$41:$CA$49)),0)</f>
        <v>0</v>
      </c>
      <c r="H46" s="3">
        <f t="array" ref="H46">IF(O22=C22,SUM(IF(($BR$41:$BR$49=C22)*($BS$40:$CA$40=O20),$BS$41:$CA$49)),0)</f>
        <v>0</v>
      </c>
      <c r="I46" s="3">
        <f t="array" ref="I46">IF(O22=C22,SUM(IF(($BR$41:$BR$49=C22)*($BS$40:$CA$40=O21),$BS$41:$CA$49)),0)</f>
        <v>0</v>
      </c>
      <c r="J46" s="3">
        <f t="array" ref="J46">IF(O22=C22,SUM(IF(($BR$41:$BR$49=C22)*($BS$40:$CA$40=O23),$BS$41:$CA$49)),0)</f>
        <v>0</v>
      </c>
      <c r="K46" s="3">
        <f t="array" ref="K46">IF(O22=C22,SUM(IF(($BR$41:$BR$49=C22)*($BS$40:$CA$40=O$24),$BS$41:$CA$49)),0)</f>
        <v>0</v>
      </c>
      <c r="L46" s="3">
        <f t="array" ref="L46">IF(O22=C22,SUM(IF(($BR$41:$BR$49=C22)*($BS$40:$CA$40=O$25),$BS$41:$CA$49)),0)</f>
        <v>0</v>
      </c>
      <c r="M46" s="5">
        <f t="array" ref="M46">IF(P22=C22,SUM(IF(($BR$41:$BR$49=C22)*($BS$40:$CA$40=P17),$BS$41:$CA$49)),0)</f>
        <v>0</v>
      </c>
      <c r="N46" s="3">
        <f t="array" ref="N46">IF(P22=C22,SUM(IF(($BR$41:$BR$49=C22)*($BS$40:$CA$40=P18),$BS$41:$CA$49)),0)</f>
        <v>0</v>
      </c>
      <c r="O46" s="3">
        <f t="array" ref="O46">IF(P22=C22,SUM(IF(($BR$41:$BR$49=C22)*($BS$40:$CA$40=P19),$BS$41:$CA$49)),0)</f>
        <v>0</v>
      </c>
      <c r="P46" s="3">
        <f t="array" ref="P46">IF(P22=C22,SUM(IF(($BR$41:$BR$49=C22)*($BS$40:$CA$40=P20),$BS$41:$CA$49)),0)</f>
        <v>0</v>
      </c>
      <c r="Q46" s="3">
        <f t="array" ref="Q46">IF(P22=C22,SUM(IF(($BR$41:$BR$49=C22)*($BS$40:$CA$40=P21),$BS$41:$CA$49)),0)</f>
        <v>0</v>
      </c>
      <c r="R46" s="3">
        <f t="array" ref="R46">IF(P22=C22,SUM(IF(($BR$41:$BR$49=C22)*($BS$40:$CA$40=P23),$BS$41:$CA$49)),0)</f>
        <v>0</v>
      </c>
      <c r="S46" s="3">
        <f t="array" ref="S46">IF(P22=C22,SUM(IF(($BR$41:$BR$49=C22)*($BS$40:$CA$40=P$24),$BS$41:$CA$49)),0)</f>
        <v>0</v>
      </c>
      <c r="T46" s="3">
        <f t="array" ref="T46">IF(P22=C22,SUM(IF(($BR$41:$BR$49=C22)*($BS$40:$CA$40=P$25),$BS$41:$CA$49)),0)</f>
        <v>0</v>
      </c>
      <c r="U46" s="5">
        <f t="array" ref="U46">IF(Q22=C22,SUM(IF(($BR$41:$BR$49=C22)*($BS$40:$CA$40=Q17),$BS$41:$CA$49)),0)</f>
        <v>0</v>
      </c>
      <c r="V46" s="3">
        <f t="array" ref="V46">IF(Q22=C22,SUM(IF(($BR$41:$BR$49=C22)*($BS$40:$CA$40=Q18),$BS$41:$CA$49)),0)</f>
        <v>0</v>
      </c>
      <c r="W46" s="3">
        <f t="array" ref="W46">IF(Q22=C22,SUM(IF(($BR$41:$BR$49=C22)*($BS$40:$CA$40=Q19),$BS$41:$CA$49)),0)</f>
        <v>0</v>
      </c>
      <c r="X46" s="3">
        <f t="array" ref="X46">IF(Q22=C22,SUM(IF(($BR$41:$BR$49=C22)*($BS$40:$CA$40=Q20),$BS$41:$CA$49)),0)</f>
        <v>0</v>
      </c>
      <c r="Y46" s="3">
        <f t="array" ref="Y46">IF(Q22=C22,SUM(IF(($BR$41:$BR$49=C22)*($BS$40:$CA$40=Q21),$BS$41:$CA$49)),0)</f>
        <v>0</v>
      </c>
      <c r="Z46" s="3">
        <f t="array" ref="Z46">IF(Q22=C22,SUM(IF(($BR$41:$BR$49=C22)*($BS$40:$CA$40=Q23),$BS$41:$CA$49)),0)</f>
        <v>0</v>
      </c>
      <c r="AA46" s="3">
        <f t="array" ref="AA46">IF(Q22=C22,SUM(IF(($BR$41:$BR$49=C22)*($BS$40:$CA$40=Q$24),$BS$41:$CA$49)),0)</f>
        <v>0</v>
      </c>
      <c r="AB46" s="3">
        <f t="array" ref="AB46">IF(Q22=C22,SUM(IF(($BR$41:$BR$49=C22)*($BS$40:$CA$40=Q$25),$BS$41:$CA$49)),0)</f>
        <v>0</v>
      </c>
      <c r="AC46" s="5">
        <f t="array" ref="AC46">IF(R22=C22,SUM(IF(($BR$41:$BR$49=C22)*($BS$40:$CA$40=R17),$BS$41:$CA$49)),0)</f>
        <v>0</v>
      </c>
      <c r="AD46" s="3">
        <f t="array" ref="AD46">IF(R22=C22,SUM(IF(($BR$41:$BR$49=C22)*($BS$40:$CA$40=R18),$BS$41:$CA$49)),0)</f>
        <v>0</v>
      </c>
      <c r="AE46" s="3">
        <f t="array" ref="AE46">IF(R22=C22,SUM(IF(($BR$41:$BR$49=C22)*($BS$40:$CA$40=R19),$BS$41:$CA$49)),0)</f>
        <v>0</v>
      </c>
      <c r="AF46" s="3">
        <f t="array" ref="AF46">IF(R22=C22,SUM(IF(($BR$41:$BR$49=C22)*($BS$40:$CA$40=R20),$BS$41:$CA$49)),0)</f>
        <v>0</v>
      </c>
      <c r="AG46" s="3">
        <f t="array" ref="AG46">IF(R22=C22,SUM(IF(($BR$41:$BR$49=C22)*($BS$40:$CA$40=R21),$BS$41:$CA$49)),0)</f>
        <v>0</v>
      </c>
      <c r="AH46" s="3">
        <f t="array" ref="AH46">IF(R22=C22,SUM(IF(($BR$41:$BR$49=C22)*($BS$40:$CA$40=R23),$BS$41:$CA$49)),0)</f>
        <v>0</v>
      </c>
      <c r="AI46" s="3">
        <f t="array" ref="AI46">IF(R22=C22,SUM(IF(($BR$41:$BR$49=C22)*($BS$40:$CA$40=R$24),$BS$41:$CA$49)),0)</f>
        <v>0</v>
      </c>
      <c r="AJ46" s="3">
        <f t="array" ref="AJ46">IF(R22=C22,SUM(IF(($BR$41:$BR$49=C22)*($BS$40:$CA$40=R$25),$BS$41:$CA$49)),0)</f>
        <v>0</v>
      </c>
      <c r="AK46" s="5">
        <f t="array" ref="AK46">IF(S22=C22,SUM(IF(($BR$41:$BR$49=C22)*($BS$40:$CA$40=S17),$BS$41:$CA$49)),0)</f>
        <v>0</v>
      </c>
      <c r="AL46" s="3">
        <f t="array" ref="AL46">IF(S22=C22,SUM(IF(($BR$41:$BR$49=C22)*($BS$40:$CA$40=S18),$BS$41:$CA$49)),0)</f>
        <v>0</v>
      </c>
      <c r="AM46" s="3">
        <f t="array" ref="AM46">IF(S22=C22,SUM(IF(($BR$41:$BR$49=C22)*($BS$40:$CA$40=S19),$BS$41:$CA$49)),0)</f>
        <v>0</v>
      </c>
      <c r="AN46" s="3">
        <f t="array" ref="AN46">IF(S22=C22,SUM(IF(($BR$41:$BR$49=C22)*($BS$40:$CA$40=S20),$BS$41:$CA$49)),0)</f>
        <v>0</v>
      </c>
      <c r="AO46" s="3">
        <f t="array" ref="AO46">IF(S22=C22,SUM(IF(($BR$41:$BR$49=C22)*($BS$40:$CA$40=S21),$BS$41:$CA$49)),0)</f>
        <v>0</v>
      </c>
      <c r="AP46" s="3">
        <f t="array" ref="AP46">IF(S22=C22,SUM(IF(($BR$41:$BR$49=C22)*($BS$40:$CA$40=S23),$BS$41:$CA$49)),0)</f>
        <v>0</v>
      </c>
      <c r="AQ46" s="3">
        <f t="array" ref="AQ46">IF(S22=C22,SUM(IF(($BR$41:$BR$49=C22)*($BS$40:$CA$40=S$24),$BS$41:$CA$49)),0)</f>
        <v>0</v>
      </c>
      <c r="AR46" s="3">
        <f t="array" ref="AR46">IF(S22=C22,SUM(IF(($BR$41:$BR$49=C22)*($BS$40:$CA$40=S$25),$BS$41:$CA$49)),0)</f>
        <v>0</v>
      </c>
      <c r="AS46" s="5">
        <f t="array" ref="AS46">IF(T22=C22,SUM(IF(($BR$41:$BR$49=C22)*($BS$40:$CA$40=T17),$BS$41:$CA$49)),0)</f>
        <v>0</v>
      </c>
      <c r="AT46" s="3">
        <f t="array" ref="AT46">IF(T22=C22,SUM(IF(($BR$41:$BR$49=C22)*($BS$40:$CA$40=T18),$BS$41:$CA$49)),0)</f>
        <v>0</v>
      </c>
      <c r="AU46" s="3">
        <f t="array" ref="AU46">IF(T22=C22,SUM(IF(($BR$41:$BR$49=C22)*($BS$40:$CA$40=T19),$BS$41:$CA$49)),0)</f>
        <v>0</v>
      </c>
      <c r="AV46" s="3">
        <f t="array" ref="AV46">IF(T22=C22,SUM(IF(($BR$41:$BR$49=C22)*($BS$40:$CA$40=T20),$BS$41:$CA$49)),0)</f>
        <v>0</v>
      </c>
      <c r="AW46" s="3">
        <f t="array" ref="AW46">IF(T22=C22,SUM(IF(($BR$41:$BR$49=C22)*($BS$40:$CA$40=T21),$BS$41:$CA$49)),0)</f>
        <v>0</v>
      </c>
      <c r="AX46" s="3">
        <f t="array" ref="AX46">IF(T22=C22,SUM(IF(($BR$41:$BR$49=C22)*($BS$40:$CA$40=T23),$BS$41:$CA$49)),0)</f>
        <v>0</v>
      </c>
      <c r="AY46" s="3">
        <f t="array" ref="AY46">IF(T22=C22,SUM(IF(($BR$41:$BR$49=C22)*($BS$40:$CA$40=T$24),$BS$41:$CA$49)),0)</f>
        <v>0</v>
      </c>
      <c r="AZ46" s="3">
        <f t="array" ref="AZ46">IF(T22=C22,SUM(IF(($BR$41:$BR$49=C22)*($BS$40:$CA$40=T$25),$BS$41:$CA$49)),0)</f>
        <v>0</v>
      </c>
      <c r="BA46" s="5">
        <f t="array" ref="BA46">IF(U22=C22,SUM(IF(($BR$41:$BR$49=C22)*($BS$40:$CA$40=U$17),$BS$41:$CA$49)),0)</f>
        <v>0</v>
      </c>
      <c r="BB46" s="3">
        <f t="array" ref="BB46">IF(U22=C22,SUM(IF(($BR$41:$BR$49=C22)*($BS$40:$CA$40=U$18),$BS$41:$CA$49)),0)</f>
        <v>0</v>
      </c>
      <c r="BC46" s="3">
        <f t="array" ref="BC46">IF(U22=C22,SUM(IF(($BR$41:$BR$49=C22)*($BS$40:$CA$40=U$19),$BS$41:$CA$49)),0)</f>
        <v>0</v>
      </c>
      <c r="BD46" s="3">
        <f t="array" ref="BD46">IF(U22=C22,SUM(IF(($BR$41:$BR$49=C22)*($BS$40:$CA$40=U$20),$BS$41:$CA$49)),0)</f>
        <v>0</v>
      </c>
      <c r="BE46" s="3">
        <f t="array" ref="BE46">IF(U22=C22,SUM(IF(($BR$41:$BR$49=C22)*($BS$40:$CA$40=U$21),$BS$41:$CA$49)),0)</f>
        <v>0</v>
      </c>
      <c r="BF46" s="3">
        <f t="array" ref="BF46">IF(U22=C22,SUM(IF(($BR$41:$BR$49=C22)*($BS$40:$CA$40=U$23),$BS$41:$CA$49)),0)</f>
        <v>0</v>
      </c>
      <c r="BG46" s="3">
        <f t="array" ref="BG46">IF(U22=C22,SUM(IF(($BR$41:$BR$49=C22)*($BS$40:$CA$40=U$24),$BS$41:$CA$49)),0)</f>
        <v>0</v>
      </c>
      <c r="BH46" s="3">
        <f t="array" ref="BH46">IF(U22=C22,SUM(IF(($BR$41:$BR$49=C22)*($BS$40:$CA$40=U$25),$BS$41:$CA$49)),0)</f>
        <v>0</v>
      </c>
      <c r="BI46" s="5">
        <f t="array" ref="BI46">IF(V22=C22,SUM(IF(($BR$41:$BR$49=C22)*($BS$40:$CA$40=V$18),$BS$41:$CA$49)),0)</f>
        <v>0</v>
      </c>
      <c r="BJ46" s="3">
        <f t="array" ref="BJ46">IF(V22=C22,SUM(IF(($BR$41:$BR$49=C22)*($BS$40:$CA$40=V$19),$BS$41:$CA$49)),0)</f>
        <v>0</v>
      </c>
      <c r="BK46" s="3">
        <f t="array" ref="BK46">IF(V22=C22,SUM(IF(($BR$41:$BR$49=C22)*($BS$40:$CA$40=V$20),$BS$41:$CA$49)),0)</f>
        <v>0</v>
      </c>
      <c r="BL46" s="3">
        <f t="array" ref="BL46">IF(V22=C22,SUM(IF(($BR$41:$BR$49=C22)*($BS$40:$CA$40=V$21),$BS$41:$CA$49)),0)</f>
        <v>0</v>
      </c>
      <c r="BM46" s="3">
        <f t="array" ref="BM46">IF(V22=C22,SUM(IF(($BR$41:$BR$49=C22)*($BS$40:$CA$40=V$22),$BS$41:$CA$49)),0)</f>
        <v>0</v>
      </c>
      <c r="BN46" s="3">
        <f t="array" ref="BN46">IF(V22=C22,SUM(IF(($BR$41:$BR$49=C22)*($BS$40:$CA$40=V$23),$BS$41:$CA$49)),0)</f>
        <v>0</v>
      </c>
      <c r="BO46" s="3">
        <f t="array" ref="BO46">IF(V22=C22,SUM(IF(($BR$41:$BR$49=C22)*($BS$40:$CA$40=V$24),$BS$41:$CA$49)),0)</f>
        <v>0</v>
      </c>
      <c r="BP46" s="15">
        <f t="array" ref="BP46">IF(V22=C22,SUM(IF(($BR$41:$BR$49=C22)*($BS$40:$CA$40=V$25),$BS$41:$CA$49)),0)</f>
        <v>0</v>
      </c>
      <c r="BQ46" s="3"/>
      <c r="BR46" s="2" t="str">
        <f t="shared" si="66"/>
        <v>Team B6</v>
      </c>
      <c r="BS46" s="8">
        <f>IF(BX41="","",-1*BX41)</f>
        <v>-2</v>
      </c>
      <c r="BT46" s="8">
        <f>IF(BX42="","",-1*BX42)</f>
        <v>0</v>
      </c>
      <c r="BU46" s="8">
        <f>IF(BX43="","",-1*BX43)</f>
        <v>1</v>
      </c>
      <c r="BV46" s="8">
        <f>IF(BX44="","",-1*BX44)</f>
        <v>-3</v>
      </c>
      <c r="BW46" s="8">
        <f>IF(BX45="","",-1*BX45)</f>
        <v>-2</v>
      </c>
      <c r="BX46" s="6"/>
      <c r="BY46" s="7">
        <f>BY35-BX36</f>
        <v>0</v>
      </c>
      <c r="BZ46" s="7">
        <f>BZ35-BX37</f>
        <v>-1</v>
      </c>
      <c r="CA46" s="7">
        <f>CA35-BX38</f>
        <v>-5</v>
      </c>
      <c r="CB46" s="3"/>
    </row>
    <row r="47" spans="2:80" s="2" customFormat="1" x14ac:dyDescent="0.2">
      <c r="E47" s="14">
        <f t="array" ref="E47">IF(O23=C23,SUM(IF(($BR$41:$BR$49=C23)*($BS$40:$CA$40=O$17),$BS$41:$CA$49)),0)</f>
        <v>0</v>
      </c>
      <c r="F47" s="3">
        <f t="array" ref="F47">IF(O23=C23,SUM(IF(($BR$41:$BR$49=C23)*($BS$40:$CA$40=O$18),$BS$41:$CA$49)),0)</f>
        <v>0</v>
      </c>
      <c r="G47" s="3">
        <f t="array" ref="G47">IF(O23=C23,SUM(IF(($BR$41:$BR$49=C23)*($BS$40:$CA$40=O$19),$BS$41:$CA$49)),0)</f>
        <v>0</v>
      </c>
      <c r="H47" s="3">
        <f t="array" ref="H47">IF(O23=C23,SUM(IF(($BR$41:$BR$49=C23)*($BS$40:$CA$40=O$20),$BS$41:$CA$49)),0)</f>
        <v>0</v>
      </c>
      <c r="I47" s="3">
        <f t="array" ref="I47">IF(O23=C23,SUM(IF(($BR$41:$BR$49=C23)*($BS$40:$CA$40=O$21),$BS$41:$CA$49)),0)</f>
        <v>0</v>
      </c>
      <c r="J47" s="3">
        <f t="array" ref="J47">IF(O23=C23,SUM(IF(($BR$41:$BR$49=C23)*($BS$40:$CA$40=O$22),$BS$41:$CA$49)),0)</f>
        <v>0</v>
      </c>
      <c r="K47" s="3">
        <f t="array" ref="K47">IF(O23=C23,SUM(IF(($BR$41:$BR$49=C23)*($BS$40:$CA$40=O$24),$BS$41:$CA$49)),0)</f>
        <v>0</v>
      </c>
      <c r="L47" s="3">
        <f t="array" ref="L47">IF(O23=C23,SUM(IF(($BR$41:$BR$49=C23)*($BS$40:$CA$40=O$25),$BS$41:$CA$49)),0)</f>
        <v>0</v>
      </c>
      <c r="M47" s="5">
        <f t="array" ref="M47">IF(P23=C23,SUM(IF(($BR$41:$BR$49=C23)*($BS$40:$CA$40=P$17),$BS$41:$CA$49)),0)</f>
        <v>0</v>
      </c>
      <c r="N47" s="3">
        <f t="array" ref="N47">IF(P23=C23,SUM(IF(($BR$41:$BR$49=C23)*($BS$40:$CA$40=P$18),$BS$41:$CA$49)),0)</f>
        <v>0</v>
      </c>
      <c r="O47" s="3">
        <f t="array" ref="O47">IF(P23=C23,SUM(IF(($BR$41:$BR$49=C23)*($BS$40:$CA$40=P$19),$BS$41:$CA$49)),0)</f>
        <v>0</v>
      </c>
      <c r="P47" s="3">
        <f t="array" ref="P47">IF(P23=C23,SUM(IF(($BR$41:$BR$49=C23)*($BS$40:$CA$40=P$20),$BS$41:$CA$49)),0)</f>
        <v>0</v>
      </c>
      <c r="Q47" s="3">
        <f t="array" ref="Q47">IF(P23=C23,SUM(IF(($BR$41:$BR$49=C23)*($BS$40:$CA$40=P$21),$BS$41:$CA$49)),0)</f>
        <v>0</v>
      </c>
      <c r="R47" s="3">
        <f t="array" ref="R47">IF(P23=C23,SUM(IF(($BR$41:$BR$49=C23)*($BS$40:$CA$40=P$22),$BS$41:$CA$49)),0)</f>
        <v>0</v>
      </c>
      <c r="S47" s="3">
        <f t="array" ref="S47">IF(P23=C23,SUM(IF(($BR$41:$BR$49=C23)*($BS$40:$CA$40=P$24),$BS$41:$CA$49)),0)</f>
        <v>0</v>
      </c>
      <c r="T47" s="3">
        <f t="array" ref="T47">IF(P23=C23,SUM(IF(($BR$41:$BR$49=C23)*($BS$40:$CA$40=P$25),$BS$41:$CA$49)),0)</f>
        <v>0</v>
      </c>
      <c r="U47" s="5">
        <f t="array" ref="U47">IF(Q23=C23,SUM(IF(($BR$41:$BR$49=C23)*($BS$40:$CA$40=Q$17),$BS$41:$CA$49)),0)</f>
        <v>0</v>
      </c>
      <c r="V47" s="3">
        <f t="array" ref="V47">IF(Q23=C23,SUM(IF(($BR$41:$BR$49=C23)*($BS$40:$CA$40=Q$18),$BS$41:$CA$49)),0)</f>
        <v>0</v>
      </c>
      <c r="W47" s="3">
        <f t="array" ref="W47">IF(Q23=C23,SUM(IF(($BR$41:$BR$49=C23)*($BS$40:$CA$40=Q$19),$BS$41:$CA$49)),0)</f>
        <v>0</v>
      </c>
      <c r="X47" s="3">
        <f t="array" ref="X47">IF(Q23=C23,SUM(IF(($BR$41:$BR$49=C23)*($BS$40:$CA$40=Q$20),$BS$41:$CA$49)),0)</f>
        <v>0</v>
      </c>
      <c r="Y47" s="3">
        <f t="array" ref="Y47">IF(Q23=C23,SUM(IF(($BR$41:$BR$49=C23)*($BS$40:$CA$40=Q$21),$BS$41:$CA$49)),0)</f>
        <v>0</v>
      </c>
      <c r="Z47" s="3">
        <f t="array" ref="Z47">IF(Q23=C23,SUM(IF(($BR$41:$BR$49=C23)*($BS$40:$CA$40=Q$22),$BS$41:$CA$49)),0)</f>
        <v>0</v>
      </c>
      <c r="AA47" s="3">
        <f t="array" ref="AA47">IF(Q23=C23,SUM(IF(($BR$41:$BR$49=C23)*($BS$40:$CA$40=Q$24),$BS$41:$CA$49)),0)</f>
        <v>0</v>
      </c>
      <c r="AB47" s="3">
        <f t="array" ref="AB47">IF(Q23=C23,SUM(IF(($BR$41:$BR$49=C23)*($BS$40:$CA$40=Q$25),$BS$41:$CA$49)),0)</f>
        <v>0</v>
      </c>
      <c r="AC47" s="5">
        <f t="array" ref="AC47">IF(R23=C23,SUM(IF(($BR$41:$BR$49=C23)*($BS$40:$CA$40=R$17),$BS$41:$CA$49)),0)</f>
        <v>0</v>
      </c>
      <c r="AD47" s="3">
        <f t="array" ref="AD47">IF(R23=C23,SUM(IF(($BR$41:$BR$49=C23)*($BS$40:$CA$40=R$18),$BS$41:$CA$49)),0)</f>
        <v>0</v>
      </c>
      <c r="AE47" s="3">
        <f t="array" ref="AE47">IF(R23=C23,SUM(IF(($BR$41:$BR$49=C23)*($BS$40:$CA$40=R$19),$BS$41:$CA$49)),0)</f>
        <v>0</v>
      </c>
      <c r="AF47" s="3">
        <f t="array" ref="AF47">IF(R23=C23,SUM(IF(($BR$41:$BR$49=C23)*($BS$40:$CA$40=R$20),$BS$41:$CA$49)),0)</f>
        <v>0</v>
      </c>
      <c r="AG47" s="3">
        <f t="array" ref="AG47">IF(R23=C23,SUM(IF(($BR$41:$BR$49=C23)*($BS$40:$CA$40=R$21),$BS$41:$CA$49)),0)</f>
        <v>0</v>
      </c>
      <c r="AH47" s="3">
        <f t="array" ref="AH47">IF(R23=C23,SUM(IF(($BR$41:$BR$49=C23)*($BS$40:$CA$40=R$22),$BS$41:$CA$49)),0)</f>
        <v>0</v>
      </c>
      <c r="AI47" s="3">
        <f t="array" ref="AI47">IF(R23=C23,SUM(IF(($BR$41:$BR$49=C23)*($BS$40:$CA$40=R$24),$BS$41:$CA$49)),0)</f>
        <v>0</v>
      </c>
      <c r="AJ47" s="3">
        <f t="array" ref="AJ47">IF(R23=C23,SUM(IF(($BR$41:$BR$49=C23)*($BS$40:$CA$40=R$25),$BS$41:$CA$49)),0)</f>
        <v>0</v>
      </c>
      <c r="AK47" s="5">
        <f t="array" ref="AK47">IF(S23=C23,SUM(IF(($BR$41:$BR$49=C23)*($BS$40:$CA$40=S$17),$BS$41:$CA$49)),0)</f>
        <v>0</v>
      </c>
      <c r="AL47" s="3">
        <f t="array" ref="AL47">IF(S23=C23,SUM(IF(($BR$41:$BR$49=C23)*($BS$40:$CA$40=S$18),$BS$41:$CA$49)),0)</f>
        <v>0</v>
      </c>
      <c r="AM47" s="3">
        <f t="array" ref="AM47">IF(S23=C23,SUM(IF(($BR$41:$BR$49=C23)*($BS$40:$CA$40=S$19),$BS$41:$CA$49)),0)</f>
        <v>0</v>
      </c>
      <c r="AN47" s="3">
        <f t="array" ref="AN47">IF(S23=C23,SUM(IF(($BR$41:$BR$49=C23)*($BS$40:$CA$40=S$20),$BS$41:$CA$49)),0)</f>
        <v>0</v>
      </c>
      <c r="AO47" s="3">
        <f t="array" ref="AO47">IF(S23=C23,SUM(IF(($BR$41:$BR$49=C23)*($BS$40:$CA$40=S$21),$BS$41:$CA$49)),0)</f>
        <v>0</v>
      </c>
      <c r="AP47" s="3">
        <f t="array" ref="AP47">IF(S23=C23,SUM(IF(($BR$41:$BR$49=C23)*($BS$40:$CA$40=S$22),$BS$41:$CA$49)),0)</f>
        <v>0</v>
      </c>
      <c r="AQ47" s="3">
        <f t="array" ref="AQ47">IF(S23=C23,SUM(IF(($BR$41:$BR$49=C23)*($BS$40:$CA$40=S$24),$BS$41:$CA$49)),0)</f>
        <v>0</v>
      </c>
      <c r="AR47" s="3">
        <f t="array" ref="AR47">IF(S23=C23,SUM(IF(($BR$41:$BR$49=C23)*($BS$40:$CA$40=S$25),$BS$41:$CA$49)),0)</f>
        <v>0</v>
      </c>
      <c r="AS47" s="5">
        <f t="array" ref="AS47">IF(T23=C23,SUM(IF(($BR$41:$BR$49=C23)*($BS$40:$CA$40=T$17),$BS$41:$CA$49)),0)</f>
        <v>0</v>
      </c>
      <c r="AT47" s="3">
        <f t="array" ref="AT47">IF(T23=C23,SUM(IF(($BR$41:$BR$49=C23)*($BS$40:$CA$40=T$18),$BS$41:$CA$49)),0)</f>
        <v>0</v>
      </c>
      <c r="AU47" s="3">
        <f t="array" ref="AU47">IF(T23=C23,SUM(IF(($BR$41:$BR$49=C23)*($BS$40:$CA$40=T$19),$BS$41:$CA$49)),0)</f>
        <v>0</v>
      </c>
      <c r="AV47" s="3">
        <f t="array" ref="AV47">IF(T23=C23,SUM(IF(($BR$41:$BR$49=C23)*($BS$40:$CA$40=T$20),$BS$41:$CA$49)),0)</f>
        <v>0</v>
      </c>
      <c r="AW47" s="3">
        <f t="array" ref="AW47">IF(T23=C23,SUM(IF(($BR$41:$BR$49=C23)*($BS$40:$CA$40=T$21),$BS$41:$CA$49)),0)</f>
        <v>0</v>
      </c>
      <c r="AX47" s="3">
        <f t="array" ref="AX47">IF(T23=C23,SUM(IF(($BR$41:$BR$49=C23)*($BS$40:$CA$40=T$22),$BS$41:$CA$49)),0)</f>
        <v>0</v>
      </c>
      <c r="AY47" s="3">
        <f t="array" ref="AY47">IF(T23=C23,SUM(IF(($BR$41:$BR$49=C23)*($BS$40:$CA$40=T$24),$BS$41:$CA$49)),0)</f>
        <v>0</v>
      </c>
      <c r="AZ47" s="3">
        <f t="array" ref="AZ47">IF(T23=C23,SUM(IF(($BR$41:$BR$49=C23)*($BS$40:$CA$40=T$25),$BS$41:$CA$49)),0)</f>
        <v>0</v>
      </c>
      <c r="BA47" s="5">
        <f t="array" ref="BA47">IF(U23=C23,SUM(IF(($BR$41:$BR$49=C23)*($BS$40:$CA$40=U$17),$BS$41:$CA$49)),0)</f>
        <v>0</v>
      </c>
      <c r="BB47" s="3">
        <f t="array" ref="BB47">IF(U23=C23,SUM(IF(($BR$41:$BR$49=C23)*($BS$40:$CA$40=U$18),$BS$41:$CA$49)),0)</f>
        <v>0</v>
      </c>
      <c r="BC47" s="3">
        <f t="array" ref="BC47">IF(U23=C23,SUM(IF(($BR$41:$BR$49=C23)*($BS$40:$CA$40=U$19),$BS$41:$CA$49)),0)</f>
        <v>0</v>
      </c>
      <c r="BD47" s="3">
        <f t="array" ref="BD47">IF(U23=C23,SUM(IF(($BR$41:$BR$49=C23)*($BS$40:$CA$40=U$20),$BS$41:$CA$49)),0)</f>
        <v>0</v>
      </c>
      <c r="BE47" s="3">
        <f t="array" ref="BE47">IF(U23=C23,SUM(IF(($BR$41:$BR$49=C23)*($BS$40:$CA$40=U$21),$BS$41:$CA$49)),0)</f>
        <v>0</v>
      </c>
      <c r="BF47" s="3">
        <f t="array" ref="BF47">IF(U23=C23,SUM(IF(($BR$41:$BR$49=C23)*($BS$40:$CA$40=U$22),$BS$41:$CA$49)),0)</f>
        <v>0</v>
      </c>
      <c r="BG47" s="3">
        <f t="array" ref="BG47">IF(U23=C23,SUM(IF(($BR$41:$BR$49=C23)*($BS$40:$CA$40=U$24),$BS$41:$CA$49)),0)</f>
        <v>0</v>
      </c>
      <c r="BH47" s="3">
        <f t="array" ref="BH47">IF(U23=C23,SUM(IF(($BR$41:$BR$49=C23)*($BS$40:$CA$40=U$25),$BS$41:$CA$49)),0)</f>
        <v>0</v>
      </c>
      <c r="BI47" s="5">
        <f t="array" ref="BI47">IF(V23=C23,SUM(IF(($BR$41:$BR$49=C23)*($BS$40:$CA$40=V$18),$BS$41:$CA$49)),0)</f>
        <v>0</v>
      </c>
      <c r="BJ47" s="3">
        <f t="array" ref="BJ47">IF(V23=C23,SUM(IF(($BR$41:$BR$49=C23)*($BS$40:$CA$40=V$19),$BS$41:$CA$49)),0)</f>
        <v>0</v>
      </c>
      <c r="BK47" s="3">
        <f t="array" ref="BK47">IF(V23=C23,SUM(IF(($BR$41:$BR$49=C23)*($BS$40:$CA$40=V$20),$BS$41:$CA$49)),0)</f>
        <v>0</v>
      </c>
      <c r="BL47" s="3">
        <f t="array" ref="BL47">IF(V23=C23,SUM(IF(($BR$41:$BR$49=C23)*($BS$40:$CA$40=V$21),$BS$41:$CA$49)),0)</f>
        <v>0</v>
      </c>
      <c r="BM47" s="3">
        <f t="array" ref="BM47">IF(V23=C23,SUM(IF(($BR$41:$BR$49=C23)*($BS$40:$CA$40=V$22),$BS$41:$CA$49)),0)</f>
        <v>0</v>
      </c>
      <c r="BN47" s="3">
        <f t="array" ref="BN47">IF(V23=C23,SUM(IF(($BR$41:$BR$49=C23)*($BS$40:$CA$40=V$23),$BS$41:$CA$49)),0)</f>
        <v>0</v>
      </c>
      <c r="BO47" s="3">
        <f t="array" ref="BO47">IF(V23=C23,SUM(IF(($BR$41:$BR$49=C23)*($BS$40:$CA$40=V$24),$BS$41:$CA$49)),0)</f>
        <v>0</v>
      </c>
      <c r="BP47" s="15">
        <f t="array" ref="BP47">IF(V23=C23,SUM(IF(($BR$41:$BR$49=C23)*($BS$40:$CA$40=V$25),$BS$41:$CA$49)),0)</f>
        <v>0</v>
      </c>
      <c r="BQ47" s="3"/>
      <c r="BR47" s="2" t="str">
        <f t="shared" si="66"/>
        <v>Team B7</v>
      </c>
      <c r="BS47" s="8">
        <f>IF(BY41="","",-1*BY41)</f>
        <v>-4</v>
      </c>
      <c r="BT47" s="8">
        <f>IF(BY42="","",-1*BY42)</f>
        <v>5</v>
      </c>
      <c r="BU47" s="8">
        <f>IF(BY43="","",-1*BY43)</f>
        <v>1</v>
      </c>
      <c r="BV47" s="8">
        <f>IF(BY44="","",-1*BY44)</f>
        <v>4</v>
      </c>
      <c r="BW47" s="8">
        <f>IF(BY45="","",-1*BY45)</f>
        <v>-3</v>
      </c>
      <c r="BX47" s="8">
        <f>IF(BY46="","",-1*BY46)</f>
        <v>0</v>
      </c>
      <c r="BY47" s="6"/>
      <c r="BZ47" s="7">
        <f>BZ36-BY37</f>
        <v>4</v>
      </c>
      <c r="CA47" s="7">
        <f>CA36-BY38</f>
        <v>-4</v>
      </c>
      <c r="CB47" s="3"/>
    </row>
    <row r="48" spans="2:80" s="2" customFormat="1" x14ac:dyDescent="0.2">
      <c r="E48" s="14">
        <f t="array" ref="E48">IF(O24=C24,SUM(IF(($BR$41:$BR$49=C24)*($BS$40:$CA$40=O$17),$BS$41:$CA$49)),0)</f>
        <v>0</v>
      </c>
      <c r="F48" s="3">
        <f t="array" ref="F48">IF(O24=C24,SUM(IF(($BR$41:$BR$49=C24)*($BS$40:$CA$40=O$18),$BS$41:$CA$49)),0)</f>
        <v>0</v>
      </c>
      <c r="G48" s="3">
        <f t="array" ref="G48">IF(O24=C24,SUM(IF(($BR$41:$BR$49=C24)*($BS$40:$CA$40=O$19),$BS$41:$CA$49)),0)</f>
        <v>0</v>
      </c>
      <c r="H48" s="3">
        <f t="array" ref="H48">IF(O24=C24,SUM(IF(($BR$41:$BR$49=C24)*($BS$40:$CA$40=O$20),$BS$41:$CA$49)),0)</f>
        <v>0</v>
      </c>
      <c r="I48" s="3">
        <f t="array" ref="I48">IF(O24=C24,SUM(IF(($BR$41:$BR$49=C24)*($BS$40:$CA$40=O$21),$BS$41:$CA$49)),0)</f>
        <v>0</v>
      </c>
      <c r="J48" s="3">
        <f t="array" ref="J48">IF(O24=C24,SUM(IF(($BR$41:$BR$49=C24)*($BS$40:$CA$40=O$22),$BS$41:$CA$49)),0)</f>
        <v>0</v>
      </c>
      <c r="K48" s="3">
        <f t="array" ref="K48">IF(O24=C24,SUM(IF(($BR$41:$BR$49=C24)*($BS$40:$CA$40=O$23),$BS$41:$CA$49)),0)</f>
        <v>0</v>
      </c>
      <c r="L48" s="3">
        <f t="array" ref="L48">IF(O24=C24,SUM(IF(($BR$41:$BR$49=C24)*($BS$40:$CA$40=O$25),$BS$41:$CA$49)),0)</f>
        <v>0</v>
      </c>
      <c r="M48" s="5">
        <f t="array" ref="M48">IF(P24=C24,SUM(IF(($BR$41:$BR$49=C24)*($BS$40:$CA$40=P$17),$BS$41:$CA$49)),0)</f>
        <v>0</v>
      </c>
      <c r="N48" s="3">
        <f t="array" ref="N48">IF(P24=C24,SUM(IF(($BR$41:$BR$49=C24)*($BS$40:$CA$40=P$18),$BS$41:$CA$49)),0)</f>
        <v>0</v>
      </c>
      <c r="O48" s="3">
        <f t="array" ref="O48">IF(P24=C24,SUM(IF(($BR$41:$BR$49=C24)*($BS$40:$CA$40=P$19),$BS$41:$CA$49)),0)</f>
        <v>0</v>
      </c>
      <c r="P48" s="3">
        <f t="array" ref="P48">IF(P24=C24,SUM(IF(($BR$41:$BR$49=C24)*($BS$40:$CA$40=P$20),$BS$41:$CA$49)),0)</f>
        <v>0</v>
      </c>
      <c r="Q48" s="3">
        <f t="array" ref="Q48">IF(P24=C24,SUM(IF(($BR$41:$BR$49=C24)*($BS$40:$CA$40=P$21),$BS$41:$CA$49)),0)</f>
        <v>0</v>
      </c>
      <c r="R48" s="3">
        <f t="array" ref="R48">IF(P24=C24,SUM(IF(($BR$41:$BR$49=C24)*($BS$40:$CA$40=P$22),$BS$41:$CA$49)),0)</f>
        <v>0</v>
      </c>
      <c r="S48" s="3">
        <f t="array" ref="S48">IF(P24=C24,SUM(IF(($BR$41:$BR$49=C24)*($BS$40:$CA$40=P$23),$BS$41:$CA$49)),0)</f>
        <v>0</v>
      </c>
      <c r="T48" s="3">
        <f t="array" ref="T48">IF(P24=C24,SUM(IF(($BR$41:$BR$49=C24)*($BS$40:$CA$40=P$25),$BS$41:$CA$49)),0)</f>
        <v>0</v>
      </c>
      <c r="U48" s="5">
        <f t="array" ref="U48">IF(Q24=C24,SUM(IF(($BR$41:$BR$49=C24)*($BS$40:$CA$40=Q$17),$BS$41:$CA$49)),0)</f>
        <v>0</v>
      </c>
      <c r="V48" s="3">
        <f t="array" ref="V48">IF(Q24=C24,SUM(IF(($BR$41:$BR$49=C24)*($BS$40:$CA$40=Q$18),$BS$41:$CA$49)),0)</f>
        <v>0</v>
      </c>
      <c r="W48" s="3">
        <f t="array" ref="W48">IF(Q24=C24,SUM(IF(($BR$41:$BR$49=C24)*($BS$40:$CA$40=Q$19),$BS$41:$CA$49)),0)</f>
        <v>0</v>
      </c>
      <c r="X48" s="3">
        <f t="array" ref="X48">IF(Q24=C24,SUM(IF(($BR$41:$BR$49=C24)*($BS$40:$CA$40=Q$20),$BS$41:$CA$49)),0)</f>
        <v>0</v>
      </c>
      <c r="Y48" s="3">
        <f t="array" ref="Y48">IF(Q24=C24,SUM(IF(($BR$41:$BR$49=C24)*($BS$40:$CA$40=Q$21),$BS$41:$CA$49)),0)</f>
        <v>0</v>
      </c>
      <c r="Z48" s="3">
        <f t="array" ref="Z48">IF(Q24=C24,SUM(IF(($BR$41:$BR$49=C24)*($BS$40:$CA$40=Q$22),$BS$41:$CA$49)),0)</f>
        <v>0</v>
      </c>
      <c r="AA48" s="3">
        <f t="array" ref="AA48">IF(Q24=C24,SUM(IF(($BR$41:$BR$49=C24)*($BS$40:$CA$40=Q$23),$BS$41:$CA$49)),0)</f>
        <v>0</v>
      </c>
      <c r="AB48" s="3">
        <f t="array" ref="AB48">IF(Q24=C24,SUM(IF(($BR$41:$BR$49=C24)*($BS$40:$CA$40=Q$25),$BS$41:$CA$49)),0)</f>
        <v>0</v>
      </c>
      <c r="AC48" s="5">
        <f t="array" ref="AC48">IF(R24=C24,SUM(IF(($BR$41:$BR$49=C24)*($BS$40:$CA$40=R$17),$BS$41:$CA$49)),0)</f>
        <v>0</v>
      </c>
      <c r="AD48" s="3">
        <f t="array" ref="AD48">IF(R24=C24,SUM(IF(($BR$41:$BR$49=C24)*($BS$40:$CA$40=R$18),$BS$41:$CA$49)),0)</f>
        <v>0</v>
      </c>
      <c r="AE48" s="3">
        <f t="array" ref="AE48">IF(R24=C24,SUM(IF(($BR$41:$BR$49=C24)*($BS$40:$CA$40=R$19),$BS$41:$CA$49)),0)</f>
        <v>0</v>
      </c>
      <c r="AF48" s="3">
        <f t="array" ref="AF48">IF(R24=C24,SUM(IF(($BR$41:$BR$49=C24)*($BS$40:$CA$40=R$20),$BS$41:$CA$49)),0)</f>
        <v>0</v>
      </c>
      <c r="AG48" s="3">
        <f t="array" ref="AG48">IF(R24=C24,SUM(IF(($BR$41:$BR$49=C24)*($BS$40:$CA$40=R$21),$BS$41:$CA$49)),0)</f>
        <v>0</v>
      </c>
      <c r="AH48" s="3">
        <f t="array" ref="AH48">IF(R24=C24,SUM(IF(($BR$41:$BR$49=C24)*($BS$40:$CA$40=R$22),$BS$41:$CA$49)),0)</f>
        <v>0</v>
      </c>
      <c r="AI48" s="3">
        <f t="array" ref="AI48">IF(R24=C24,SUM(IF(($BR$41:$BR$49=C24)*($BS$40:$CA$40=R$23),$BS$41:$CA$49)),0)</f>
        <v>0</v>
      </c>
      <c r="AJ48" s="3">
        <f t="array" ref="AJ48">IF(R24=C24,SUM(IF(($BR$41:$BR$49=C24)*($BS$40:$CA$40=R$25),$BS$41:$CA$49)),0)</f>
        <v>0</v>
      </c>
      <c r="AK48" s="5">
        <f t="array" ref="AK48">IF(S24=C24,SUM(IF(($BR$41:$BR$49=C24)*($BS$40:$CA$40=S$17),$BS$41:$CA$49)),0)</f>
        <v>0</v>
      </c>
      <c r="AL48" s="3">
        <f t="array" ref="AL48">IF(S24=C24,SUM(IF(($BR$41:$BR$49=C24)*($BS$40:$CA$40=S$18),$BS$41:$CA$49)),0)</f>
        <v>0</v>
      </c>
      <c r="AM48" s="3">
        <f t="array" ref="AM48">IF(S24=C24,SUM(IF(($BR$41:$BR$49=C24)*($BS$40:$CA$40=S$19),$BS$41:$CA$49)),0)</f>
        <v>0</v>
      </c>
      <c r="AN48" s="3">
        <f t="array" ref="AN48">IF(S24=C24,SUM(IF(($BR$41:$BR$49=C24)*($BS$40:$CA$40=S$20),$BS$41:$CA$49)),0)</f>
        <v>0</v>
      </c>
      <c r="AO48" s="3">
        <f t="array" ref="AO48">IF(S24=C24,SUM(IF(($BR$41:$BR$49=C24)*($BS$40:$CA$40=S$21),$BS$41:$CA$49)),0)</f>
        <v>0</v>
      </c>
      <c r="AP48" s="3">
        <f t="array" ref="AP48">IF(S24=C24,SUM(IF(($BR$41:$BR$49=C24)*($BS$40:$CA$40=S$22),$BS$41:$CA$49)),0)</f>
        <v>0</v>
      </c>
      <c r="AQ48" s="3">
        <f t="array" ref="AQ48">IF(S24=C24,SUM(IF(($BR$41:$BR$49=C24)*($BS$40:$CA$40=S$23),$BS$41:$CA$49)),0)</f>
        <v>0</v>
      </c>
      <c r="AR48" s="3">
        <f t="array" ref="AR48">IF(S24=C24,SUM(IF(($BR$41:$BR$49=C24)*($BS$40:$CA$40=S$25),$BS$41:$CA$49)),0)</f>
        <v>0</v>
      </c>
      <c r="AS48" s="5">
        <f t="array" ref="AS48">IF(T24=C24,SUM(IF(($BR$41:$BR$49=C24)*($BS$40:$CA$40=T$17),$BS$41:$CA$49)),0)</f>
        <v>0</v>
      </c>
      <c r="AT48" s="3">
        <f t="array" ref="AT48">IF(T24=C24,SUM(IF(($BR$41:$BR$49=C24)*($BS$40:$CA$40=T$18),$BS$41:$CA$49)),0)</f>
        <v>0</v>
      </c>
      <c r="AU48" s="3">
        <f t="array" ref="AU48">IF(T24=C24,SUM(IF(($BR$41:$BR$49=C24)*($BS$40:$CA$40=T$19),$BS$41:$CA$49)),0)</f>
        <v>0</v>
      </c>
      <c r="AV48" s="3">
        <f t="array" ref="AV48">IF(T24=C24,SUM(IF(($BR$41:$BR$49=C24)*($BS$40:$CA$40=T$20),$BS$41:$CA$49)),0)</f>
        <v>0</v>
      </c>
      <c r="AW48" s="3">
        <f t="array" ref="AW48">IF(T24=C24,SUM(IF(($BR$41:$BR$49=C24)*($BS$40:$CA$40=T$21),$BS$41:$CA$49)),0)</f>
        <v>0</v>
      </c>
      <c r="AX48" s="3">
        <f t="array" ref="AX48">IF(T24=C24,SUM(IF(($BR$41:$BR$49=C24)*($BS$40:$CA$40=T$22),$BS$41:$CA$49)),0)</f>
        <v>0</v>
      </c>
      <c r="AY48" s="3">
        <f t="array" ref="AY48">IF(T24=C24,SUM(IF(($BR$41:$BR$49=C24)*($BS$40:$CA$40=T$23),$BS$41:$CA$49)),0)</f>
        <v>0</v>
      </c>
      <c r="AZ48" s="3">
        <f t="array" ref="AZ48">IF(T24=C24,SUM(IF(($BR$41:$BR$49=C24)*($BS$40:$CA$40=T$25),$BS$41:$CA$49)),0)</f>
        <v>0</v>
      </c>
      <c r="BA48" s="5">
        <f t="array" ref="BA48">IF(U24=C24,SUM(IF(($BR$41:$BR$49=C24)*($BS$40:$CA$40=U$17),$BS$41:$CA$49)),0)</f>
        <v>0</v>
      </c>
      <c r="BB48" s="3">
        <f t="array" ref="BB48">IF(U24=C24,SUM(IF(($BR$41:$BR$49=C24)*($BS$40:$CA$40=U$18),$BS$41:$CA$49)),0)</f>
        <v>0</v>
      </c>
      <c r="BC48" s="3">
        <f t="array" ref="BC48">IF(U24=C24,SUM(IF(($BR$41:$BR$49=C24)*($BS$40:$CA$40=U$19),$BS$41:$CA$49)),0)</f>
        <v>0</v>
      </c>
      <c r="BD48" s="3">
        <f t="array" ref="BD48">IF(U24=C24,SUM(IF(($BR$41:$BR$49=C24)*($BS$40:$CA$40=U$20),$BS$41:$CA$49)),0)</f>
        <v>0</v>
      </c>
      <c r="BE48" s="3">
        <f t="array" ref="BE48">IF(U24=C24,SUM(IF(($BR$41:$BR$49=C24)*($BS$40:$CA$40=U$21),$BS$41:$CA$49)),0)</f>
        <v>0</v>
      </c>
      <c r="BF48" s="3">
        <f t="array" ref="BF48">IF(U24=C24,SUM(IF(($BR$41:$BR$49=C24)*($BS$40:$CA$40=U$22),$BS$41:$CA$49)),0)</f>
        <v>0</v>
      </c>
      <c r="BG48" s="3">
        <f t="array" ref="BG48">IF(U24=C24,SUM(IF(($BR$41:$BR$49=C24)*($BS$40:$CA$40=U$23),$BS$41:$CA$49)),0)</f>
        <v>0</v>
      </c>
      <c r="BH48" s="3">
        <f t="array" ref="BH48">IF(U24=C24,SUM(IF(($BR$41:$BR$49=C24)*($BS$40:$CA$40=U$25),$BS$41:$CA$49)),0)</f>
        <v>0</v>
      </c>
      <c r="BI48" s="5">
        <f t="array" ref="BI48">IF(V24=C24,SUM(IF(($BR$41:$BR$49=C24)*($BS$40:$CA$40=V$18),$BS$41:$CA$49)),0)</f>
        <v>0</v>
      </c>
      <c r="BJ48" s="3">
        <f t="array" ref="BJ48">IF(V24=C24,SUM(IF(($BR$41:$BR$49=C24)*($BS$40:$CA$40=V$19),$BS$41:$CA$49)),0)</f>
        <v>0</v>
      </c>
      <c r="BK48" s="3">
        <f t="array" ref="BK48">IF(V24=C24,SUM(IF(($BR$41:$BR$49=C24)*($BS$40:$CA$40=V$20),$BS$41:$CA$49)),0)</f>
        <v>0</v>
      </c>
      <c r="BL48" s="3">
        <f t="array" ref="BL48">IF(V24=C24,SUM(IF(($BR$41:$BR$49=C24)*($BS$40:$CA$40=V$21),$BS$41:$CA$49)),0)</f>
        <v>0</v>
      </c>
      <c r="BM48" s="3">
        <f t="array" ref="BM48">IF(V24=C24,SUM(IF(($BR$41:$BR$49=C24)*($BS$40:$CA$40=V$22),$BS$41:$CA$49)),0)</f>
        <v>0</v>
      </c>
      <c r="BN48" s="3">
        <f t="array" ref="BN48">IF(V24=C24,SUM(IF(($BR$41:$BR$49=C24)*($BS$40:$CA$40=V$23),$BS$41:$CA$49)),0)</f>
        <v>0</v>
      </c>
      <c r="BO48" s="3">
        <f t="array" ref="BO48">IF(V24=C24,SUM(IF(($BR$41:$BR$49=C24)*($BS$40:$CA$40=V$24),$BS$41:$CA$49)),0)</f>
        <v>0</v>
      </c>
      <c r="BP48" s="15">
        <f t="array" ref="BP48">IF(V24=C24,SUM(IF(($BR$41:$BR$49=C24)*($BS$40:$CA$40=V$25),$BS$41:$CA$49)),0)</f>
        <v>0</v>
      </c>
      <c r="BQ48" s="3"/>
      <c r="BR48" s="2" t="str">
        <f t="shared" si="66"/>
        <v>Team B8</v>
      </c>
      <c r="BS48" s="8">
        <f>IF(BZ41="","",-1*BZ41)</f>
        <v>1</v>
      </c>
      <c r="BT48" s="8">
        <f>IF(BZ42="","",-1*BZ42)</f>
        <v>-3</v>
      </c>
      <c r="BU48" s="8">
        <f>IF(BZ43="","",-1*BZ43)</f>
        <v>-2</v>
      </c>
      <c r="BV48" s="8">
        <f>IF(BZ44="","",-1*BZ44)</f>
        <v>-5</v>
      </c>
      <c r="BW48" s="8">
        <f>IF(BZ45="","",-1*BZ45)</f>
        <v>-3</v>
      </c>
      <c r="BX48" s="8">
        <f>IF(BZ46="","",-1*BZ46)</f>
        <v>1</v>
      </c>
      <c r="BY48" s="8">
        <f>IF(BZ47="","",-1*BZ47)</f>
        <v>-4</v>
      </c>
      <c r="BZ48" s="6"/>
      <c r="CA48" s="7">
        <f>CA37-BZ38</f>
        <v>2</v>
      </c>
      <c r="CB48" s="3"/>
    </row>
    <row r="49" spans="2:80" s="2" customFormat="1" x14ac:dyDescent="0.2">
      <c r="E49" s="14">
        <f t="array" ref="E49">IF(O25=C25,SUM(IF(($BR$41:$BR$49=C25)*($BS$40:$CA$40=O$17),$BS$41:$CA$49)),0)</f>
        <v>0</v>
      </c>
      <c r="F49" s="3">
        <f t="array" ref="F49">IF(O25=C25,SUM(IF(($BR$41:$BR$49=C25)*($BS$40:$CA$40=O$18),$BS$41:$CA$49)),0)</f>
        <v>0</v>
      </c>
      <c r="G49" s="3">
        <f t="array" ref="G49">IF(O25=C25,SUM(IF(($BR$41:$BR$49=C25)*($BS$40:$CA$40=O$19),$BS$41:$CA$49)),0)</f>
        <v>0</v>
      </c>
      <c r="H49" s="3">
        <f t="array" ref="H49">IF(O25=C25,SUM(IF(($BR$41:$BR$49=C25)*($BS$40:$CA$40=O$20),$BS$41:$CA$49)),0)</f>
        <v>0</v>
      </c>
      <c r="I49" s="3">
        <f t="array" ref="I49">IF(O25=C25,SUM(IF(($BR$41:$BR$49=C25)*($BS$40:$CA$40=O$21),$BS$41:$CA$49)),0)</f>
        <v>0</v>
      </c>
      <c r="J49" s="3">
        <f t="array" ref="J49">IF(O25=C25,SUM(IF(($BR$41:$BR$49=C25)*($BS$40:$CA$40=O$22),$BS$41:$CA$49)),0)</f>
        <v>0</v>
      </c>
      <c r="K49" s="3">
        <f t="array" ref="K49">IF(O25=C25,SUM(IF(($BR$41:$BR$49=C25)*($BS$40:$CA$40=O$23),$BS$41:$CA$49)),0)</f>
        <v>0</v>
      </c>
      <c r="L49" s="3">
        <f t="array" ref="L49">IF(O25=C25,SUM(IF(($BR$41:$BR$49=C25)*($BS$40:$CA$40=O$24),$BS$41:$CA$49)),0)</f>
        <v>0</v>
      </c>
      <c r="M49" s="5">
        <f t="array" ref="M49">IF(P25=C25,SUM(IF(($BR$41:$BR$49=C25)*($BS$40:$CA$40=P$17),$BS$41:$CA$49)),0)</f>
        <v>0</v>
      </c>
      <c r="N49" s="3">
        <f t="array" ref="N49">IF(P25=C25,SUM(IF(($BR$41:$BR$49=C25)*($BS$40:$CA$40=P$18),$BS$41:$CA$49)),0)</f>
        <v>0</v>
      </c>
      <c r="O49" s="3">
        <f t="array" ref="O49">IF(P25=C25,SUM(IF(($BR$41:$BR$49=C25)*($BS$40:$CA$40=P$19),$BS$41:$CA$49)),0)</f>
        <v>0</v>
      </c>
      <c r="P49" s="3">
        <f t="array" ref="P49">IF(P25=C25,SUM(IF(($BR$41:$BR$49=C25)*($BS$40:$CA$40=P$20),$BS$41:$CA$49)),0)</f>
        <v>0</v>
      </c>
      <c r="Q49" s="3">
        <f t="array" ref="Q49">IF(P25=C25,SUM(IF(($BR$41:$BR$49=C25)*($BS$40:$CA$40=P$21),$BS$41:$CA$49)),0)</f>
        <v>0</v>
      </c>
      <c r="R49" s="3">
        <f t="array" ref="R49">IF(P25=C25,SUM(IF(($BR$41:$BR$49=C25)*($BS$40:$CA$40=P$22),$BS$41:$CA$49)),0)</f>
        <v>0</v>
      </c>
      <c r="S49" s="3">
        <f t="array" ref="S49">IF(P25=C25,SUM(IF(($BR$41:$BR$49=C25)*($BS$40:$CA$40=P$23),$BS$41:$CA$49)),0)</f>
        <v>0</v>
      </c>
      <c r="T49" s="3">
        <f t="array" ref="T49">IF(P25=C25,SUM(IF(($BR$41:$BR$49=C25)*($BS$40:$CA$40=P$24),$BS$41:$CA$49)),0)</f>
        <v>0</v>
      </c>
      <c r="U49" s="5">
        <f t="array" ref="U49">IF(Q25=C25,SUM(IF(($BR$41:$BR$49=C25)*($BS$40:$CA$40=Q$17),$BS$41:$CA$49)),0)</f>
        <v>0</v>
      </c>
      <c r="V49" s="3">
        <f t="array" ref="V49">IF(Q25=C25,SUM(IF(($BR$41:$BR$49=C25)*($BS$40:$CA$40=Q$18),$BS$41:$CA$49)),0)</f>
        <v>0</v>
      </c>
      <c r="W49" s="3">
        <f t="array" ref="W49">IF(Q25=C25,SUM(IF(($BR$41:$BR$49=C25)*($BS$40:$CA$40=Q$19),$BS$41:$CA$49)),0)</f>
        <v>0</v>
      </c>
      <c r="X49" s="3">
        <f t="array" ref="X49">IF(Q25=C25,SUM(IF(($BR$41:$BR$49=C25)*($BS$40:$CA$40=Q$20),$BS$41:$CA$49)),0)</f>
        <v>0</v>
      </c>
      <c r="Y49" s="3">
        <f t="array" ref="Y49">IF(Q25=C25,SUM(IF(($BR$41:$BR$49=C25)*($BS$40:$CA$40=Q$21),$BS$41:$CA$49)),0)</f>
        <v>0</v>
      </c>
      <c r="Z49" s="3">
        <f t="array" ref="Z49">IF(Q25=C25,SUM(IF(($BR$41:$BR$49=C25)*($BS$40:$CA$40=Q$22),$BS$41:$CA$49)),0)</f>
        <v>0</v>
      </c>
      <c r="AA49" s="3">
        <f t="array" ref="AA49">IF(Q25=C25,SUM(IF(($BR$41:$BR$49=C25)*($BS$40:$CA$40=Q$23),$BS$41:$CA$49)),0)</f>
        <v>0</v>
      </c>
      <c r="AB49" s="3">
        <f t="array" ref="AB49">IF(Q25=C25,SUM(IF(($BR$41:$BR$49=C25)*($BS$40:$CA$40=Q$24),$BS$41:$CA$49)),0)</f>
        <v>0</v>
      </c>
      <c r="AC49" s="5">
        <f t="array" ref="AC49">IF(R25=C25,SUM(IF(($BR$41:$BR$49=C25)*($BS$40:$CA$40=R$17),$BS$41:$CA$49)),0)</f>
        <v>0</v>
      </c>
      <c r="AD49" s="3">
        <f t="array" ref="AD49">IF(R25=C25,SUM(IF(($BR$41:$BR$49=C25)*($BS$40:$CA$40=R$18),$BS$41:$CA$49)),0)</f>
        <v>0</v>
      </c>
      <c r="AE49" s="3">
        <f t="array" ref="AE49">IF(R25=C25,SUM(IF(($BR$41:$BR$49=C25)*($BS$40:$CA$40=R$19),$BS$41:$CA$49)),0)</f>
        <v>0</v>
      </c>
      <c r="AF49" s="3">
        <f t="array" ref="AF49">IF(R25=C25,SUM(IF(($BR$41:$BR$49=C25)*($BS$40:$CA$40=R$20),$BS$41:$CA$49)),0)</f>
        <v>0</v>
      </c>
      <c r="AG49" s="3">
        <f t="array" ref="AG49">IF(R25=C25,SUM(IF(($BR$41:$BR$49=C25)*($BS$40:$CA$40=R$21),$BS$41:$CA$49)),0)</f>
        <v>0</v>
      </c>
      <c r="AH49" s="3">
        <f t="array" ref="AH49">IF(R25=C25,SUM(IF(($BR$41:$BR$49=C25)*($BS$40:$CA$40=R$22),$BS$41:$CA$49)),0)</f>
        <v>0</v>
      </c>
      <c r="AI49" s="3">
        <f t="array" ref="AI49">IF(R25=C25,SUM(IF(($BR$41:$BR$49=C25)*($BS$40:$CA$40=R$23),$BS$41:$CA$49)),0)</f>
        <v>0</v>
      </c>
      <c r="AJ49" s="3">
        <f t="array" ref="AJ49">IF(R25=C25,SUM(IF(($BR$41:$BR$49=C25)*($BS$40:$CA$40=R$24),$BS$41:$CA$49)),0)</f>
        <v>0</v>
      </c>
      <c r="AK49" s="5">
        <f t="array" ref="AK49">IF(S25=C25,SUM(IF(($BR$41:$BR$49=C25)*($BS$40:$CA$40=S$17),$BS$41:$CA$49)),0)</f>
        <v>0</v>
      </c>
      <c r="AL49" s="3">
        <f t="array" ref="AL49">IF(S25=C25,SUM(IF(($BR$41:$BR$49=C25)*($BS$40:$CA$40=S$18),$BS$41:$CA$49)),0)</f>
        <v>0</v>
      </c>
      <c r="AM49" s="3">
        <f t="array" ref="AM49">IF(S25=C25,SUM(IF(($BR$41:$BR$49=C25)*($BS$40:$CA$40=S$19),$BS$41:$CA$49)),0)</f>
        <v>0</v>
      </c>
      <c r="AN49" s="3">
        <f t="array" ref="AN49">IF(S25=C25,SUM(IF(($BR$41:$BR$49=C25)*($BS$40:$CA$40=S$20),$BS$41:$CA$49)),0)</f>
        <v>0</v>
      </c>
      <c r="AO49" s="3">
        <f t="array" ref="AO49">IF(S25=C25,SUM(IF(($BR$41:$BR$49=C25)*($BS$40:$CA$40=S$21),$BS$41:$CA$49)),0)</f>
        <v>0</v>
      </c>
      <c r="AP49" s="3">
        <f t="array" ref="AP49">IF(S25=C25,SUM(IF(($BR$41:$BR$49=C25)*($BS$40:$CA$40=S$22),$BS$41:$CA$49)),0)</f>
        <v>0</v>
      </c>
      <c r="AQ49" s="3">
        <f t="array" ref="AQ49">IF(S25=C25,SUM(IF(($BR$41:$BR$49=C25)*($BS$40:$CA$40=S$23),$BS$41:$CA$49)),0)</f>
        <v>0</v>
      </c>
      <c r="AR49" s="3">
        <f t="array" ref="AR49">IF(S25=C25,SUM(IF(($BR$41:$BR$49=C25)*($BS$40:$CA$40=S$24),$BS$41:$CA$49)),0)</f>
        <v>0</v>
      </c>
      <c r="AS49" s="5">
        <f t="array" ref="AS49">IF(T25=C25,SUM(IF(($BR$41:$BR$49=C25)*($BS$40:$CA$40=T$17),$BS$41:$CA$49)),0)</f>
        <v>0</v>
      </c>
      <c r="AT49" s="3">
        <f t="array" ref="AT49">IF(T25=C25,SUM(IF(($BR$41:$BR$49=C25)*($BS$40:$CA$40=T$18),$BS$41:$CA$49)),0)</f>
        <v>0</v>
      </c>
      <c r="AU49" s="3">
        <f t="array" ref="AU49">IF(T25=C25,SUM(IF(($BR$41:$BR$49=C25)*($BS$40:$CA$40=T$19),$BS$41:$CA$49)),0)</f>
        <v>0</v>
      </c>
      <c r="AV49" s="3">
        <f t="array" ref="AV49">IF(T25=C25,SUM(IF(($BR$41:$BR$49=C25)*($BS$40:$CA$40=T$20),$BS$41:$CA$49)),0)</f>
        <v>0</v>
      </c>
      <c r="AW49" s="3">
        <f t="array" ref="AW49">IF(T25=C25,SUM(IF(($BR$41:$BR$49=C25)*($BS$40:$CA$40=T$21),$BS$41:$CA$49)),0)</f>
        <v>0</v>
      </c>
      <c r="AX49" s="3">
        <f t="array" ref="AX49">IF(T25=C25,SUM(IF(($BR$41:$BR$49=C25)*($BS$40:$CA$40=T$22),$BS$41:$CA$49)),0)</f>
        <v>0</v>
      </c>
      <c r="AY49" s="3">
        <f t="array" ref="AY49">IF(T25=C25,SUM(IF(($BR$41:$BR$49=C25)*($BS$40:$CA$40=T$23),$BS$41:$CA$49)),0)</f>
        <v>0</v>
      </c>
      <c r="AZ49" s="3">
        <f t="array" ref="AZ49">IF(T25=C25,SUM(IF(($BR$41:$BR$49=C25)*($BS$40:$CA$40=T$24),$BS$41:$CA$49)),0)</f>
        <v>0</v>
      </c>
      <c r="BA49" s="5">
        <f t="array" ref="BA49">IF(U25=C25,SUM(IF(($BR$41:$BR$49=C25)*($BS$40:$CA$40=U$17),$BS$41:$CA$49)),0)</f>
        <v>0</v>
      </c>
      <c r="BB49" s="3">
        <f t="array" ref="BB49">IF(U25=C25,SUM(IF(($BR$41:$BR$49=C25)*($BS$40:$CA$40=U$18),$BS$41:$CA$49)),0)</f>
        <v>0</v>
      </c>
      <c r="BC49" s="3">
        <f t="array" ref="BC49">IF(U25=C25,SUM(IF(($BR$41:$BR$49=C25)*($BS$40:$CA$40=U$19),$BS$41:$CA$49)),0)</f>
        <v>0</v>
      </c>
      <c r="BD49" s="3">
        <f t="array" ref="BD49">IF(U25=C25,SUM(IF(($BR$41:$BR$49=C25)*($BS$40:$CA$40=U$20),$BS$41:$CA$49)),0)</f>
        <v>0</v>
      </c>
      <c r="BE49" s="3">
        <f t="array" ref="BE49">IF(U25=C25,SUM(IF(($BR$41:$BR$49=C25)*($BS$40:$CA$40=U$21),$BS$41:$CA$49)),0)</f>
        <v>0</v>
      </c>
      <c r="BF49" s="3">
        <f t="array" ref="BF49">IF(U25=C25,SUM(IF(($BR$41:$BR$49=C25)*($BS$40:$CA$40=U$22),$BS$41:$CA$49)),0)</f>
        <v>0</v>
      </c>
      <c r="BG49" s="3">
        <f t="array" ref="BG49">IF(U25=C25,SUM(IF(($BR$41:$BR$49=C25)*($BS$40:$CA$40=U$23),$BS$41:$CA$49)),0)</f>
        <v>0</v>
      </c>
      <c r="BH49" s="3">
        <f t="array" ref="BH49">IF(U25=C25,SUM(IF(($BR$41:$BR$49=C25)*($BS$40:$CA$40=U$24),$BS$41:$CA$49)),0)</f>
        <v>0</v>
      </c>
      <c r="BI49" s="5">
        <f t="array" ref="BI49">IF(V25=C25,SUM(IF(($BR$41:$BR$49=C25)*($BS$40:$CA$40=V$18),$BS$41:$CA$49)),0)</f>
        <v>0</v>
      </c>
      <c r="BJ49" s="3">
        <f t="array" ref="BJ49">IF(V25=C25,SUM(IF(($BR$41:$BR$49=C25)*($BS$40:$CA$40=V$19),$BS$41:$CA$49)),0)</f>
        <v>0</v>
      </c>
      <c r="BK49" s="3">
        <f t="array" ref="BK49">IF(V25=C25,SUM(IF(($BR$41:$BR$49=C25)*($BS$40:$CA$40=V$20),$BS$41:$CA$49)),0)</f>
        <v>0</v>
      </c>
      <c r="BL49" s="3">
        <f t="array" ref="BL49">IF(V25=C25,SUM(IF(($BR$41:$BR$49=C25)*($BS$40:$CA$40=V$21),$BS$41:$CA$49)),0)</f>
        <v>0</v>
      </c>
      <c r="BM49" s="3">
        <f t="array" ref="BM49">IF(V25=C25,SUM(IF(($BR$41:$BR$49=C25)*($BS$40:$CA$40=V$22),$BS$41:$CA$49)),0)</f>
        <v>0</v>
      </c>
      <c r="BN49" s="3">
        <f t="array" ref="BN49">IF(V25=C25,SUM(IF(($BR$41:$BR$49=C25)*($BS$40:$CA$40=V$23),$BS$41:$CA$49)),0)</f>
        <v>0</v>
      </c>
      <c r="BO49" s="3">
        <f t="array" ref="BO49">IF(V25=C25,SUM(IF(($BR$41:$BR$49=C25)*($BS$40:$CA$40=V$24),$BS$41:$CA$49)),0)</f>
        <v>0</v>
      </c>
      <c r="BP49" s="15">
        <f t="array" ref="BP49">IF(V25=C25,SUM(IF(($BR$41:$BR$49=C25)*($BS$40:$CA$40=V$25),$BS$41:$CA$49)),0)</f>
        <v>0</v>
      </c>
      <c r="BQ49" s="3"/>
      <c r="BR49" s="2" t="str">
        <f t="shared" si="66"/>
        <v>Team B9</v>
      </c>
      <c r="BS49" s="8">
        <f>IF(CA41="","",-1*CA41)</f>
        <v>3</v>
      </c>
      <c r="BT49" s="8">
        <f>IF(CA42="","",-1*CA42)</f>
        <v>-1</v>
      </c>
      <c r="BU49" s="8">
        <f>IF(CA43="","",-1*CA43)</f>
        <v>-1</v>
      </c>
      <c r="BV49" s="8">
        <f>IF(CA44="","",-1*CA44)</f>
        <v>7</v>
      </c>
      <c r="BW49" s="8">
        <f>IF(CA45="","",-1*CA45)</f>
        <v>2</v>
      </c>
      <c r="BX49" s="8">
        <f>IF(CA46="","",-1*CA46)</f>
        <v>5</v>
      </c>
      <c r="BY49" s="8">
        <f>IF(CA47="","",-1*CA47)</f>
        <v>4</v>
      </c>
      <c r="BZ49" s="8">
        <f t="shared" ref="BZ49" si="67">IF(CA48="","",-1*CA48)</f>
        <v>-2</v>
      </c>
      <c r="CA49" s="6"/>
      <c r="CB49" s="3"/>
    </row>
    <row r="50" spans="2:80" s="2" customFormat="1" x14ac:dyDescent="0.2">
      <c r="E50" s="14"/>
      <c r="F50" s="3"/>
      <c r="G50" s="3"/>
      <c r="H50" s="3"/>
      <c r="I50" s="3"/>
      <c r="J50" s="3"/>
      <c r="K50" s="3"/>
      <c r="L50" s="3"/>
      <c r="M50" s="5"/>
      <c r="N50" s="3"/>
      <c r="O50" s="3"/>
      <c r="P50" s="3"/>
      <c r="Q50" s="3"/>
      <c r="R50" s="3"/>
      <c r="S50" s="3"/>
      <c r="T50" s="3"/>
      <c r="U50" s="5"/>
      <c r="V50" s="3"/>
      <c r="W50" s="3"/>
      <c r="X50" s="3"/>
      <c r="Y50" s="3"/>
      <c r="Z50" s="3"/>
      <c r="AA50" s="3"/>
      <c r="AB50" s="3"/>
      <c r="AC50" s="5"/>
      <c r="AD50" s="3"/>
      <c r="AE50" s="3"/>
      <c r="AF50" s="3"/>
      <c r="AG50" s="3"/>
      <c r="AH50" s="3"/>
      <c r="AI50" s="3"/>
      <c r="AJ50" s="3"/>
      <c r="AK50" s="5"/>
      <c r="AL50" s="3"/>
      <c r="AM50" s="3"/>
      <c r="AN50" s="3"/>
      <c r="AO50" s="3"/>
      <c r="AP50" s="3"/>
      <c r="AQ50" s="3"/>
      <c r="AR50" s="3"/>
      <c r="AS50" s="5"/>
      <c r="AT50" s="3"/>
      <c r="AU50" s="3"/>
      <c r="AV50" s="3"/>
      <c r="AW50" s="3"/>
      <c r="AX50" s="3"/>
      <c r="AY50" s="3"/>
      <c r="AZ50" s="3"/>
      <c r="BA50" s="5"/>
      <c r="BB50" s="3"/>
      <c r="BC50" s="3"/>
      <c r="BD50" s="3"/>
      <c r="BE50" s="3"/>
      <c r="BF50" s="3"/>
      <c r="BG50" s="3"/>
      <c r="BH50" s="3"/>
      <c r="BI50" s="5"/>
      <c r="BJ50" s="3"/>
      <c r="BK50" s="3"/>
      <c r="BL50" s="3"/>
      <c r="BM50" s="3"/>
      <c r="BN50" s="3"/>
      <c r="BO50" s="3"/>
      <c r="BP50" s="15"/>
      <c r="BQ50" s="3"/>
      <c r="CB50" s="3"/>
    </row>
    <row r="51" spans="2:80" s="2" customFormat="1" x14ac:dyDescent="0.2">
      <c r="E51" s="14"/>
      <c r="F51" s="3"/>
      <c r="G51" s="3"/>
      <c r="H51" s="3"/>
      <c r="I51" s="3"/>
      <c r="J51" s="3"/>
      <c r="K51" s="3"/>
      <c r="L51" s="3"/>
      <c r="M51" s="5"/>
      <c r="N51" s="3"/>
      <c r="O51" s="3"/>
      <c r="P51" s="3"/>
      <c r="Q51" s="3"/>
      <c r="R51" s="3"/>
      <c r="S51" s="3"/>
      <c r="T51" s="3"/>
      <c r="U51" s="5"/>
      <c r="V51" s="3"/>
      <c r="W51" s="3"/>
      <c r="X51" s="3"/>
      <c r="Y51" s="3"/>
      <c r="Z51" s="3"/>
      <c r="AA51" s="3"/>
      <c r="AB51" s="3"/>
      <c r="AC51" s="5"/>
      <c r="AD51" s="3"/>
      <c r="AE51" s="3"/>
      <c r="AF51" s="3"/>
      <c r="AG51" s="3"/>
      <c r="AH51" s="3"/>
      <c r="AI51" s="3"/>
      <c r="AJ51" s="3"/>
      <c r="AK51" s="5"/>
      <c r="AL51" s="3"/>
      <c r="AM51" s="3"/>
      <c r="AN51" s="3"/>
      <c r="AO51" s="3"/>
      <c r="AP51" s="3"/>
      <c r="AQ51" s="3"/>
      <c r="AR51" s="3"/>
      <c r="AS51" s="5"/>
      <c r="AT51" s="3"/>
      <c r="AU51" s="3"/>
      <c r="AV51" s="3"/>
      <c r="AW51" s="3"/>
      <c r="AX51" s="3"/>
      <c r="AY51" s="3"/>
      <c r="AZ51" s="3"/>
      <c r="BA51" s="5"/>
      <c r="BB51" s="3"/>
      <c r="BC51" s="3"/>
      <c r="BD51" s="3"/>
      <c r="BE51" s="3"/>
      <c r="BF51" s="3"/>
      <c r="BG51" s="3"/>
      <c r="BH51" s="3"/>
      <c r="BI51" s="5"/>
      <c r="BJ51" s="3"/>
      <c r="BK51" s="3"/>
      <c r="BL51" s="3"/>
      <c r="BM51" s="3"/>
      <c r="BN51" s="3"/>
      <c r="BO51" s="3"/>
      <c r="BP51" s="15"/>
      <c r="BQ51" s="3"/>
      <c r="BR51" s="4" t="s">
        <v>77</v>
      </c>
      <c r="BS51" s="2" t="str">
        <f>$F$4</f>
        <v>Team B1</v>
      </c>
      <c r="BT51" s="2" t="str">
        <f>$F$5</f>
        <v>Team B2</v>
      </c>
      <c r="BU51" s="2" t="str">
        <f>$F$6</f>
        <v>Team B3</v>
      </c>
      <c r="BV51" s="2" t="str">
        <f>$F$7</f>
        <v>Team B4</v>
      </c>
      <c r="BW51" s="2" t="str">
        <f>$F$8</f>
        <v>Team B5</v>
      </c>
      <c r="BX51" s="2" t="str">
        <f>$F$9</f>
        <v>Team B6</v>
      </c>
      <c r="BY51" s="2" t="str">
        <f>$F$10</f>
        <v>Team B7</v>
      </c>
      <c r="BZ51" s="2" t="str">
        <f>$F$11</f>
        <v>Team B8</v>
      </c>
      <c r="CA51" s="2" t="str">
        <f>$F$12</f>
        <v>Team B9</v>
      </c>
      <c r="CB51" s="3" t="s">
        <v>138</v>
      </c>
    </row>
    <row r="52" spans="2:80" s="2" customFormat="1" x14ac:dyDescent="0.2">
      <c r="B52" s="2" t="s">
        <v>83</v>
      </c>
      <c r="E52" s="14">
        <f t="array" ref="E52">IF(O17=C17,SUM(IF(($BR$30:$BR$38=C17)*($BS$29:$CA$29=O18),$BS$30:$CA$38)),0)</f>
        <v>0</v>
      </c>
      <c r="F52" s="3">
        <f t="array" ref="F52">IF(O17=C17,SUM(IF(($BR$30:$BR$38=C17)*($BS$29:$CA$29=O19),$BS$30:$CA$38)),0)</f>
        <v>0</v>
      </c>
      <c r="G52" s="3">
        <f t="array" ref="G52">IF(O17=C17,SUM(IF(($BR$30:$BR$38=C17)*($BS$29:$CA$29=O20),$BS$30:$CA$38)),0)</f>
        <v>0</v>
      </c>
      <c r="H52" s="3">
        <f t="array" ref="H52">IF(O17=C17,SUM(IF(($BR$30:$BR$38=C17)*($BS$29:$CA$29=O21),$BS$30:$CA$38)),0)</f>
        <v>0</v>
      </c>
      <c r="I52" s="3">
        <f t="array" ref="I52">IF(O17=C17,SUM(IF(($BR$30:$BR$38=C17)*($BS$29:$CA$29=O22),$BS$30:$CA$38)),0)</f>
        <v>0</v>
      </c>
      <c r="J52" s="3">
        <f t="array" ref="J52">IF(O17=C17,SUM(IF(($BR$30:$BR$38=C17)*($BS$29:$CA$29=O23),$BS$30:$CA$38)),0)</f>
        <v>0</v>
      </c>
      <c r="K52" s="3">
        <f t="array" ref="K52">IF(O17=C17,SUM(IF(($BR$30:$BR$38=C17)*($BS$29:$CA$29=O$24),$BS$30:$CA$38)),0)</f>
        <v>0</v>
      </c>
      <c r="L52" s="3">
        <f t="array" ref="L52">IF(O17=C17,SUM(IF(($BR$30:$BR$38=C17)*($BS$29:$CA$29=O$25),$BS$30:$CA$38)),0)</f>
        <v>0</v>
      </c>
      <c r="M52" s="5">
        <f t="array" ref="M52">IF(P17=C17,SUM(IF(($BR$30:$BR$38=C17)*($BS$29:$CA$29=P18),$BS$30:$CA$38)),0)</f>
        <v>0</v>
      </c>
      <c r="N52" s="3">
        <f t="array" ref="N52">IF(P17=C17,SUM(IF(($BR$30:$BR$38=C17)*($BS$29:$CA$29=P19),$BS$30:$CA$38)),0)</f>
        <v>0</v>
      </c>
      <c r="O52" s="3">
        <f t="array" ref="O52">IF(P17=C17,SUM(IF(($BR$30:$BR$38=C17)*($BS$29:$CA$29=P20),$BS$30:$CA$38)),0)</f>
        <v>0</v>
      </c>
      <c r="P52" s="3">
        <f t="array" ref="P52">IF(P17=C17,SUM(IF(($BR$30:$BR$38=C17)*($BS$29:$CA$29=P21),$BS$30:$CA$38)),0)</f>
        <v>0</v>
      </c>
      <c r="Q52" s="3">
        <f t="array" ref="Q52">IF(P17=C17,SUM(IF(($BR$30:$BR$38=C17)*($BS$29:$CA$29=P22),$BS$30:$CA$38)),0)</f>
        <v>0</v>
      </c>
      <c r="R52" s="3">
        <f t="array" ref="R52">IF(P17=C17,SUM(IF(($BR$30:$BR$38=C17)*($BS$29:$CA$29=P23),$BS$30:$CA$38)),0)</f>
        <v>0</v>
      </c>
      <c r="S52" s="3">
        <f t="array" ref="S52">IF(P17=C17,SUM(IF(($BR$30:$BR$38=C17)*($BS$29:$CA$29=P$24),$BS$30:$CA$38)),0)</f>
        <v>0</v>
      </c>
      <c r="T52" s="3">
        <f t="array" ref="T52">IF(P17=C17,SUM(IF(($BR$30:$BR$38=C17)*($BS$29:$CA$29=P$25),$BS$30:$CA$38)),0)</f>
        <v>0</v>
      </c>
      <c r="U52" s="5">
        <f t="array" ref="U52">IF(Q17=C17,SUM(IF(($BR$30:$BR$38=C17)*($BS$29:$CA$29=Q18),$BS$30:$CA$38)),0)</f>
        <v>0</v>
      </c>
      <c r="V52" s="3">
        <f t="array" ref="V52">IF(Q17=C17,SUM(IF(($BR$30:$BR$38=C17)*($BS$29:$CA$29=Q19),$BS$30:$CA$38)),0)</f>
        <v>0</v>
      </c>
      <c r="W52" s="3">
        <f t="array" ref="W52">IF(Q17=C17,SUM(IF(($BR$30:$BR$38=C17)*($BS$29:$CA$29=Q20),$BS$30:$CA$38)),0)</f>
        <v>0</v>
      </c>
      <c r="X52" s="3">
        <f t="array" ref="X52">IF(Q17=C17,SUM(IF(($BR$30:$BR$38=C17)*($BS$29:$CA$29=Q21),$BS$30:$CA$38)),0)</f>
        <v>0</v>
      </c>
      <c r="Y52" s="3">
        <f t="array" ref="Y52">IF(Q17=C17,SUM(IF(($BR$30:$BR$38=C17)*($BS$29:$CA$29=Q22),$BS$30:$CA$38)),0)</f>
        <v>0</v>
      </c>
      <c r="Z52" s="3">
        <f t="array" ref="Z52">IF(Q17=C17,SUM(IF(($BR$30:$BR$38=C17)*($BS$29:$CA$29=Q23),$BS$30:$CA$38)),0)</f>
        <v>0</v>
      </c>
      <c r="AA52" s="3">
        <f t="array" ref="AA52">IF(Q17=C17,SUM(IF(($BR$30:$BR$38=C17)*($BS$29:$CA$29=Q$24),$BS$30:$CA$38)),0)</f>
        <v>0</v>
      </c>
      <c r="AB52" s="3">
        <f t="array" ref="AB52">IF(Q17=C17,SUM(IF(($BR$30:$BR$38=C17)*($BS$29:$CA$29=Q$25),$BS$30:$CA$38)),0)</f>
        <v>0</v>
      </c>
      <c r="AC52" s="5">
        <f t="array" ref="AC52">IF(R17=C17,SUM(IF(($BR$30:$BR$38=C17)*($BS$29:$CA$29=R18),$BS$30:$CA$38)),0)</f>
        <v>0</v>
      </c>
      <c r="AD52" s="3">
        <f t="array" ref="AD52">IF(R17=C17,SUM(IF(($BR$30:$BR$38=C17)*($BS$29:$CA$29=R19),$BS$30:$CA$38)),0)</f>
        <v>0</v>
      </c>
      <c r="AE52" s="3">
        <f t="array" ref="AE52">IF(R17=C17,SUM(IF(($BR$30:$BR$38=C17)*($BS$29:$CA$29=R20),$BS$30:$CA$38)),0)</f>
        <v>0</v>
      </c>
      <c r="AF52" s="3">
        <f t="array" ref="AF52">IF(R17=C17,SUM(IF(($BR$30:$BR$38=C17)*($BS$29:$CA$29=R21),$BS$30:$CA$38)),0)</f>
        <v>0</v>
      </c>
      <c r="AG52" s="3">
        <f t="array" ref="AG52">IF(R17=C17,SUM(IF(($BR$30:$BR$38=C17)*($BS$29:$CA$29=R22),$BS$30:$CA$38)),0)</f>
        <v>0</v>
      </c>
      <c r="AH52" s="3">
        <f t="array" ref="AH52">IF(R17=C17,SUM(IF(($BR$30:$BR$38=C17)*($BS$29:$CA$29=R23),$BS$30:$CA$38)),0)</f>
        <v>0</v>
      </c>
      <c r="AI52" s="3">
        <f t="array" ref="AI52">IF(R17=C17,SUM(IF(($BR$30:$BR$38=C17)*($BS$29:$CA$29=R$24),$BS$30:$CA$38)),0)</f>
        <v>0</v>
      </c>
      <c r="AJ52" s="3">
        <f t="array" ref="AJ52">IF(R17=C17,SUM(IF(($BR$30:$BR$38=C17)*($BS$29:$CA$29=R$25),$BS$30:$CA$38)),0)</f>
        <v>0</v>
      </c>
      <c r="AK52" s="5">
        <f t="array" ref="AK52">IF(S17=C17,SUM(IF(($BR$30:$BR$38=C17)*($BS$29:$CA$29=S18),$BS$30:$CA$38)),0)</f>
        <v>0</v>
      </c>
      <c r="AL52" s="3">
        <f t="array" ref="AL52">IF(S17=C17,SUM(IF(($BR$30:$BR$38=C17)*($BS$29:$CA$29=S19),$BS$30:$CA$38)),0)</f>
        <v>0</v>
      </c>
      <c r="AM52" s="3">
        <f t="array" ref="AM52">IF(S17=C17,SUM(IF(($BR$30:$BR$38=C17)*($BS$29:$CA$29=S20),$BS$30:$CA$38)),0)</f>
        <v>0</v>
      </c>
      <c r="AN52" s="3">
        <f t="array" ref="AN52">IF(S17=C17,SUM(IF(($BR$30:$BR$38=C17)*($BS$29:$CA$29=S21),$BS$30:$CA$38)),0)</f>
        <v>0</v>
      </c>
      <c r="AO52" s="3">
        <f t="array" ref="AO52">IF(S17=C17,SUM(IF(($BR$30:$BR$38=C17)*($BS$29:$CA$29=S22),$BS$30:$CA$38)),0)</f>
        <v>0</v>
      </c>
      <c r="AP52" s="3">
        <f t="array" ref="AP52">IF(S17=C17,SUM(IF(($BR$30:$BR$38=C17)*($BS$29:$CA$29=S23),$BS$30:$CA$38)),0)</f>
        <v>0</v>
      </c>
      <c r="AQ52" s="3">
        <f t="array" ref="AQ52">IF(S17=C17,SUM(IF(($BR$30:$BR$38=C17)*($BS$29:$CA$29=S$24),$BS$30:$CA$38)),0)</f>
        <v>0</v>
      </c>
      <c r="AR52" s="3">
        <f t="array" ref="AR52">IF(S17=C17,SUM(IF(($BR$30:$BR$38=C17)*($BS$29:$CA$29=S$25),$BS$30:$CA$38)),0)</f>
        <v>0</v>
      </c>
      <c r="AS52" s="5">
        <f t="array" ref="AS52">IF(T17=C17,SUM(IF(($BR$30:$BR$38=C17)*($BS$29:$CA$29=T18),$BS$30:$CA$38)),0)</f>
        <v>0</v>
      </c>
      <c r="AT52" s="3">
        <f t="array" ref="AT52">IF(T17=C17,SUM(IF(($BR$30:$BR$38=C17)*($BS$29:$CA$29=T19),$BS$30:$CA$38)),0)</f>
        <v>0</v>
      </c>
      <c r="AU52" s="3">
        <f t="array" ref="AU52">IF(T17=C17,SUM(IF(($BR$30:$BR$38=C17)*($BS$29:$CA$29=T20),$BS$30:$CA$38)),0)</f>
        <v>0</v>
      </c>
      <c r="AV52" s="3">
        <f t="array" ref="AV52">IF(T17=C17,SUM(IF(($BR$30:$BR$38=C17)*($BS$29:$CA$29=T21),$BS$30:$CA$38)),0)</f>
        <v>0</v>
      </c>
      <c r="AW52" s="3">
        <f t="array" ref="AW52">IF(T17=C17,SUM(IF(($BR$30:$BR$38=C17)*($BS$29:$CA$29=T22),$BS$30:$CA$38)),0)</f>
        <v>0</v>
      </c>
      <c r="AX52" s="3">
        <f t="array" ref="AX52">IF(T17=C17,SUM(IF(($BR$30:$BR$38=C17)*($BS$29:$CA$29=T23),$BS$30:$CA$38)),0)</f>
        <v>0</v>
      </c>
      <c r="AY52" s="3">
        <f t="array" ref="AY52">IF(T17=C17,SUM(IF(($BR$30:$BR$38=C17)*($BS$29:$CA$29=T$24),$BS$30:$CA$38)),0)</f>
        <v>0</v>
      </c>
      <c r="AZ52" s="3">
        <f t="array" ref="AZ52">IF(T17=C17,SUM(IF(($BR$30:$BR$38=C17)*($BS$29:$CA$29=T$25),$BS$30:$CA$38)),0)</f>
        <v>0</v>
      </c>
      <c r="BA52" s="5">
        <f t="array" ref="BA52">IF(U17=C17,SUM(IF(($BR$30:$BR$38=C17)*($BS$29:$CA$29=U$18),$BS$30:$CA$38)),0)</f>
        <v>0</v>
      </c>
      <c r="BB52" s="3">
        <f t="array" ref="BB52">IF(U17=C17,SUM(IF(($BR$30:$BR$38=C17)*($BS$29:$CA$29=U$19),$BS$30:$CA$38)),0)</f>
        <v>0</v>
      </c>
      <c r="BC52" s="3">
        <f t="array" ref="BC52">IF(U17=C17,SUM(IF(($BR$30:$BR$38=C17)*($BS$29:$CA$29=U$20),$BS$30:$CA$38)),0)</f>
        <v>0</v>
      </c>
      <c r="BD52" s="3">
        <f t="array" ref="BD52">IF(U17=C17,SUM(IF(($BR$30:$BR$38=C17)*($BS$29:$CA$29=U$21),$BS$30:$CA$38)),0)</f>
        <v>0</v>
      </c>
      <c r="BE52" s="3">
        <f t="array" ref="BE52">IF(U17=C17,SUM(IF(($BR$30:$BR$38=C17)*($BS$29:$CA$29=U$22),$BS$30:$CA$38)),0)</f>
        <v>0</v>
      </c>
      <c r="BF52" s="3">
        <f t="array" ref="BF52">IF(U17=C17,SUM(IF(($BR$30:$BR$38=C17)*($BS$29:$CA$29=U$23),$BS$30:$CA$38)),0)</f>
        <v>0</v>
      </c>
      <c r="BG52" s="3">
        <f t="array" ref="BG52">IF(U17=C17,SUM(IF(($BR$30:$BR$38=C17)*($BS$29:$CA$29=U$24),$BS$30:$CA$38)),0)</f>
        <v>0</v>
      </c>
      <c r="BH52" s="3">
        <f t="array" ref="BH52">IF(U17=C17,SUM(IF(($BR$30:$BR$38=C17)*($BS$29:$CA$29=U$25),$BS$30:$CA$38)),0)</f>
        <v>0</v>
      </c>
      <c r="BI52" s="5">
        <f t="array" ref="BI52">IF(V17=C17,SUM(IF(($BR$30:$BR$38=C17)*($BS$29:$CA$29=V$18),$BS$30:$CA$38)),0)</f>
        <v>0</v>
      </c>
      <c r="BJ52" s="3">
        <f t="array" ref="BJ52">IF(V17=C17,SUM(IF(($BR$30:$BR$38=C17)*($BS$29:$CA$29=V$19),$BS$30:$CA$38)),0)</f>
        <v>0</v>
      </c>
      <c r="BK52" s="3">
        <f t="array" ref="BK52">IF(V17=C17,SUM(IF(($BR$30:$BR$38=C17)*($BS$29:$CA$29=V$20),$BS$30:$CA$38)),0)</f>
        <v>0</v>
      </c>
      <c r="BL52" s="3">
        <f t="array" ref="BL52">IF(V17=C17,SUM(IF(($BR$30:$BR$38=C17)*($BS$29:$CA$29=V$21),$BS$30:$CA$38)),0)</f>
        <v>0</v>
      </c>
      <c r="BM52" s="3">
        <f t="array" ref="BM52">IF(V17=C17,SUM(IF(($BR$30:$BR$38=C17)*($BS$29:$CA$29=V$22),$BS$30:$CA$38)),0)</f>
        <v>0</v>
      </c>
      <c r="BN52" s="3">
        <f t="array" ref="BN52">IF(V17=C17,SUM(IF(($BR$30:$BR$38=C17)*($BS$29:$CA$29=V$23),$BS$30:$CA$38)),0)</f>
        <v>0</v>
      </c>
      <c r="BO52" s="3">
        <f t="array" ref="BO52">IF(V17=C17,SUM(IF(($BR$30:$BR$38=C17)*($BS$29:$CA$29=V$24),$BS$30:$CA$38)),0)</f>
        <v>0</v>
      </c>
      <c r="BP52" s="15">
        <f t="array" ref="BP52">IF(V17=C17,SUM(IF(($BR$30:$BR$38=C17)*($BS$29:$CA$29=V$25),$BS$30:$CA$38)),0)</f>
        <v>0</v>
      </c>
      <c r="BQ52" s="3"/>
      <c r="BR52" s="2" t="str">
        <f t="shared" ref="BR52:BR60" si="68">F4</f>
        <v>Team B1</v>
      </c>
      <c r="BS52" s="6"/>
      <c r="BT52" s="7">
        <f t="shared" ref="BT52:CA52" si="69">SUMIFS($AE$64:$AE$351,$V$64:$V$351,$BR52,$W$64:$W$351,BT$51)+SUMIFS($AF$64:$AF$351,$W$64:$W$351,$BR52,$V$64:$V$351,BT$51)</f>
        <v>4</v>
      </c>
      <c r="BU52" s="7">
        <f t="shared" si="69"/>
        <v>1</v>
      </c>
      <c r="BV52" s="7">
        <f t="shared" si="69"/>
        <v>1</v>
      </c>
      <c r="BW52" s="7">
        <f t="shared" si="69"/>
        <v>1</v>
      </c>
      <c r="BX52" s="7">
        <f t="shared" si="69"/>
        <v>4</v>
      </c>
      <c r="BY52" s="7">
        <f t="shared" si="69"/>
        <v>4</v>
      </c>
      <c r="BZ52" s="7">
        <f t="shared" si="69"/>
        <v>3</v>
      </c>
      <c r="CA52" s="7">
        <f t="shared" si="69"/>
        <v>1</v>
      </c>
      <c r="CB52" s="3"/>
    </row>
    <row r="53" spans="2:80" s="2" customFormat="1" x14ac:dyDescent="0.2">
      <c r="E53" s="14">
        <f t="array" ref="E53">IF(O18=C18,SUM(IF(($BR$30:$BR$38=C18)*($BS$29:$CA$29=O17),$BS$30:$CA$38)),0)</f>
        <v>0</v>
      </c>
      <c r="F53" s="3">
        <f t="array" ref="F53">IF(O18=C18,SUM(IF(($BR$30:$BR$38=C18)*($BS$29:$CA$29=O19),$BS$30:$CA$38)),0)</f>
        <v>0</v>
      </c>
      <c r="G53" s="3">
        <f t="array" ref="G53">IF(O18=C18,SUM(IF(($BR$30:$BR$38=C18)*($BS$29:$CA$29=O20),$BS$30:$CA$38)),0)</f>
        <v>0</v>
      </c>
      <c r="H53" s="3">
        <f t="array" ref="H53">IF(O18=C18,SUM(IF(($BR$30:$BR$38=C18)*($BS$29:$CA$29=O21),$BS$30:$CA$38)),0)</f>
        <v>0</v>
      </c>
      <c r="I53" s="3">
        <f t="array" ref="I53">IF(O18=C18,SUM(IF(($BR$30:$BR$38=C18)*($BS$29:$CA$29=O22),$BS$30:$CA$38)),0)</f>
        <v>0</v>
      </c>
      <c r="J53" s="3">
        <f t="array" ref="J53">IF(O18=C18,SUM(IF(($BR$30:$BR$38=C18)*($BS$29:$CA$29=O23),$BS$30:$CA$38)),0)</f>
        <v>0</v>
      </c>
      <c r="K53" s="3">
        <f t="array" ref="K53">IF(O18=C18,SUM(IF(($BR$30:$BR$38=C18)*($BS$29:$CA$29=O$24),$BS$30:$CA$38)),0)</f>
        <v>0</v>
      </c>
      <c r="L53" s="3">
        <f t="array" ref="L53">IF(O18=C18,SUM(IF(($BR$30:$BR$38=C18)*($BS$29:$CA$29=O$25),$BS$30:$CA$38)),0)</f>
        <v>0</v>
      </c>
      <c r="M53" s="5">
        <f t="array" ref="M53">IF(P18=C18,SUM(IF(($BR$30:$BR$38=C18)*($BS$29:$CA$29=P17),$BS$30:$CA$38)),0)</f>
        <v>0</v>
      </c>
      <c r="N53" s="3">
        <f t="array" ref="N53">IF(P18=C18,SUM(IF(($BR$30:$BR$38=C18)*($BS$29:$CA$29=P19),$BS$30:$CA$38)),0)</f>
        <v>0</v>
      </c>
      <c r="O53" s="3">
        <f t="array" ref="O53">IF(P18=C18,SUM(IF(($BR$30:$BR$38=C18)*($BS$29:$CA$29=P20),$BS$30:$CA$38)),0)</f>
        <v>0</v>
      </c>
      <c r="P53" s="3">
        <f t="array" ref="P53">IF(P18=C18,SUM(IF(($BR$30:$BR$38=C18)*($BS$29:$CA$29=P21),$BS$30:$CA$38)),0)</f>
        <v>0</v>
      </c>
      <c r="Q53" s="3">
        <f t="array" ref="Q53">IF(P18=C18,SUM(IF(($BR$30:$BR$38=C18)*($BS$29:$CA$29=P22),$BS$30:$CA$38)),0)</f>
        <v>0</v>
      </c>
      <c r="R53" s="3">
        <f t="array" ref="R53">IF(P18=C18,SUM(IF(($BR$30:$BR$38=C18)*($BS$29:$CA$29=P23),$BS$30:$CA$38)),0)</f>
        <v>0</v>
      </c>
      <c r="S53" s="3">
        <f t="array" ref="S53">IF(P18=C18,SUM(IF(($BR$30:$BR$38=C18)*($BS$29:$CA$29=P$24),$BS$30:$CA$38)),0)</f>
        <v>0</v>
      </c>
      <c r="T53" s="3">
        <f t="array" ref="T53">IF(P18=C18,SUM(IF(($BR$30:$BR$38=C18)*($BS$29:$CA$29=P$25),$BS$30:$CA$38)),0)</f>
        <v>0</v>
      </c>
      <c r="U53" s="5">
        <f t="array" ref="U53">IF(Q18=C18,SUM(IF(($BR$30:$BR$38=C18)*($BS$29:$CA$29=Q17),$BS$30:$CA$38)),0)</f>
        <v>0</v>
      </c>
      <c r="V53" s="3">
        <f t="array" ref="V53">IF(Q18=C18,SUM(IF(($BR$30:$BR$38=C18)*($BS$29:$CA$29=Q19),$BS$30:$CA$38)),0)</f>
        <v>0</v>
      </c>
      <c r="W53" s="3">
        <f t="array" ref="W53">IF(Q18=C18,SUM(IF(($BR$30:$BR$38=C18)*($BS$29:$CA$29=Q20),$BS$30:$CA$38)),0)</f>
        <v>0</v>
      </c>
      <c r="X53" s="3">
        <f t="array" ref="X53">IF(Q18=C18,SUM(IF(($BR$30:$BR$38=C18)*($BS$29:$CA$29=Q21),$BS$30:$CA$38)),0)</f>
        <v>0</v>
      </c>
      <c r="Y53" s="3">
        <f t="array" ref="Y53">IF(Q18=C18,SUM(IF(($BR$30:$BR$38=C18)*($BS$29:$CA$29=Q22),$BS$30:$CA$38)),0)</f>
        <v>0</v>
      </c>
      <c r="Z53" s="3">
        <f t="array" ref="Z53">IF(Q18=C18,SUM(IF(($BR$30:$BR$38=C18)*($BS$29:$CA$29=Q23),$BS$30:$CA$38)),0)</f>
        <v>0</v>
      </c>
      <c r="AA53" s="3">
        <f t="array" ref="AA53">IF(Q18=C18,SUM(IF(($BR$30:$BR$38=C18)*($BS$29:$CA$29=Q$24),$BS$30:$CA$38)),0)</f>
        <v>0</v>
      </c>
      <c r="AB53" s="3">
        <f t="array" ref="AB53">IF(Q18=C18,SUM(IF(($BR$30:$BR$38=C18)*($BS$29:$CA$29=Q$25),$BS$30:$CA$38)),0)</f>
        <v>0</v>
      </c>
      <c r="AC53" s="5">
        <f t="array" ref="AC53">IF(R18=C18,SUM(IF(($BR$30:$BR$38=C18)*($BS$29:$CA$29=R17),$BS$30:$CA$38)),0)</f>
        <v>0</v>
      </c>
      <c r="AD53" s="3">
        <f t="array" ref="AD53">IF(R18=C18,SUM(IF(($BR$30:$BR$38=C18)*($BS$29:$CA$29=R19),$BS$30:$CA$38)),0)</f>
        <v>0</v>
      </c>
      <c r="AE53" s="3">
        <f t="array" ref="AE53">IF(R18=C18,SUM(IF(($BR$30:$BR$38=C18)*($BS$29:$CA$29=R20),$BS$30:$CA$38)),0)</f>
        <v>0</v>
      </c>
      <c r="AF53" s="3">
        <f t="array" ref="AF53">IF(R18=C18,SUM(IF(($BR$30:$BR$38=C18)*($BS$29:$CA$29=R21),$BS$30:$CA$38)),0)</f>
        <v>0</v>
      </c>
      <c r="AG53" s="3">
        <f t="array" ref="AG53">IF(R18=C18,SUM(IF(($BR$30:$BR$38=C18)*($BS$29:$CA$29=R22),$BS$30:$CA$38)),0)</f>
        <v>0</v>
      </c>
      <c r="AH53" s="3">
        <f t="array" ref="AH53">IF(R18=C18,SUM(IF(($BR$30:$BR$38=C18)*($BS$29:$CA$29=R23),$BS$30:$CA$38)),0)</f>
        <v>0</v>
      </c>
      <c r="AI53" s="3">
        <f t="array" ref="AI53">IF(R18=C18,SUM(IF(($BR$30:$BR$38=C18)*($BS$29:$CA$29=R$24),$BS$30:$CA$38)),0)</f>
        <v>0</v>
      </c>
      <c r="AJ53" s="3">
        <f t="array" ref="AJ53">IF(R18=C18,SUM(IF(($BR$30:$BR$38=C18)*($BS$29:$CA$29=R$25),$BS$30:$CA$38)),0)</f>
        <v>0</v>
      </c>
      <c r="AK53" s="5">
        <f t="array" ref="AK53">IF(S18=C18,SUM(IF(($BR$30:$BR$38=C18)*($BS$29:$CA$29=S17),$BS$30:$CA$38)),0)</f>
        <v>0</v>
      </c>
      <c r="AL53" s="3">
        <f t="array" ref="AL53">IF(S18=C18,SUM(IF(($BR$30:$BR$38=C18)*($BS$29:$CA$29=S19),$BS$30:$CA$38)),0)</f>
        <v>0</v>
      </c>
      <c r="AM53" s="3">
        <f t="array" ref="AM53">IF(S18=C18,SUM(IF(($BR$30:$BR$38=C18)*($BS$29:$CA$29=S20),$BS$30:$CA$38)),0)</f>
        <v>0</v>
      </c>
      <c r="AN53" s="3">
        <f t="array" ref="AN53">IF(S18=C18,SUM(IF(($BR$30:$BR$38=C18)*($BS$29:$CA$29=S21),$BS$30:$CA$38)),0)</f>
        <v>0</v>
      </c>
      <c r="AO53" s="3">
        <f t="array" ref="AO53">IF(S18=C18,SUM(IF(($BR$30:$BR$38=C18)*($BS$29:$CA$29=S22),$BS$30:$CA$38)),0)</f>
        <v>0</v>
      </c>
      <c r="AP53" s="3">
        <f t="array" ref="AP53">IF(S18=C18,SUM(IF(($BR$30:$BR$38=C18)*($BS$29:$CA$29=S23),$BS$30:$CA$38)),0)</f>
        <v>0</v>
      </c>
      <c r="AQ53" s="3">
        <f t="array" ref="AQ53">IF(S18=C18,SUM(IF(($BR$30:$BR$38=C18)*($BS$29:$CA$29=S$24),$BS$30:$CA$38)),0)</f>
        <v>0</v>
      </c>
      <c r="AR53" s="3">
        <f t="array" ref="AR53">IF(S18=C18,SUM(IF(($BR$30:$BR$38=C18)*($BS$29:$CA$29=S$25),$BS$30:$CA$38)),0)</f>
        <v>0</v>
      </c>
      <c r="AS53" s="5">
        <f t="array" ref="AS53">IF(T18=C18,SUM(IF(($BR$30:$BR$38=C18)*($BS$29:$CA$29=T17),$BS$30:$CA$38)),0)</f>
        <v>0</v>
      </c>
      <c r="AT53" s="3">
        <f t="array" ref="AT53">IF(T18=C18,SUM(IF(($BR$30:$BR$38=C18)*($BS$29:$CA$29=T19),$BS$30:$CA$38)),0)</f>
        <v>0</v>
      </c>
      <c r="AU53" s="3">
        <f t="array" ref="AU53">IF(T18=C18,SUM(IF(($BR$30:$BR$38=C18)*($BS$29:$CA$29=T20),$BS$30:$CA$38)),0)</f>
        <v>0</v>
      </c>
      <c r="AV53" s="3">
        <f t="array" ref="AV53">IF(T18=C18,SUM(IF(($BR$30:$BR$38=C18)*($BS$29:$CA$29=T21),$BS$30:$CA$38)),0)</f>
        <v>0</v>
      </c>
      <c r="AW53" s="3">
        <f t="array" ref="AW53">IF(T18=C18,SUM(IF(($BR$30:$BR$38=C18)*($BS$29:$CA$29=T22),$BS$30:$CA$38)),0)</f>
        <v>0</v>
      </c>
      <c r="AX53" s="3">
        <f t="array" ref="AX53">IF(T18=C18,SUM(IF(($BR$30:$BR$38=C18)*($BS$29:$CA$29=T23),$BS$30:$CA$38)),0)</f>
        <v>0</v>
      </c>
      <c r="AY53" s="3">
        <f t="array" ref="AY53">IF(T18=C18,SUM(IF(($BR$30:$BR$38=C18)*($BS$29:$CA$29=T$24),$BS$30:$CA$38)),0)</f>
        <v>0</v>
      </c>
      <c r="AZ53" s="3">
        <f t="array" ref="AZ53">IF(T18=C18,SUM(IF(($BR$30:$BR$38=C18)*($BS$29:$CA$29=T$25),$BS$30:$CA$38)),0)</f>
        <v>0</v>
      </c>
      <c r="BA53" s="5">
        <f t="array" ref="BA53">IF(U18=C18,SUM(IF(($BR$30:$BR$38=C18)*($BS$29:$CA$29=U$17),$BS$30:$CA$38)),0)</f>
        <v>0</v>
      </c>
      <c r="BB53" s="3">
        <f t="array" ref="BB53">IF(U18=C18,SUM(IF(($BR$30:$BR$38=C18)*($BS$29:$CA$29=U$19),$BS$30:$CA$38)),0)</f>
        <v>0</v>
      </c>
      <c r="BC53" s="3">
        <f t="array" ref="BC53">IF(U18=C18,SUM(IF(($BR$30:$BR$38=C18)*($BS$29:$CA$29=U$20),$BS$30:$CA$38)),0)</f>
        <v>0</v>
      </c>
      <c r="BD53" s="3">
        <f t="array" ref="BD53">IF(U18=C18,SUM(IF(($BR$30:$BR$38=C18)*($BS$29:$CA$29=U$21),$BS$30:$CA$38)),0)</f>
        <v>0</v>
      </c>
      <c r="BE53" s="3">
        <f t="array" ref="BE53">IF(U18=C18,SUM(IF(($BR$30:$BR$38=C18)*($BS$29:$CA$29=U$22),$BS$30:$CA$38)),0)</f>
        <v>0</v>
      </c>
      <c r="BF53" s="3">
        <f t="array" ref="BF53">IF(U18=C18,SUM(IF(($BR$30:$BR$38=C18)*($BS$29:$CA$29=U$23),$BS$30:$CA$38)),0)</f>
        <v>0</v>
      </c>
      <c r="BG53" s="3">
        <f t="array" ref="BG53">IF(U18=C18,SUM(IF(($BR$30:$BR$38=C18)*($BS$29:$CA$29=U$24),$BS$30:$CA$38)),0)</f>
        <v>0</v>
      </c>
      <c r="BH53" s="3">
        <f t="array" ref="BH53">IF(U18=C18,SUM(IF(($BR$30:$BR$38=C18)*($BS$29:$CA$29=U$25),$BS$30:$CA$38)),0)</f>
        <v>0</v>
      </c>
      <c r="BI53" s="5">
        <f t="array" ref="BI53">IF(V18=C18,SUM(IF(($BR$30:$BR$38=C18)*($BS$29:$CA$29=V$17),$BS$30:$CA$38)),0)</f>
        <v>0</v>
      </c>
      <c r="BJ53" s="3">
        <f t="array" ref="BJ53">IF(V18=C18,SUM(IF(($BR$30:$BR$38=C18)*($BS$29:$CA$29=V$19),$BS$30:$CA$38)),0)</f>
        <v>0</v>
      </c>
      <c r="BK53" s="3">
        <f t="array" ref="BK53">IF(V18=C18,SUM(IF(($BR$30:$BR$38=C18)*($BS$29:$CA$29=V$20),$BS$30:$CA$38)),0)</f>
        <v>0</v>
      </c>
      <c r="BL53" s="3">
        <f t="array" ref="BL53">IF(V18=C18,SUM(IF(($BR$30:$BR$38=C18)*($BS$29:$CA$29=V$21),$BS$30:$CA$38)),0)</f>
        <v>0</v>
      </c>
      <c r="BM53" s="3">
        <f t="array" ref="BM53">IF(V18=C18,SUM(IF(($BR$30:$BR$38=C18)*($BS$29:$CA$29=V$22),$BS$30:$CA$38)),0)</f>
        <v>0</v>
      </c>
      <c r="BN53" s="3">
        <f t="array" ref="BN53">IF(V18=C18,SUM(IF(($BR$30:$BR$38=C18)*($BS$29:$CA$29=V$23),$BS$30:$CA$38)),0)</f>
        <v>0</v>
      </c>
      <c r="BO53" s="3">
        <f t="array" ref="BO53">IF(V18=C18,SUM(IF(($BR$30:$BR$38=C18)*($BS$29:$CA$29=V$24),$BS$30:$CA$38)),0)</f>
        <v>0</v>
      </c>
      <c r="BP53" s="15">
        <f t="array" ref="BP53">IF(V18=C18,SUM(IF(($BR$30:$BR$38=C18)*($BS$29:$CA$29=V$25),$BS$30:$CA$38)),0)</f>
        <v>0</v>
      </c>
      <c r="BQ53" s="3"/>
      <c r="BR53" s="2" t="str">
        <f t="shared" si="68"/>
        <v>Team B2</v>
      </c>
      <c r="BS53" s="8">
        <f t="shared" ref="BS53:BS60" si="70">SUMIFS($AE$64:$AE$351,$V$64:$V$351,$BR53,$W$64:$W$351,BS$51)+SUMIFS($AF$64:$AF$351,$W$64:$W$351,$BR53,$V$64:$V$351,BS$51)</f>
        <v>1</v>
      </c>
      <c r="BT53" s="6"/>
      <c r="BU53" s="7">
        <f t="shared" ref="BU53:CA53" si="71">SUMIFS($AE$64:$AE$351,$V$64:$V$351,$BR53,$W$64:$W$351,BU$51)+SUMIFS($AF$64:$AF$351,$W$64:$W$351,$BR53,$V$64:$V$351,BU$51)</f>
        <v>6</v>
      </c>
      <c r="BV53" s="7">
        <f t="shared" si="71"/>
        <v>1</v>
      </c>
      <c r="BW53" s="7">
        <f t="shared" si="71"/>
        <v>1</v>
      </c>
      <c r="BX53" s="7">
        <f t="shared" si="71"/>
        <v>2</v>
      </c>
      <c r="BY53" s="7">
        <f t="shared" si="71"/>
        <v>0</v>
      </c>
      <c r="BZ53" s="7">
        <f t="shared" si="71"/>
        <v>4</v>
      </c>
      <c r="CA53" s="7">
        <f t="shared" si="71"/>
        <v>4</v>
      </c>
      <c r="CB53" s="3"/>
    </row>
    <row r="54" spans="2:80" s="2" customFormat="1" x14ac:dyDescent="0.2">
      <c r="E54" s="14">
        <f t="array" ref="E54">IF(O19=C19,SUM(IF(($BR$30:$BR$38=C19)*($BS$29:$CA$29=O17),$BS$30:$CA$38)),0)</f>
        <v>0</v>
      </c>
      <c r="F54" s="3">
        <f t="array" ref="F54">IF(O19=C19,SUM(IF(($BR$30:$BR$38=C19)*($BS$29:$CA$29=O18),$BS$30:$CA$38)),0)</f>
        <v>0</v>
      </c>
      <c r="G54" s="3">
        <f t="array" ref="G54">IF(O19=C19,SUM(IF(($BR$30:$BR$38=C19)*($BS$29:$CA$29=O20),$BS$30:$CA$38)),0)</f>
        <v>0</v>
      </c>
      <c r="H54" s="3">
        <f t="array" ref="H54">IF(O19=C19,SUM(IF(($BR$30:$BR$38=C19)*($BS$29:$CA$29=O21),$BS$30:$CA$38)),0)</f>
        <v>0</v>
      </c>
      <c r="I54" s="3">
        <f t="array" ref="I54">IF(O19=C19,SUM(IF(($BR$30:$BR$38=C19)*($BS$29:$CA$29=O22),$BS$30:$CA$38)),0)</f>
        <v>0</v>
      </c>
      <c r="J54" s="3">
        <f t="array" ref="J54">IF(O19=C19,SUM(IF(($BR$30:$BR$38=C19)*($BS$29:$CA$29=O23),$BS$30:$CA$38)),0)</f>
        <v>0</v>
      </c>
      <c r="K54" s="3">
        <f t="array" ref="K54">IF(O19=C19,SUM(IF(($BR$30:$BR$38=C19)*($BS$29:$CA$29=O$24),$BS$30:$CA$38)),0)</f>
        <v>0</v>
      </c>
      <c r="L54" s="3">
        <f t="array" ref="L54">IF(O19=C19,SUM(IF(($BR$30:$BR$38=C19)*($BS$29:$CA$29=O$25),$BS$30:$CA$38)),0)</f>
        <v>0</v>
      </c>
      <c r="M54" s="5">
        <f t="array" ref="M54">IF(P19=C19,SUM(IF(($BR$30:$BR$38=C19)*($BS$29:$CA$29=P17),$BS$30:$CA$38)),0)</f>
        <v>0</v>
      </c>
      <c r="N54" s="3">
        <f t="array" ref="N54">IF(P19=C19,SUM(IF(($BR$30:$BR$38=C19)*($BS$29:$CA$29=P18),$BS$30:$CA$38)),0)</f>
        <v>0</v>
      </c>
      <c r="O54" s="3">
        <f t="array" ref="O54">IF(P19=C19,SUM(IF(($BR$30:$BR$38=C19)*($BS$29:$CA$29=P20),$BS$30:$CA$38)),0)</f>
        <v>0</v>
      </c>
      <c r="P54" s="3">
        <f t="array" ref="P54">IF(P19=C19,SUM(IF(($BR$30:$BR$38=C19)*($BS$29:$CA$29=P21),$BS$30:$CA$38)),0)</f>
        <v>0</v>
      </c>
      <c r="Q54" s="3">
        <f t="array" ref="Q54">IF(P19=C19,SUM(IF(($BR$30:$BR$38=C19)*($BS$29:$CA$29=P22),$BS$30:$CA$38)),0)</f>
        <v>0</v>
      </c>
      <c r="R54" s="3">
        <f t="array" ref="R54">IF(P19=C19,SUM(IF(($BR$30:$BR$38=C19)*($BS$29:$CA$29=P23),$BS$30:$CA$38)),0)</f>
        <v>0</v>
      </c>
      <c r="S54" s="3">
        <f t="array" ref="S54">IF(P19=C19,SUM(IF(($BR$30:$BR$38=C19)*($BS$29:$CA$29=P$24),$BS$30:$CA$38)),0)</f>
        <v>0</v>
      </c>
      <c r="T54" s="3">
        <f t="array" ref="T54">IF(P19=C19,SUM(IF(($BR$30:$BR$38=C19)*($BS$29:$CA$29=P$25),$BS$30:$CA$38)),0)</f>
        <v>0</v>
      </c>
      <c r="U54" s="5">
        <f t="array" ref="U54">IF(Q19=C19,SUM(IF(($BR$30:$BR$38=C19)*($BS$29:$CA$29=Q17),$BS$30:$CA$38)),0)</f>
        <v>0</v>
      </c>
      <c r="V54" s="3">
        <f t="array" ref="V54">IF(Q19=C19,SUM(IF(($BR$30:$BR$38=C19)*($BS$29:$CA$29=Q18),$BS$30:$CA$38)),0)</f>
        <v>0</v>
      </c>
      <c r="W54" s="3">
        <f t="array" ref="W54">IF(Q19=C19,SUM(IF(($BR$30:$BR$38=C19)*($BS$29:$CA$29=Q20),$BS$30:$CA$38)),0)</f>
        <v>0</v>
      </c>
      <c r="X54" s="3">
        <f t="array" ref="X54">IF(Q19=C19,SUM(IF(($BR$30:$BR$38=C19)*($BS$29:$CA$29=Q21),$BS$30:$CA$38)),0)</f>
        <v>0</v>
      </c>
      <c r="Y54" s="3">
        <f t="array" ref="Y54">IF(Q19=C19,SUM(IF(($BR$30:$BR$38=C19)*($BS$29:$CA$29=Q22),$BS$30:$CA$38)),0)</f>
        <v>0</v>
      </c>
      <c r="Z54" s="3">
        <f t="array" ref="Z54">IF(Q19=C19,SUM(IF(($BR$30:$BR$38=C19)*($BS$29:$CA$29=Q23),$BS$30:$CA$38)),0)</f>
        <v>0</v>
      </c>
      <c r="AA54" s="3">
        <f t="array" ref="AA54">IF(Q19=C19,SUM(IF(($BR$30:$BR$38=C19)*($BS$29:$CA$29=Q$24),$BS$30:$CA$38)),0)</f>
        <v>0</v>
      </c>
      <c r="AB54" s="3">
        <f t="array" ref="AB54">IF(Q19=C19,SUM(IF(($BR$30:$BR$38=C19)*($BS$29:$CA$29=Q$25),$BS$30:$CA$38)),0)</f>
        <v>0</v>
      </c>
      <c r="AC54" s="5">
        <f t="array" ref="AC54">IF(R19=C19,SUM(IF(($BR$30:$BR$38=C19)*($BS$29:$CA$29=R17),$BS$30:$CA$38)),0)</f>
        <v>0</v>
      </c>
      <c r="AD54" s="3">
        <f t="array" ref="AD54">IF(R19=C19,SUM(IF(($BR$30:$BR$38=C19)*($BS$29:$CA$29=R18),$BS$30:$CA$38)),0)</f>
        <v>0</v>
      </c>
      <c r="AE54" s="3">
        <f t="array" ref="AE54">IF(R19=C19,SUM(IF(($BR$30:$BR$38=C19)*($BS$29:$CA$29=R20),$BS$30:$CA$38)),0)</f>
        <v>0</v>
      </c>
      <c r="AF54" s="3">
        <f t="array" ref="AF54">IF(R19=C19,SUM(IF(($BR$30:$BR$38=C19)*($BS$29:$CA$29=R21),$BS$30:$CA$38)),0)</f>
        <v>0</v>
      </c>
      <c r="AG54" s="3">
        <f t="array" ref="AG54">IF(R19=C19,SUM(IF(($BR$30:$BR$38=C19)*($BS$29:$CA$29=R22),$BS$30:$CA$38)),0)</f>
        <v>0</v>
      </c>
      <c r="AH54" s="3">
        <f t="array" ref="AH54">IF(R19=C19,SUM(IF(($BR$30:$BR$38=C19)*($BS$29:$CA$29=R23),$BS$30:$CA$38)),0)</f>
        <v>0</v>
      </c>
      <c r="AI54" s="3">
        <f t="array" ref="AI54">IF(R19=C19,SUM(IF(($BR$30:$BR$38=C19)*($BS$29:$CA$29=R$24),$BS$30:$CA$38)),0)</f>
        <v>0</v>
      </c>
      <c r="AJ54" s="3">
        <f t="array" ref="AJ54">IF(R19=C19,SUM(IF(($BR$30:$BR$38=C19)*($BS$29:$CA$29=R$25),$BS$30:$CA$38)),0)</f>
        <v>0</v>
      </c>
      <c r="AK54" s="5">
        <f t="array" ref="AK54">IF(S19=C19,SUM(IF(($BR$30:$BR$38=C19)*($BS$29:$CA$29=S17),$BS$30:$CA$38)),0)</f>
        <v>0</v>
      </c>
      <c r="AL54" s="3">
        <f t="array" ref="AL54">IF(S19=C19,SUM(IF(($BR$30:$BR$38=C19)*($BS$29:$CA$29=S18),$BS$30:$CA$38)),0)</f>
        <v>0</v>
      </c>
      <c r="AM54" s="3">
        <f t="array" ref="AM54">IF(S19=C19,SUM(IF(($BR$30:$BR$38=C19)*($BS$29:$CA$29=S20),$BS$30:$CA$38)),0)</f>
        <v>0</v>
      </c>
      <c r="AN54" s="3">
        <f t="array" ref="AN54">IF(S19=C19,SUM(IF(($BR$30:$BR$38=C19)*($BS$29:$CA$29=S21),$BS$30:$CA$38)),0)</f>
        <v>0</v>
      </c>
      <c r="AO54" s="3">
        <f t="array" ref="AO54">IF(S19=C19,SUM(IF(($BR$30:$BR$38=C19)*($BS$29:$CA$29=S22),$BS$30:$CA$38)),0)</f>
        <v>0</v>
      </c>
      <c r="AP54" s="3">
        <f t="array" ref="AP54">IF(S19=C19,SUM(IF(($BR$30:$BR$38=C19)*($BS$29:$CA$29=S23),$BS$30:$CA$38)),0)</f>
        <v>0</v>
      </c>
      <c r="AQ54" s="3">
        <f t="array" ref="AQ54">IF(S19=C19,SUM(IF(($BR$30:$BR$38=C19)*($BS$29:$CA$29=S$24),$BS$30:$CA$38)),0)</f>
        <v>0</v>
      </c>
      <c r="AR54" s="3">
        <f t="array" ref="AR54">IF(S19=C19,SUM(IF(($BR$30:$BR$38=C19)*($BS$29:$CA$29=S$25),$BS$30:$CA$38)),0)</f>
        <v>0</v>
      </c>
      <c r="AS54" s="5">
        <f t="array" ref="AS54">IF(T19=C19,SUM(IF(($BR$30:$BR$38=C19)*($BS$29:$CA$29=T17),$BS$30:$CA$38)),0)</f>
        <v>0</v>
      </c>
      <c r="AT54" s="3">
        <f t="array" ref="AT54">IF(T19=C19,SUM(IF(($BR$30:$BR$38=C19)*($BS$29:$CA$29=T18),$BS$30:$CA$38)),0)</f>
        <v>0</v>
      </c>
      <c r="AU54" s="3">
        <f t="array" ref="AU54">IF(T19=C19,SUM(IF(($BR$30:$BR$38=C19)*($BS$29:$CA$29=T20),$BS$30:$CA$38)),0)</f>
        <v>0</v>
      </c>
      <c r="AV54" s="3">
        <f t="array" ref="AV54">IF(T19=C19,SUM(IF(($BR$30:$BR$38=C19)*($BS$29:$CA$29=T21),$BS$30:$CA$38)),0)</f>
        <v>0</v>
      </c>
      <c r="AW54" s="3">
        <f t="array" ref="AW54">IF(T19=C19,SUM(IF(($BR$30:$BR$38=C19)*($BS$29:$CA$29=T22),$BS$30:$CA$38)),0)</f>
        <v>0</v>
      </c>
      <c r="AX54" s="3">
        <f t="array" ref="AX54">IF(T19=C19,SUM(IF(($BR$30:$BR$38=C19)*($BS$29:$CA$29=T23),$BS$30:$CA$38)),0)</f>
        <v>0</v>
      </c>
      <c r="AY54" s="3">
        <f t="array" ref="AY54">IF(T19=C19,SUM(IF(($BR$30:$BR$38=C19)*($BS$29:$CA$29=T$24),$BS$30:$CA$38)),0)</f>
        <v>0</v>
      </c>
      <c r="AZ54" s="3">
        <f t="array" ref="AZ54">IF(T19=C19,SUM(IF(($BR$30:$BR$38=C19)*($BS$29:$CA$29=T$25),$BS$30:$CA$38)),0)</f>
        <v>0</v>
      </c>
      <c r="BA54" s="5">
        <f t="array" ref="BA54">IF(U19=C19,SUM(IF(($BR$30:$BR$38=C19)*($BS$29:$CA$29=U$17),$BS$30:$CA$38)),0)</f>
        <v>0</v>
      </c>
      <c r="BB54" s="3">
        <f t="array" ref="BB54">IF(U19=C19,SUM(IF(($BR$30:$BR$38=C19)*($BS$29:$CA$29=U$18),$BS$30:$CA$38)),0)</f>
        <v>0</v>
      </c>
      <c r="BC54" s="3">
        <f t="array" ref="BC54">IF(U19=C19,SUM(IF(($BR$30:$BR$38=C19)*($BS$29:$CA$29=U$20),$BS$30:$CA$38)),0)</f>
        <v>0</v>
      </c>
      <c r="BD54" s="3">
        <f t="array" ref="BD54">IF(U19=C19,SUM(IF(($BR$30:$BR$38=C19)*($BS$29:$CA$29=U$21),$BS$30:$CA$38)),0)</f>
        <v>0</v>
      </c>
      <c r="BE54" s="3">
        <f t="array" ref="BE54">IF(U19=C19,SUM(IF(($BR$30:$BR$38=C19)*($BS$29:$CA$29=U$22),$BS$30:$CA$38)),0)</f>
        <v>0</v>
      </c>
      <c r="BF54" s="3">
        <f t="array" ref="BF54">IF(U19=C19,SUM(IF(($BR$30:$BR$38=C19)*($BS$29:$CA$29=U$23),$BS$30:$CA$38)),0)</f>
        <v>0</v>
      </c>
      <c r="BG54" s="3">
        <f t="array" ref="BG54">IF(U19=C19,SUM(IF(($BR$30:$BR$38=C19)*($BS$29:$CA$29=U$24),$BS$30:$CA$38)),0)</f>
        <v>0</v>
      </c>
      <c r="BH54" s="3">
        <f t="array" ref="BH54">IF(U19=C19,SUM(IF(($BR$30:$BR$38=C19)*($BS$29:$CA$29=U$25),$BS$30:$CA$38)),0)</f>
        <v>0</v>
      </c>
      <c r="BI54" s="5">
        <f t="array" ref="BI54">IF(V19=C19,SUM(IF(($BR$30:$BR$38=C19)*($BS$29:$CA$29=V$17),$BS$30:$CA$38)),0)</f>
        <v>0</v>
      </c>
      <c r="BJ54" s="3">
        <f t="array" ref="BJ54">IF(V19=C19,SUM(IF(($BR$30:$BR$38=C19)*($BS$29:$CA$29=V$18),$BS$30:$CA$38)),0)</f>
        <v>0</v>
      </c>
      <c r="BK54" s="3">
        <f t="array" ref="BK54">IF(V19=C19,SUM(IF(($BR$30:$BR$38=C19)*($BS$29:$CA$29=V$20),$BS$30:$CA$38)),0)</f>
        <v>0</v>
      </c>
      <c r="BL54" s="3">
        <f t="array" ref="BL54">IF(V19=C19,SUM(IF(($BR$30:$BR$38=C19)*($BS$29:$CA$29=V$21),$BS$30:$CA$38)),0)</f>
        <v>0</v>
      </c>
      <c r="BM54" s="3">
        <f t="array" ref="BM54">IF(V19=C19,SUM(IF(($BR$30:$BR$38=C19)*($BS$29:$CA$29=V$22),$BS$30:$CA$38)),0)</f>
        <v>0</v>
      </c>
      <c r="BN54" s="3">
        <f t="array" ref="BN54">IF(V19=C19,SUM(IF(($BR$30:$BR$38=C19)*($BS$29:$CA$29=V$23),$BS$30:$CA$38)),0)</f>
        <v>0</v>
      </c>
      <c r="BO54" s="3">
        <f t="array" ref="BO54">IF(V19=C19,SUM(IF(($BR$30:$BR$38=C19)*($BS$29:$CA$29=V$24),$BS$30:$CA$38)),0)</f>
        <v>0</v>
      </c>
      <c r="BP54" s="15">
        <f t="array" ref="BP54">IF(V19=C19,SUM(IF(($BR$30:$BR$38=C19)*($BS$29:$CA$29=V$25),$BS$30:$CA$38)),0)</f>
        <v>0</v>
      </c>
      <c r="BQ54" s="3"/>
      <c r="BR54" s="2" t="str">
        <f t="shared" si="68"/>
        <v>Team B3</v>
      </c>
      <c r="BS54" s="8">
        <f t="shared" si="70"/>
        <v>4</v>
      </c>
      <c r="BT54" s="8">
        <f t="shared" ref="BT54:BT60" si="72">SUMIFS($AE$64:$AE$351,$V$64:$V$351,$BR54,$W$64:$W$351,BT$51)+SUMIFS($AF$64:$AF$351,$W$64:$W$351,$BR54,$V$64:$V$351,BT$51)</f>
        <v>0</v>
      </c>
      <c r="BU54" s="6"/>
      <c r="BV54" s="7">
        <f t="shared" ref="BV54:CA54" si="73">SUMIFS($AE$64:$AE$351,$V$64:$V$351,$BR54,$W$64:$W$351,BV$51)+SUMIFS($AF$64:$AF$351,$W$64:$W$351,$BR54,$V$64:$V$351,BV$51)</f>
        <v>3</v>
      </c>
      <c r="BW54" s="7">
        <f t="shared" si="73"/>
        <v>1</v>
      </c>
      <c r="BX54" s="7">
        <f t="shared" si="73"/>
        <v>1</v>
      </c>
      <c r="BY54" s="7">
        <f t="shared" si="73"/>
        <v>3</v>
      </c>
      <c r="BZ54" s="7">
        <f t="shared" si="73"/>
        <v>3</v>
      </c>
      <c r="CA54" s="7">
        <f t="shared" si="73"/>
        <v>4</v>
      </c>
      <c r="CB54" s="3"/>
    </row>
    <row r="55" spans="2:80" s="2" customFormat="1" x14ac:dyDescent="0.2">
      <c r="E55" s="14">
        <f t="array" ref="E55">IF(O20=C20,SUM(IF(($BR$30:$BR$38=C20)*($BS$29:$CA$29=O17),$BS$30:$CA$38)),0)</f>
        <v>0</v>
      </c>
      <c r="F55" s="3">
        <f t="array" ref="F55">IF(O20=C20,SUM(IF(($BR$30:$BR$38=C20)*($BS$29:$CA$29=O18),$BS$30:$CA$38)),0)</f>
        <v>0</v>
      </c>
      <c r="G55" s="3">
        <f t="array" ref="G55">IF(O20=C20,SUM(IF(($BR$30:$BR$38=C20)*($BS$29:$CA$29=O19),$BS$30:$CA$38)),0)</f>
        <v>0</v>
      </c>
      <c r="H55" s="3">
        <f t="array" ref="H55">IF(O20=C20,SUM(IF(($BR$30:$BR$38=C20)*($BS$29:$CA$29=O21),$BS$30:$CA$38)),0)</f>
        <v>0</v>
      </c>
      <c r="I55" s="3">
        <f t="array" ref="I55">IF(O20=C20,SUM(IF(($BR$30:$BR$38=C20)*($BS$29:$CA$29=O22),$BS$30:$CA$38)),0)</f>
        <v>0</v>
      </c>
      <c r="J55" s="3">
        <f t="array" ref="J55">IF(O20=C20,SUM(IF(($BR$30:$BR$38=C20)*($BS$29:$CA$29=O23),$BS$30:$CA$38)),0)</f>
        <v>0</v>
      </c>
      <c r="K55" s="3">
        <f t="array" ref="K55">IF(O20=C20,SUM(IF(($BR$30:$BR$38=C20)*($BS$29:$CA$29=O$24),$BS$30:$CA$38)),0)</f>
        <v>0</v>
      </c>
      <c r="L55" s="3">
        <f t="array" ref="L55">IF(O20=C20,SUM(IF(($BR$30:$BR$38=C20)*($BS$29:$CA$29=O$25),$BS$30:$CA$38)),0)</f>
        <v>0</v>
      </c>
      <c r="M55" s="5">
        <f t="array" ref="M55">IF(P20=C20,SUM(IF(($BR$30:$BR$38=C20)*($BS$29:$CA$29=P17),$BS$30:$CA$38)),0)</f>
        <v>0</v>
      </c>
      <c r="N55" s="3">
        <f t="array" ref="N55">IF(P20=C20,SUM(IF(($BR$30:$BR$38=C20)*($BS$29:$CA$29=P18),$BS$30:$CA$38)),0)</f>
        <v>0</v>
      </c>
      <c r="O55" s="3">
        <f t="array" ref="O55">IF(P20=C20,SUM(IF(($BR$30:$BR$38=C20)*($BS$29:$CA$29=P19),$BS$30:$CA$38)),0)</f>
        <v>0</v>
      </c>
      <c r="P55" s="3">
        <f t="array" ref="P55">IF(P20=C20,SUM(IF(($BR$30:$BR$38=C20)*($BS$29:$CA$29=P21),$BS$30:$CA$38)),0)</f>
        <v>0</v>
      </c>
      <c r="Q55" s="3">
        <f t="array" ref="Q55">IF(P20=C20,SUM(IF(($BR$30:$BR$38=C20)*($BS$29:$CA$29=P22),$BS$30:$CA$38)),0)</f>
        <v>0</v>
      </c>
      <c r="R55" s="3">
        <f t="array" ref="R55">IF(P20=C20,SUM(IF(($BR$30:$BR$38=C20)*($BS$29:$CA$29=P23),$BS$30:$CA$38)),0)</f>
        <v>0</v>
      </c>
      <c r="S55" s="3">
        <f t="array" ref="S55">IF(P20=C20,SUM(IF(($BR$30:$BR$38=C20)*($BS$29:$CA$29=P$24),$BS$30:$CA$38)),0)</f>
        <v>0</v>
      </c>
      <c r="T55" s="3">
        <f t="array" ref="T55">IF(P20=C20,SUM(IF(($BR$30:$BR$38=C20)*($BS$29:$CA$29=P$25),$BS$30:$CA$38)),0)</f>
        <v>0</v>
      </c>
      <c r="U55" s="5">
        <f t="array" ref="U55">IF(Q20=C20,SUM(IF(($BR$30:$BR$38=C20)*($BS$29:$CA$29=Q17),$BS$30:$CA$38)),0)</f>
        <v>0</v>
      </c>
      <c r="V55" s="3">
        <f t="array" ref="V55">IF(Q20=C20,SUM(IF(($BR$30:$BR$38=C20)*($BS$29:$CA$29=Q18),$BS$30:$CA$38)),0)</f>
        <v>0</v>
      </c>
      <c r="W55" s="3">
        <f t="array" ref="W55">IF(Q20=C20,SUM(IF(($BR$30:$BR$38=C20)*($BS$29:$CA$29=Q19),$BS$30:$CA$38)),0)</f>
        <v>0</v>
      </c>
      <c r="X55" s="3">
        <f t="array" ref="X55">IF(Q20=C20,SUM(IF(($BR$30:$BR$38=C20)*($BS$29:$CA$29=Q21),$BS$30:$CA$38)),0)</f>
        <v>0</v>
      </c>
      <c r="Y55" s="3">
        <f t="array" ref="Y55">IF(Q20=C20,SUM(IF(($BR$30:$BR$38=C20)*($BS$29:$CA$29=Q22),$BS$30:$CA$38)),0)</f>
        <v>0</v>
      </c>
      <c r="Z55" s="3">
        <f t="array" ref="Z55">IF(Q20=C20,SUM(IF(($BR$30:$BR$38=C20)*($BS$29:$CA$29=Q23),$BS$30:$CA$38)),0)</f>
        <v>0</v>
      </c>
      <c r="AA55" s="3">
        <f t="array" ref="AA55">IF(Q20=C20,SUM(IF(($BR$30:$BR$38=C20)*($BS$29:$CA$29=Q$24),$BS$30:$CA$38)),0)</f>
        <v>0</v>
      </c>
      <c r="AB55" s="3">
        <f t="array" ref="AB55">IF(Q20=C20,SUM(IF(($BR$30:$BR$38=C20)*($BS$29:$CA$29=Q$25),$BS$30:$CA$38)),0)</f>
        <v>0</v>
      </c>
      <c r="AC55" s="5">
        <f t="array" ref="AC55">IF(R20=C20,SUM(IF(($BR$30:$BR$38=C20)*($BS$29:$CA$29=R17),$BS$30:$CA$38)),0)</f>
        <v>0</v>
      </c>
      <c r="AD55" s="3">
        <f t="array" ref="AD55">IF(R20=C20,SUM(IF(($BR$30:$BR$38=C20)*($BS$29:$CA$29=R18),$BS$30:$CA$38)),0)</f>
        <v>0</v>
      </c>
      <c r="AE55" s="3">
        <f t="array" ref="AE55">IF(R20=C20,SUM(IF(($BR$30:$BR$38=C20)*($BS$29:$CA$29=R19),$BS$30:$CA$38)),0)</f>
        <v>0</v>
      </c>
      <c r="AF55" s="3">
        <f t="array" ref="AF55">IF(R20=C20,SUM(IF(($BR$30:$BR$38=C20)*($BS$29:$CA$29=R21),$BS$30:$CA$38)),0)</f>
        <v>0</v>
      </c>
      <c r="AG55" s="3">
        <f t="array" ref="AG55">IF(R20=C20,SUM(IF(($BR$30:$BR$38=C20)*($BS$29:$CA$29=R22),$BS$30:$CA$38)),0)</f>
        <v>0</v>
      </c>
      <c r="AH55" s="3">
        <f t="array" ref="AH55">IF(R20=C20,SUM(IF(($BR$30:$BR$38=C20)*($BS$29:$CA$29=R23),$BS$30:$CA$38)),0)</f>
        <v>0</v>
      </c>
      <c r="AI55" s="3">
        <f t="array" ref="AI55">IF(R20=C20,SUM(IF(($BR$30:$BR$38=C20)*($BS$29:$CA$29=R$24),$BS$30:$CA$38)),0)</f>
        <v>0</v>
      </c>
      <c r="AJ55" s="3">
        <f t="array" ref="AJ55">IF(R20=C20,SUM(IF(($BR$30:$BR$38=C20)*($BS$29:$CA$29=R$25),$BS$30:$CA$38)),0)</f>
        <v>0</v>
      </c>
      <c r="AK55" s="5">
        <f t="array" ref="AK55">IF(S20=C20,SUM(IF(($BR$30:$BR$38=C20)*($BS$29:$CA$29=S17),$BS$30:$CA$38)),0)</f>
        <v>0</v>
      </c>
      <c r="AL55" s="3">
        <f t="array" ref="AL55">IF(S20=C20,SUM(IF(($BR$30:$BR$38=C20)*($BS$29:$CA$29=S18),$BS$30:$CA$38)),0)</f>
        <v>0</v>
      </c>
      <c r="AM55" s="3">
        <f t="array" ref="AM55">IF(S20=C20,SUM(IF(($BR$30:$BR$38=C20)*($BS$29:$CA$29=S19),$BS$30:$CA$38)),0)</f>
        <v>0</v>
      </c>
      <c r="AN55" s="3">
        <f t="array" ref="AN55">IF(S20=C20,SUM(IF(($BR$30:$BR$38=C20)*($BS$29:$CA$29=S21),$BS$30:$CA$38)),0)</f>
        <v>0</v>
      </c>
      <c r="AO55" s="3">
        <f t="array" ref="AO55">IF(S20=C20,SUM(IF(($BR$30:$BR$38=C20)*($BS$29:$CA$29=S22),$BS$30:$CA$38)),0)</f>
        <v>0</v>
      </c>
      <c r="AP55" s="3">
        <f t="array" ref="AP55">IF(S20=C20,SUM(IF(($BR$30:$BR$38=C20)*($BS$29:$CA$29=S23),$BS$30:$CA$38)),0)</f>
        <v>0</v>
      </c>
      <c r="AQ55" s="3">
        <f t="array" ref="AQ55">IF(S20=C20,SUM(IF(($BR$30:$BR$38=C20)*($BS$29:$CA$29=S$24),$BS$30:$CA$38)),0)</f>
        <v>0</v>
      </c>
      <c r="AR55" s="3">
        <f t="array" ref="AR55">IF(S20=C20,SUM(IF(($BR$30:$BR$38=C20)*($BS$29:$CA$29=S$25),$BS$30:$CA$38)),0)</f>
        <v>0</v>
      </c>
      <c r="AS55" s="5">
        <f t="array" ref="AS55">IF(T20=C20,SUM(IF(($BR$30:$BR$38=C20)*($BS$29:$CA$29=T17),$BS$30:$CA$38)),0)</f>
        <v>0</v>
      </c>
      <c r="AT55" s="3">
        <f t="array" ref="AT55">IF(T20=C20,SUM(IF(($BR$30:$BR$38=C20)*($BS$29:$CA$29=T18),$BS$30:$CA$38)),0)</f>
        <v>0</v>
      </c>
      <c r="AU55" s="3">
        <f t="array" ref="AU55">IF(T20=C20,SUM(IF(($BR$30:$BR$38=C20)*($BS$29:$CA$29=T19),$BS$30:$CA$38)),0)</f>
        <v>0</v>
      </c>
      <c r="AV55" s="3">
        <f t="array" ref="AV55">IF(T20=C20,SUM(IF(($BR$30:$BR$38=C20)*($BS$29:$CA$29=T21),$BS$30:$CA$38)),0)</f>
        <v>0</v>
      </c>
      <c r="AW55" s="3">
        <f t="array" ref="AW55">IF(T20=C20,SUM(IF(($BR$30:$BR$38=C20)*($BS$29:$CA$29=T22),$BS$30:$CA$38)),0)</f>
        <v>0</v>
      </c>
      <c r="AX55" s="3">
        <f t="array" ref="AX55">IF(T20=C20,SUM(IF(($BR$30:$BR$38=C20)*($BS$29:$CA$29=T23),$BS$30:$CA$38)),0)</f>
        <v>0</v>
      </c>
      <c r="AY55" s="3">
        <f t="array" ref="AY55">IF(T20=C20,SUM(IF(($BR$30:$BR$38=C20)*($BS$29:$CA$29=T$24),$BS$30:$CA$38)),0)</f>
        <v>0</v>
      </c>
      <c r="AZ55" s="3">
        <f t="array" ref="AZ55">IF(T20=C20,SUM(IF(($BR$30:$BR$38=C20)*($BS$29:$CA$29=T$25),$BS$30:$CA$38)),0)</f>
        <v>0</v>
      </c>
      <c r="BA55" s="5">
        <f t="array" ref="BA55">IF(U20=C20,SUM(IF(($BR$30:$BR$38=C20)*($BS$29:$CA$29=U$17),$BS$30:$CA$38)),0)</f>
        <v>0</v>
      </c>
      <c r="BB55" s="3">
        <f t="array" ref="BB55">IF(U20=C20,SUM(IF(($BR$30:$BR$38=C20)*($BS$29:$CA$29=U$18),$BS$30:$CA$38)),0)</f>
        <v>0</v>
      </c>
      <c r="BC55" s="3">
        <f t="array" ref="BC55">IF(U20=C20,SUM(IF(($BR$30:$BR$38=C20)*($BS$29:$CA$29=U$19),$BS$30:$CA$38)),0)</f>
        <v>0</v>
      </c>
      <c r="BD55" s="3">
        <f t="array" ref="BD55">IF(U20=C20,SUM(IF(($BR$30:$BR$38=C20)*($BS$29:$CA$29=U$21),$BS$30:$CA$38)),0)</f>
        <v>0</v>
      </c>
      <c r="BE55" s="3">
        <f t="array" ref="BE55">IF(U20=C20,SUM(IF(($BR$30:$BR$38=C20)*($BS$29:$CA$29=U$22),$BS$30:$CA$38)),0)</f>
        <v>0</v>
      </c>
      <c r="BF55" s="3">
        <f t="array" ref="BF55">IF(U20=C20,SUM(IF(($BR$30:$BR$38=C20)*($BS$29:$CA$29=U$23),$BS$30:$CA$38)),0)</f>
        <v>0</v>
      </c>
      <c r="BG55" s="3">
        <f t="array" ref="BG55">IF(U20=C20,SUM(IF(($BR$30:$BR$38=C20)*($BS$29:$CA$29=U$24),$BS$30:$CA$38)),0)</f>
        <v>0</v>
      </c>
      <c r="BH55" s="3">
        <f t="array" ref="BH55">IF(U20=C20,SUM(IF(($BR$30:$BR$38=C20)*($BS$29:$CA$29=U$25),$BS$30:$CA$38)),0)</f>
        <v>0</v>
      </c>
      <c r="BI55" s="5">
        <f t="array" ref="BI55">IF(V20=C20,SUM(IF(($BR$30:$BR$38=C20)*($BS$29:$CA$29=V$17),$BS$30:$CA$38)),0)</f>
        <v>0</v>
      </c>
      <c r="BJ55" s="3">
        <f t="array" ref="BJ55">IF(V20=C20,SUM(IF(($BR$30:$BR$38=C20)*($BS$29:$CA$29=V$18),$BS$30:$CA$38)),0)</f>
        <v>0</v>
      </c>
      <c r="BK55" s="3">
        <f t="array" ref="BK55">IF(V20=C20,SUM(IF(($BR$30:$BR$38=C20)*($BS$29:$CA$29=V$19),$BS$30:$CA$38)),0)</f>
        <v>0</v>
      </c>
      <c r="BL55" s="3">
        <f t="array" ref="BL55">IF(V20=C20,SUM(IF(($BR$30:$BR$38=C20)*($BS$29:$CA$29=V$21),$BS$30:$CA$38)),0)</f>
        <v>0</v>
      </c>
      <c r="BM55" s="3">
        <f t="array" ref="BM55">IF(V20=C20,SUM(IF(($BR$30:$BR$38=C20)*($BS$29:$CA$29=V$22),$BS$30:$CA$38)),0)</f>
        <v>0</v>
      </c>
      <c r="BN55" s="3">
        <f t="array" ref="BN55">IF(V20=C20,SUM(IF(($BR$30:$BR$38=C20)*($BS$29:$CA$29=V$23),$BS$30:$CA$38)),0)</f>
        <v>0</v>
      </c>
      <c r="BO55" s="3">
        <f t="array" ref="BO55">IF(V20=C20,SUM(IF(($BR$30:$BR$38=C20)*($BS$29:$CA$29=V$24),$BS$30:$CA$38)),0)</f>
        <v>0</v>
      </c>
      <c r="BP55" s="15">
        <f t="array" ref="BP55">IF(V20=C20,SUM(IF(($BR$30:$BR$38=C20)*($BS$29:$CA$29=V$25),$BS$30:$CA$38)),0)</f>
        <v>0</v>
      </c>
      <c r="BQ55" s="3"/>
      <c r="BR55" s="2" t="str">
        <f t="shared" si="68"/>
        <v>Team B4</v>
      </c>
      <c r="BS55" s="8">
        <f t="shared" si="70"/>
        <v>4</v>
      </c>
      <c r="BT55" s="8">
        <f t="shared" si="72"/>
        <v>4</v>
      </c>
      <c r="BU55" s="8">
        <f t="shared" ref="BU55:BU60" si="74">SUMIFS($AE$64:$AE$351,$V$64:$V$351,$BR55,$W$64:$W$351,BU$51)+SUMIFS($AF$64:$AF$351,$W$64:$W$351,$BR55,$V$64:$V$351,BU$51)</f>
        <v>3</v>
      </c>
      <c r="BV55" s="6"/>
      <c r="BW55" s="7">
        <f>SUMIFS($AE$64:$AE$351,$V$64:$V$351,$BR55,$W$64:$W$351,BW$51)+SUMIFS($AF$64:$AF$351,$W$64:$W$351,$BR55,$V$64:$V$351,BW$51)</f>
        <v>3</v>
      </c>
      <c r="BX55" s="7">
        <f>SUMIFS($AE$64:$AE$351,$V$64:$V$351,$BR55,$W$64:$W$351,BX$51)+SUMIFS($AF$64:$AF$351,$W$64:$W$351,$BR55,$V$64:$V$351,BX$51)</f>
        <v>4</v>
      </c>
      <c r="BY55" s="7">
        <f>SUMIFS($AE$64:$AE$351,$V$64:$V$351,$BR55,$W$64:$W$351,BY$51)+SUMIFS($AF$64:$AF$351,$W$64:$W$351,$BR55,$V$64:$V$351,BY$51)</f>
        <v>0</v>
      </c>
      <c r="BZ55" s="7">
        <f>SUMIFS($AE$64:$AE$351,$V$64:$V$351,$BR55,$W$64:$W$351,BZ$51)+SUMIFS($AF$64:$AF$351,$W$64:$W$351,$BR55,$V$64:$V$351,BZ$51)</f>
        <v>6</v>
      </c>
      <c r="CA55" s="7">
        <f>SUMIFS($AE$64:$AE$351,$V$64:$V$351,$BR55,$W$64:$W$351,CA$51)+SUMIFS($AF$64:$AF$351,$W$64:$W$351,$BR55,$V$64:$V$351,CA$51)</f>
        <v>0</v>
      </c>
      <c r="CB55" s="3"/>
    </row>
    <row r="56" spans="2:80" s="2" customFormat="1" x14ac:dyDescent="0.2">
      <c r="E56" s="14">
        <f t="array" ref="E56">IF(O21=C21,SUM(IF(($BR$30:$BR$38=C21)*($BS$29:$CA$29=O17),$BS$30:$CA$38)),0)</f>
        <v>0</v>
      </c>
      <c r="F56" s="3">
        <f t="array" ref="F56">IF(O21=C21,SUM(IF(($BR$30:$BR$38=C21)*($BS$29:$CA$29=O18),$BS$30:$CA$38)),0)</f>
        <v>0</v>
      </c>
      <c r="G56" s="3">
        <f t="array" ref="G56">IF(O21=C21,SUM(IF(($BR$30:$BR$38=C21)*($BS$29:$CA$29=O19),$BS$30:$CA$38)),0)</f>
        <v>0</v>
      </c>
      <c r="H56" s="3">
        <f t="array" ref="H56">IF(O21=C21,SUM(IF(($BR$30:$BR$38=C21)*($BS$29:$CA$29=O20),$BS$30:$CA$38)),0)</f>
        <v>0</v>
      </c>
      <c r="I56" s="3">
        <f t="array" ref="I56">IF(O21=C21,SUM(IF(($BR$30:$BR$38=C21)*($BS$29:$CA$29=O22),$BS$30:$CA$38)),0)</f>
        <v>0</v>
      </c>
      <c r="J56" s="3">
        <f t="array" ref="J56">IF(O21=C21,SUM(IF(($BR$30:$BR$38=C21)*($BS$29:$CA$29=O23),$BS$30:$CA$38)),0)</f>
        <v>0</v>
      </c>
      <c r="K56" s="3">
        <f t="array" ref="K56">IF(O21=C21,SUM(IF(($BR$30:$BR$38=C21)*($BS$29:$CA$29=O$24),$BS$30:$CA$38)),0)</f>
        <v>0</v>
      </c>
      <c r="L56" s="3">
        <f t="array" ref="L56">IF(O21=C21,SUM(IF(($BR$30:$BR$38=C21)*($BS$29:$CA$29=O$25),$BS$30:$CA$38)),0)</f>
        <v>0</v>
      </c>
      <c r="M56" s="5">
        <f t="array" ref="M56">IF(P21=C21,SUM(IF(($BR$30:$BR$38=C21)*($BS$29:$CA$29=P17),$BS$30:$CA$38)),0)</f>
        <v>0</v>
      </c>
      <c r="N56" s="3">
        <f t="array" ref="N56">IF(P21=C21,SUM(IF(($BR$30:$BR$38=C21)*($BS$29:$CA$29=P18),$BS$30:$CA$38)),0)</f>
        <v>0</v>
      </c>
      <c r="O56" s="3">
        <f t="array" ref="O56">IF(P21=C21,SUM(IF(($BR$30:$BR$38=C21)*($BS$29:$CA$29=P19),$BS$30:$CA$38)),0)</f>
        <v>0</v>
      </c>
      <c r="P56" s="3">
        <f t="array" ref="P56">IF(P21=C21,SUM(IF(($BR$30:$BR$38=C21)*($BS$29:$CA$29=P20),$BS$30:$CA$38)),0)</f>
        <v>0</v>
      </c>
      <c r="Q56" s="3">
        <f t="array" ref="Q56">IF(P21=C21,SUM(IF(($BR$30:$BR$38=C21)*($BS$29:$CA$29=P22),$BS$30:$CA$38)),0)</f>
        <v>0</v>
      </c>
      <c r="R56" s="3">
        <f t="array" ref="R56">IF(P21=C21,SUM(IF(($BR$30:$BR$38=C21)*($BS$29:$CA$29=P23),$BS$30:$CA$38)),0)</f>
        <v>0</v>
      </c>
      <c r="S56" s="3">
        <f t="array" ref="S56">IF(P21=C21,SUM(IF(($BR$30:$BR$38=C21)*($BS$29:$CA$29=P$24),$BS$30:$CA$38)),0)</f>
        <v>0</v>
      </c>
      <c r="T56" s="3">
        <f t="array" ref="T56">IF(P21=C21,SUM(IF(($BR$30:$BR$38=C21)*($BS$29:$CA$29=P$25),$BS$30:$CA$38)),0)</f>
        <v>0</v>
      </c>
      <c r="U56" s="5">
        <f t="array" ref="U56">IF(Q21=C21,SUM(IF(($BR$30:$BR$38=C21)*($BS$29:$CA$29=Q17),$BS$30:$CA$38)),0)</f>
        <v>0</v>
      </c>
      <c r="V56" s="3">
        <f t="array" ref="V56">IF(Q21=C21,SUM(IF(($BR$30:$BR$38=C21)*($BS$29:$CA$29=Q18),$BS$30:$CA$38)),0)</f>
        <v>0</v>
      </c>
      <c r="W56" s="3">
        <f t="array" ref="W56">IF(Q21=C21,SUM(IF(($BR$30:$BR$38=C21)*($BS$29:$CA$29=Q19),$BS$30:$CA$38)),0)</f>
        <v>0</v>
      </c>
      <c r="X56" s="3">
        <f t="array" ref="X56">IF(Q21=C21,SUM(IF(($BR$30:$BR$38=C21)*($BS$29:$CA$29=Q20),$BS$30:$CA$38)),0)</f>
        <v>0</v>
      </c>
      <c r="Y56" s="3">
        <f t="array" ref="Y56">IF(Q21=C21,SUM(IF(($BR$30:$BR$38=C21)*($BS$29:$CA$29=Q22),$BS$30:$CA$38)),0)</f>
        <v>0</v>
      </c>
      <c r="Z56" s="3">
        <f t="array" ref="Z56">IF(Q21=C21,SUM(IF(($BR$30:$BR$38=C21)*($BS$29:$CA$29=Q23),$BS$30:$CA$38)),0)</f>
        <v>0</v>
      </c>
      <c r="AA56" s="3">
        <f t="array" ref="AA56">IF(Q21=C21,SUM(IF(($BR$30:$BR$38=C21)*($BS$29:$CA$29=Q$24),$BS$30:$CA$38)),0)</f>
        <v>0</v>
      </c>
      <c r="AB56" s="3">
        <f t="array" ref="AB56">IF(Q21=C21,SUM(IF(($BR$30:$BR$38=C21)*($BS$29:$CA$29=Q$25),$BS$30:$CA$38)),0)</f>
        <v>0</v>
      </c>
      <c r="AC56" s="5">
        <f t="array" ref="AC56">IF(R21=C21,SUM(IF(($BR$30:$BR$38=C21)*($BS$29:$CA$29=R17),$BS$30:$CA$38)),0)</f>
        <v>0</v>
      </c>
      <c r="AD56" s="3">
        <f t="array" ref="AD56">IF(R21=C21,SUM(IF(($BR$30:$BR$38=C21)*($BS$29:$CA$29=R18),$BS$30:$CA$38)),0)</f>
        <v>0</v>
      </c>
      <c r="AE56" s="3">
        <f t="array" ref="AE56">IF(R21=C21,SUM(IF(($BR$30:$BR$38=C21)*($BS$29:$CA$29=R19),$BS$30:$CA$38)),0)</f>
        <v>0</v>
      </c>
      <c r="AF56" s="3">
        <f t="array" ref="AF56">IF(R21=C21,SUM(IF(($BR$30:$BR$38=C21)*($BS$29:$CA$29=R20),$BS$30:$CA$38)),0)</f>
        <v>0</v>
      </c>
      <c r="AG56" s="3">
        <f t="array" ref="AG56">IF(R21=C21,SUM(IF(($BR$30:$BR$38=C21)*($BS$29:$CA$29=R22),$BS$30:$CA$38)),0)</f>
        <v>0</v>
      </c>
      <c r="AH56" s="3">
        <f t="array" ref="AH56">IF(R21=C21,SUM(IF(($BR$30:$BR$38=C21)*($BS$29:$CA$29=R23),$BS$30:$CA$38)),0)</f>
        <v>0</v>
      </c>
      <c r="AI56" s="3">
        <f t="array" ref="AI56">IF(R21=C21,SUM(IF(($BR$30:$BR$38=C21)*($BS$29:$CA$29=R$24),$BS$30:$CA$38)),0)</f>
        <v>0</v>
      </c>
      <c r="AJ56" s="3">
        <f t="array" ref="AJ56">IF(R21=C21,SUM(IF(($BR$30:$BR$38=C21)*($BS$29:$CA$29=R$25),$BS$30:$CA$38)),0)</f>
        <v>0</v>
      </c>
      <c r="AK56" s="5">
        <f t="array" ref="AK56">IF(S21=C21,SUM(IF(($BR$30:$BR$38=C21)*($BS$29:$CA$29=S17),$BS$30:$CA$38)),0)</f>
        <v>0</v>
      </c>
      <c r="AL56" s="3">
        <f t="array" ref="AL56">IF(S21=C21,SUM(IF(($BR$30:$BR$38=C21)*($BS$29:$CA$29=S18),$BS$30:$CA$38)),0)</f>
        <v>0</v>
      </c>
      <c r="AM56" s="3">
        <f t="array" ref="AM56">IF(S21=C21,SUM(IF(($BR$30:$BR$38=C21)*($BS$29:$CA$29=S19),$BS$30:$CA$38)),0)</f>
        <v>0</v>
      </c>
      <c r="AN56" s="3">
        <f t="array" ref="AN56">IF(S21=C21,SUM(IF(($BR$30:$BR$38=C21)*($BS$29:$CA$29=S20),$BS$30:$CA$38)),0)</f>
        <v>0</v>
      </c>
      <c r="AO56" s="3">
        <f t="array" ref="AO56">IF(S21=C21,SUM(IF(($BR$30:$BR$38=C21)*($BS$29:$CA$29=S22),$BS$30:$CA$38)),0)</f>
        <v>0</v>
      </c>
      <c r="AP56" s="3">
        <f t="array" ref="AP56">IF(S21=C21,SUM(IF(($BR$30:$BR$38=C21)*($BS$29:$CA$29=S23),$BS$30:$CA$38)),0)</f>
        <v>0</v>
      </c>
      <c r="AQ56" s="3">
        <f t="array" ref="AQ56">IF(S21=C21,SUM(IF(($BR$30:$BR$38=C21)*($BS$29:$CA$29=S$24),$BS$30:$CA$38)),0)</f>
        <v>0</v>
      </c>
      <c r="AR56" s="3">
        <f t="array" ref="AR56">IF(S21=C21,SUM(IF(($BR$30:$BR$38=C21)*($BS$29:$CA$29=S$25),$BS$30:$CA$38)),0)</f>
        <v>0</v>
      </c>
      <c r="AS56" s="5">
        <f t="array" ref="AS56">IF(T21=C21,SUM(IF(($BR$30:$BR$38=C21)*($BS$29:$CA$29=T17),$BS$30:$CA$38)),0)</f>
        <v>0</v>
      </c>
      <c r="AT56" s="3">
        <f t="array" ref="AT56">IF(T21=C21,SUM(IF(($BR$30:$BR$38=C21)*($BS$29:$CA$29=T18),$BS$30:$CA$38)),0)</f>
        <v>0</v>
      </c>
      <c r="AU56" s="3">
        <f t="array" ref="AU56">IF(T21=C21,SUM(IF(($BR$30:$BR$38=C21)*($BS$29:$CA$29=T19),$BS$30:$CA$38)),0)</f>
        <v>0</v>
      </c>
      <c r="AV56" s="3">
        <f t="array" ref="AV56">IF(T21=C21,SUM(IF(($BR$30:$BR$38=C21)*($BS$29:$CA$29=T20),$BS$30:$CA$38)),0)</f>
        <v>0</v>
      </c>
      <c r="AW56" s="3">
        <f t="array" ref="AW56">IF(T21=C21,SUM(IF(($BR$30:$BR$38=C21)*($BS$29:$CA$29=T22),$BS$30:$CA$38)),0)</f>
        <v>0</v>
      </c>
      <c r="AX56" s="3">
        <f t="array" ref="AX56">IF(T21=C21,SUM(IF(($BR$30:$BR$38=C21)*($BS$29:$CA$29=T23),$BS$30:$CA$38)),0)</f>
        <v>0</v>
      </c>
      <c r="AY56" s="3">
        <f t="array" ref="AY56">IF(T21=C21,SUM(IF(($BR$30:$BR$38=C21)*($BS$29:$CA$29=T$24),$BS$30:$CA$38)),0)</f>
        <v>0</v>
      </c>
      <c r="AZ56" s="3">
        <f t="array" ref="AZ56">IF(T21=C21,SUM(IF(($BR$30:$BR$38=C21)*($BS$29:$CA$29=T$25),$BS$30:$CA$38)),0)</f>
        <v>0</v>
      </c>
      <c r="BA56" s="5">
        <f t="array" ref="BA56">IF(U21=C21,SUM(IF(($BR$30:$BR$38=C21)*($BS$29:$CA$29=U$17),$BS$30:$CA$38)),0)</f>
        <v>0</v>
      </c>
      <c r="BB56" s="3">
        <f t="array" ref="BB56">IF(U21=C21,SUM(IF(($BR$30:$BR$38=C21)*($BS$29:$CA$29=U$18),$BS$30:$CA$38)),0)</f>
        <v>0</v>
      </c>
      <c r="BC56" s="3">
        <f t="array" ref="BC56">IF(U21=C21,SUM(IF(($BR$30:$BR$38=C21)*($BS$29:$CA$29=U$19),$BS$30:$CA$38)),0)</f>
        <v>0</v>
      </c>
      <c r="BD56" s="3">
        <f t="array" ref="BD56">IF(U21=C21,SUM(IF(($BR$30:$BR$38=C21)*($BS$29:$CA$29=U$20),$BS$30:$CA$38)),0)</f>
        <v>0</v>
      </c>
      <c r="BE56" s="3">
        <f t="array" ref="BE56">IF(U21=C21,SUM(IF(($BR$30:$BR$38=C21)*($BS$29:$CA$29=U$22),$BS$30:$CA$38)),0)</f>
        <v>0</v>
      </c>
      <c r="BF56" s="3">
        <f t="array" ref="BF56">IF(U21=C21,SUM(IF(($BR$30:$BR$38=C21)*($BS$29:$CA$29=U$23),$BS$30:$CA$38)),0)</f>
        <v>0</v>
      </c>
      <c r="BG56" s="3">
        <f t="array" ref="BG56">IF(U21=C21,SUM(IF(($BR$30:$BR$38=C21)*($BS$29:$CA$29=U$24),$BS$30:$CA$38)),0)</f>
        <v>0</v>
      </c>
      <c r="BH56" s="3">
        <f t="array" ref="BH56">IF(U21=C21,SUM(IF(($BR$30:$BR$38=C21)*($BS$29:$CA$29=U$25),$BS$30:$CA$38)),0)</f>
        <v>0</v>
      </c>
      <c r="BI56" s="5">
        <f t="array" ref="BI56">IF(V21=C21,SUM(IF(($BR$30:$BR$38=C21)*($BS$29:$CA$29=V$17),$BS$30:$CA$38)),0)</f>
        <v>0</v>
      </c>
      <c r="BJ56" s="3">
        <f t="array" ref="BJ56">IF(V21=C21,SUM(IF(($BR$30:$BR$38=C21)*($BS$29:$CA$29=V$18),$BS$30:$CA$38)),0)</f>
        <v>0</v>
      </c>
      <c r="BK56" s="3">
        <f t="array" ref="BK56">IF(V21=C21,SUM(IF(($BR$30:$BR$38=C21)*($BS$29:$CA$29=V$19),$BS$30:$CA$38)),0)</f>
        <v>0</v>
      </c>
      <c r="BL56" s="3">
        <f t="array" ref="BL56">IF(V21=C21,SUM(IF(($BR$30:$BR$38=C21)*($BS$29:$CA$29=V$20),$BS$30:$CA$38)),0)</f>
        <v>0</v>
      </c>
      <c r="BM56" s="3">
        <f t="array" ref="BM56">IF(V21=C21,SUM(IF(($BR$30:$BR$38=C21)*($BS$29:$CA$29=V$22),$BS$30:$CA$38)),0)</f>
        <v>0</v>
      </c>
      <c r="BN56" s="3">
        <f t="array" ref="BN56">IF(V21=C21,SUM(IF(($BR$30:$BR$38=C21)*($BS$29:$CA$29=V$23),$BS$30:$CA$38)),0)</f>
        <v>0</v>
      </c>
      <c r="BO56" s="3">
        <f t="array" ref="BO56">IF(V21=C21,SUM(IF(($BR$30:$BR$38=C21)*($BS$29:$CA$29=V$24),$BS$30:$CA$38)),0)</f>
        <v>0</v>
      </c>
      <c r="BP56" s="15">
        <f t="array" ref="BP56">IF(V21=C21,SUM(IF(($BR$30:$BR$38=C21)*($BS$29:$CA$29=V$25),$BS$30:$CA$38)),0)</f>
        <v>0</v>
      </c>
      <c r="BQ56" s="3"/>
      <c r="BR56" s="2" t="str">
        <f t="shared" si="68"/>
        <v>Team B5</v>
      </c>
      <c r="BS56" s="8">
        <f t="shared" si="70"/>
        <v>4</v>
      </c>
      <c r="BT56" s="8">
        <f t="shared" si="72"/>
        <v>4</v>
      </c>
      <c r="BU56" s="8">
        <f t="shared" si="74"/>
        <v>4</v>
      </c>
      <c r="BV56" s="8">
        <f>SUMIFS($AE$64:$AE$351,$V$64:$V$351,$BR56,$W$64:$W$351,BV$51)+SUMIFS($AF$64:$AF$351,$W$64:$W$351,$BR56,$V$64:$V$351,BV$51)</f>
        <v>3</v>
      </c>
      <c r="BW56" s="6"/>
      <c r="BX56" s="7">
        <f>SUMIFS($AE$64:$AE$351,$V$64:$V$351,$BR56,$W$64:$W$351,BX$51)+SUMIFS($AF$64:$AF$351,$W$64:$W$351,$BR56,$V$64:$V$351,BX$51)</f>
        <v>4</v>
      </c>
      <c r="BY56" s="7">
        <f>SUMIFS($AE$64:$AE$351,$V$64:$V$351,$BR56,$W$64:$W$351,BY$51)+SUMIFS($AF$64:$AF$351,$W$64:$W$351,$BR56,$V$64:$V$351,BY$51)</f>
        <v>4</v>
      </c>
      <c r="BZ56" s="7">
        <f>SUMIFS($AE$64:$AE$351,$V$64:$V$351,$BR56,$W$64:$W$351,BZ$51)+SUMIFS($AF$64:$AF$351,$W$64:$W$351,$BR56,$V$64:$V$351,BZ$51)</f>
        <v>4</v>
      </c>
      <c r="CA56" s="7">
        <f>SUMIFS($AE$64:$AE$351,$V$64:$V$351,$BR56,$W$64:$W$351,CA$51)+SUMIFS($AF$64:$AF$351,$W$64:$W$351,$BR56,$V$64:$V$351,CA$51)</f>
        <v>3</v>
      </c>
      <c r="CB56" s="3"/>
    </row>
    <row r="57" spans="2:80" s="2" customFormat="1" x14ac:dyDescent="0.2">
      <c r="E57" s="14">
        <f t="array" ref="E57">IF(O22=C22,SUM(IF(($BR$30:$BR$38=C22)*($BS$29:$CA$29=O17),$BS$30:$CA$38)),0)</f>
        <v>0</v>
      </c>
      <c r="F57" s="3">
        <f t="array" ref="F57">IF(O22=C22,SUM(IF(($BR$30:$BR$38=C22)*($BS$29:$CA$29=O18),$BS$30:$CA$38)),0)</f>
        <v>0</v>
      </c>
      <c r="G57" s="3">
        <f t="array" ref="G57">IF(O22=C22,SUM(IF(($BR$30:$BR$38=C22)*($BS$29:$CA$29=O19),$BS$30:$CA$38)),0)</f>
        <v>0</v>
      </c>
      <c r="H57" s="3">
        <f t="array" ref="H57">IF(O22=C22,SUM(IF(($BR$30:$BR$38=C22)*($BS$29:$CA$29=O20),$BS$30:$CA$38)),0)</f>
        <v>0</v>
      </c>
      <c r="I57" s="3">
        <f t="array" ref="I57">IF(O22=C22,SUM(IF(($BR$30:$BR$38=C22)*($BS$29:$CA$29=O21),$BS$30:$CA$38)),0)</f>
        <v>0</v>
      </c>
      <c r="J57" s="3">
        <f t="array" ref="J57">IF(O22=C22,SUM(IF(($BR$30:$BR$38=C22)*($BS$29:$CA$29=O23),$BS$30:$CA$38)),0)</f>
        <v>0</v>
      </c>
      <c r="K57" s="3">
        <f t="array" ref="K57">IF(O22=C22,SUM(IF(($BR$30:$BR$38=C22)*($BS$29:$CA$29=O$24),$BS$30:$CA$38)),0)</f>
        <v>0</v>
      </c>
      <c r="L57" s="3">
        <f t="array" ref="L57">IF(O22=C22,SUM(IF(($BR$30:$BR$38=C22)*($BS$29:$CA$29=O$25),$BS$30:$CA$38)),0)</f>
        <v>0</v>
      </c>
      <c r="M57" s="5">
        <f t="array" ref="M57">IF(P22=C22,SUM(IF(($BR$30:$BR$38=C22)*($BS$29:$CA$29=P17),$BS$30:$CA$38)),0)</f>
        <v>0</v>
      </c>
      <c r="N57" s="3">
        <f t="array" ref="N57">IF(P22=C22,SUM(IF(($BR$30:$BR$38=C22)*($BS$29:$CA$29=P18),$BS$30:$CA$38)),0)</f>
        <v>0</v>
      </c>
      <c r="O57" s="3">
        <f t="array" ref="O57">IF(P22=C22,SUM(IF(($BR$30:$BR$38=C22)*($BS$29:$CA$29=P19),$BS$30:$CA$38)),0)</f>
        <v>0</v>
      </c>
      <c r="P57" s="3">
        <f t="array" ref="P57">IF(P22=C22,SUM(IF(($BR$30:$BR$38=C22)*($BS$29:$CA$29=P20),$BS$30:$CA$38)),0)</f>
        <v>0</v>
      </c>
      <c r="Q57" s="3">
        <f t="array" ref="Q57">IF(P22=C22,SUM(IF(($BR$30:$BR$38=C22)*($BS$29:$CA$29=P21),$BS$30:$CA$38)),0)</f>
        <v>0</v>
      </c>
      <c r="R57" s="3">
        <f t="array" ref="R57">IF(P22=C22,SUM(IF(($BR$30:$BR$38=C22)*($BS$29:$CA$29=P23),$BS$30:$CA$38)),0)</f>
        <v>0</v>
      </c>
      <c r="S57" s="3">
        <f t="array" ref="S57">IF(P22=C22,SUM(IF(($BR$30:$BR$38=C22)*($BS$29:$CA$29=P$24),$BS$30:$CA$38)),0)</f>
        <v>0</v>
      </c>
      <c r="T57" s="3">
        <f t="array" ref="T57">IF(P22=C22,SUM(IF(($BR$30:$BR$38=C22)*($BS$29:$CA$29=P$25),$BS$30:$CA$38)),0)</f>
        <v>0</v>
      </c>
      <c r="U57" s="5">
        <f t="array" ref="U57">IF(Q22=C22,SUM(IF(($BR$30:$BR$38=C22)*($BS$29:$CA$29=Q17),$BS$30:$CA$38)),0)</f>
        <v>0</v>
      </c>
      <c r="V57" s="3">
        <f t="array" ref="V57">IF(Q22=C22,SUM(IF(($BR$30:$BR$38=C22)*($BS$29:$CA$29=Q18),$BS$30:$CA$38)),0)</f>
        <v>0</v>
      </c>
      <c r="W57" s="3">
        <f t="array" ref="W57">IF(Q22=C22,SUM(IF(($BR$30:$BR$38=C22)*($BS$29:$CA$29=Q19),$BS$30:$CA$38)),0)</f>
        <v>0</v>
      </c>
      <c r="X57" s="3">
        <f t="array" ref="X57">IF(Q22=C22,SUM(IF(($BR$30:$BR$38=C22)*($BS$29:$CA$29=Q20),$BS$30:$CA$38)),0)</f>
        <v>0</v>
      </c>
      <c r="Y57" s="3">
        <f t="array" ref="Y57">IF(Q22=C22,SUM(IF(($BR$30:$BR$38=C22)*($BS$29:$CA$29=Q21),$BS$30:$CA$38)),0)</f>
        <v>0</v>
      </c>
      <c r="Z57" s="3">
        <f t="array" ref="Z57">IF(Q22=C22,SUM(IF(($BR$30:$BR$38=C22)*($BS$29:$CA$29=Q23),$BS$30:$CA$38)),0)</f>
        <v>0</v>
      </c>
      <c r="AA57" s="3">
        <f t="array" ref="AA57">IF(Q22=C22,SUM(IF(($BR$30:$BR$38=C22)*($BS$29:$CA$29=Q$24),$BS$30:$CA$38)),0)</f>
        <v>0</v>
      </c>
      <c r="AB57" s="3">
        <f t="array" ref="AB57">IF(Q22=C22,SUM(IF(($BR$30:$BR$38=C22)*($BS$29:$CA$29=Q$25),$BS$30:$CA$38)),0)</f>
        <v>0</v>
      </c>
      <c r="AC57" s="5">
        <f t="array" ref="AC57">IF(R22=C22,SUM(IF(($BR$30:$BR$38=C22)*($BS$29:$CA$29=R17),$BS$30:$CA$38)),0)</f>
        <v>0</v>
      </c>
      <c r="AD57" s="3">
        <f t="array" ref="AD57">IF(R22=C22,SUM(IF(($BR$30:$BR$38=C22)*($BS$29:$CA$29=R18),$BS$30:$CA$38)),0)</f>
        <v>0</v>
      </c>
      <c r="AE57" s="3">
        <f t="array" ref="AE57">IF(R22=C22,SUM(IF(($BR$30:$BR$38=C22)*($BS$29:$CA$29=R19),$BS$30:$CA$38)),0)</f>
        <v>0</v>
      </c>
      <c r="AF57" s="3">
        <f t="array" ref="AF57">IF(R22=C22,SUM(IF(($BR$30:$BR$38=C22)*($BS$29:$CA$29=R20),$BS$30:$CA$38)),0)</f>
        <v>0</v>
      </c>
      <c r="AG57" s="3">
        <f t="array" ref="AG57">IF(R22=C22,SUM(IF(($BR$30:$BR$38=C22)*($BS$29:$CA$29=R21),$BS$30:$CA$38)),0)</f>
        <v>0</v>
      </c>
      <c r="AH57" s="3">
        <f t="array" ref="AH57">IF(R22=C22,SUM(IF(($BR$30:$BR$38=C22)*($BS$29:$CA$29=R23),$BS$30:$CA$38)),0)</f>
        <v>0</v>
      </c>
      <c r="AI57" s="3">
        <f t="array" ref="AI57">IF(R22=C22,SUM(IF(($BR$30:$BR$38=C22)*($BS$29:$CA$29=R$24),$BS$30:$CA$38)),0)</f>
        <v>0</v>
      </c>
      <c r="AJ57" s="3">
        <f t="array" ref="AJ57">IF(R22=C22,SUM(IF(($BR$30:$BR$38=C22)*($BS$29:$CA$29=R$25),$BS$30:$CA$38)),0)</f>
        <v>0</v>
      </c>
      <c r="AK57" s="5">
        <f t="array" ref="AK57">IF(S22=C22,SUM(IF(($BR$30:$BR$38=C22)*($BS$29:$CA$29=S17),$BS$30:$CA$38)),0)</f>
        <v>0</v>
      </c>
      <c r="AL57" s="3">
        <f t="array" ref="AL57">IF(S22=C22,SUM(IF(($BR$30:$BR$38=C22)*($BS$29:$CA$29=S18),$BS$30:$CA$38)),0)</f>
        <v>0</v>
      </c>
      <c r="AM57" s="3">
        <f t="array" ref="AM57">IF(S22=C22,SUM(IF(($BR$30:$BR$38=C22)*($BS$29:$CA$29=S19),$BS$30:$CA$38)),0)</f>
        <v>0</v>
      </c>
      <c r="AN57" s="3">
        <f t="array" ref="AN57">IF(S22=C22,SUM(IF(($BR$30:$BR$38=C22)*($BS$29:$CA$29=S20),$BS$30:$CA$38)),0)</f>
        <v>0</v>
      </c>
      <c r="AO57" s="3">
        <f t="array" ref="AO57">IF(S22=C22,SUM(IF(($BR$30:$BR$38=C22)*($BS$29:$CA$29=S21),$BS$30:$CA$38)),0)</f>
        <v>0</v>
      </c>
      <c r="AP57" s="3">
        <f t="array" ref="AP57">IF(S22=C22,SUM(IF(($BR$30:$BR$38=C22)*($BS$29:$CA$29=S23),$BS$30:$CA$38)),0)</f>
        <v>0</v>
      </c>
      <c r="AQ57" s="3">
        <f t="array" ref="AQ57">IF(S22=C22,SUM(IF(($BR$30:$BR$38=C22)*($BS$29:$CA$29=S$24),$BS$30:$CA$38)),0)</f>
        <v>0</v>
      </c>
      <c r="AR57" s="3">
        <f t="array" ref="AR57">IF(S22=C22,SUM(IF(($BR$30:$BR$38=C22)*($BS$29:$CA$29=S$25),$BS$30:$CA$38)),0)</f>
        <v>0</v>
      </c>
      <c r="AS57" s="5">
        <f t="array" ref="AS57">IF(T22=C22,SUM(IF(($BR$30:$BR$38=C22)*($BS$29:$CA$29=T17),$BS$30:$CA$38)),0)</f>
        <v>0</v>
      </c>
      <c r="AT57" s="3">
        <f t="array" ref="AT57">IF(T22=C22,SUM(IF(($BR$30:$BR$38=C22)*($BS$29:$CA$29=T18),$BS$30:$CA$38)),0)</f>
        <v>0</v>
      </c>
      <c r="AU57" s="3">
        <f t="array" ref="AU57">IF(T22=C22,SUM(IF(($BR$30:$BR$38=C22)*($BS$29:$CA$29=T19),$BS$30:$CA$38)),0)</f>
        <v>0</v>
      </c>
      <c r="AV57" s="3">
        <f t="array" ref="AV57">IF(T22=C22,SUM(IF(($BR$30:$BR$38=C22)*($BS$29:$CA$29=T20),$BS$30:$CA$38)),0)</f>
        <v>0</v>
      </c>
      <c r="AW57" s="3">
        <f t="array" ref="AW57">IF(T22=C22,SUM(IF(($BR$30:$BR$38=C22)*($BS$29:$CA$29=T21),$BS$30:$CA$38)),0)</f>
        <v>0</v>
      </c>
      <c r="AX57" s="3">
        <f t="array" ref="AX57">IF(T22=C22,SUM(IF(($BR$30:$BR$38=C22)*($BS$29:$CA$29=T23),$BS$30:$CA$38)),0)</f>
        <v>0</v>
      </c>
      <c r="AY57" s="3">
        <f t="array" ref="AY57">IF(T22=C22,SUM(IF(($BR$30:$BR$38=C22)*($BS$29:$CA$29=T$24),$BS$30:$CA$38)),0)</f>
        <v>0</v>
      </c>
      <c r="AZ57" s="3">
        <f t="array" ref="AZ57">IF(T22=C22,SUM(IF(($BR$30:$BR$38=C22)*($BS$29:$CA$29=T$25),$BS$30:$CA$38)),0)</f>
        <v>0</v>
      </c>
      <c r="BA57" s="5">
        <f t="array" ref="BA57">IF(U22=C22,SUM(IF(($BR$30:$BR$38=C22)*($BS$29:$CA$29=U$17),$BS$30:$CA$38)),0)</f>
        <v>0</v>
      </c>
      <c r="BB57" s="3">
        <f t="array" ref="BB57">IF(U22=C22,SUM(IF(($BR$30:$BR$38=C22)*($BS$29:$CA$29=U$18),$BS$30:$CA$38)),0)</f>
        <v>0</v>
      </c>
      <c r="BC57" s="3">
        <f t="array" ref="BC57">IF(U22=C22,SUM(IF(($BR$30:$BR$38=C22)*($BS$29:$CA$29=U$19),$BS$30:$CA$38)),0)</f>
        <v>0</v>
      </c>
      <c r="BD57" s="3">
        <f t="array" ref="BD57">IF(U22=C22,SUM(IF(($BR$30:$BR$38=C22)*($BS$29:$CA$29=U$20),$BS$30:$CA$38)),0)</f>
        <v>0</v>
      </c>
      <c r="BE57" s="3">
        <f t="array" ref="BE57">IF(U22=C22,SUM(IF(($BR$30:$BR$38=C22)*($BS$29:$CA$29=U$21),$BS$30:$CA$38)),0)</f>
        <v>0</v>
      </c>
      <c r="BF57" s="3">
        <f t="array" ref="BF57">IF(U22=C22,SUM(IF(($BR$30:$BR$38=C22)*($BS$29:$CA$29=U$23),$BS$30:$CA$38)),0)</f>
        <v>0</v>
      </c>
      <c r="BG57" s="3">
        <f t="array" ref="BG57">IF(U22=C22,SUM(IF(($BR$30:$BR$38=C22)*($BS$29:$CA$29=U$24),$BS$30:$CA$38)),0)</f>
        <v>0</v>
      </c>
      <c r="BH57" s="3">
        <f t="array" ref="BH57">IF(U22=C22,SUM(IF(($BR$30:$BR$38=C22)*($BS$29:$CA$29=U$25),$BS$30:$CA$38)),0)</f>
        <v>0</v>
      </c>
      <c r="BI57" s="5">
        <f t="array" ref="BI57">IF(V22=C22,SUM(IF(($BR$30:$BR$38=C22)*($BS$29:$CA$29=V$17),$BS$30:$CA$38)),0)</f>
        <v>0</v>
      </c>
      <c r="BJ57" s="3">
        <f t="array" ref="BJ57">IF(V22=C22,SUM(IF(($BR$30:$BR$38=C22)*($BS$29:$CA$29=V$18),$BS$30:$CA$38)),0)</f>
        <v>0</v>
      </c>
      <c r="BK57" s="3">
        <f t="array" ref="BK57">IF(V22=C22,SUM(IF(($BR$30:$BR$38=C22)*($BS$29:$CA$29=V$19),$BS$30:$CA$38)),0)</f>
        <v>0</v>
      </c>
      <c r="BL57" s="3">
        <f t="array" ref="BL57">IF(V22=C22,SUM(IF(($BR$30:$BR$38=C22)*($BS$29:$CA$29=V$20),$BS$30:$CA$38)),0)</f>
        <v>0</v>
      </c>
      <c r="BM57" s="3">
        <f t="array" ref="BM57">IF(V22=C22,SUM(IF(($BR$30:$BR$38=C22)*($BS$29:$CA$29=V$21),$BS$30:$CA$38)),0)</f>
        <v>0</v>
      </c>
      <c r="BN57" s="3">
        <f t="array" ref="BN57">IF(V22=C22,SUM(IF(($BR$30:$BR$38=C22)*($BS$29:$CA$29=V$23),$BS$30:$CA$38)),0)</f>
        <v>0</v>
      </c>
      <c r="BO57" s="3">
        <f t="array" ref="BO57">IF(V22=C22,SUM(IF(($BR$30:$BR$38=C22)*($BS$29:$CA$29=V$24),$BS$30:$CA$38)),0)</f>
        <v>0</v>
      </c>
      <c r="BP57" s="15">
        <f t="array" ref="BP57">IF(V22=C22,SUM(IF(($BR$30:$BR$38=C22)*($BS$29:$CA$29=V$25),$BS$30:$CA$38)),0)</f>
        <v>0</v>
      </c>
      <c r="BQ57" s="3"/>
      <c r="BR57" s="2" t="str">
        <f t="shared" si="68"/>
        <v>Team B6</v>
      </c>
      <c r="BS57" s="8">
        <f t="shared" si="70"/>
        <v>1</v>
      </c>
      <c r="BT57" s="8">
        <f t="shared" si="72"/>
        <v>2</v>
      </c>
      <c r="BU57" s="8">
        <f t="shared" si="74"/>
        <v>4</v>
      </c>
      <c r="BV57" s="8">
        <f>SUMIFS($AE$64:$AE$351,$V$64:$V$351,$BR57,$W$64:$W$351,BV$51)+SUMIFS($AF$64:$AF$351,$W$64:$W$351,$BR57,$V$64:$V$351,BV$51)</f>
        <v>1</v>
      </c>
      <c r="BW57" s="8">
        <f>SUMIFS($AE$64:$AE$351,$V$64:$V$351,$BR57,$W$64:$W$351,BW$51)+SUMIFS($AF$64:$AF$351,$W$64:$W$351,$BR57,$V$64:$V$351,BW$51)</f>
        <v>1</v>
      </c>
      <c r="BX57" s="6"/>
      <c r="BY57" s="7">
        <f>SUMIFS($AE$64:$AE$351,$V$64:$V$351,$BR57,$W$64:$W$351,BY$51)+SUMIFS($AF$64:$AF$351,$W$64:$W$351,$BR57,$V$64:$V$351,BY$51)</f>
        <v>2</v>
      </c>
      <c r="BZ57" s="7">
        <f>SUMIFS($AE$64:$AE$351,$V$64:$V$351,$BR57,$W$64:$W$351,BZ$51)+SUMIFS($AF$64:$AF$351,$W$64:$W$351,$BR57,$V$64:$V$351,BZ$51)</f>
        <v>1</v>
      </c>
      <c r="CA57" s="7">
        <f>SUMIFS($AE$64:$AE$351,$V$64:$V$351,$BR57,$W$64:$W$351,CA$51)+SUMIFS($AF$64:$AF$351,$W$64:$W$351,$BR57,$V$64:$V$351,CA$51)</f>
        <v>1</v>
      </c>
      <c r="CB57" s="3"/>
    </row>
    <row r="58" spans="2:80" s="2" customFormat="1" x14ac:dyDescent="0.2">
      <c r="E58" s="14">
        <f t="array" ref="E58">IF(O23=C23,SUM(IF(($BR$30:$BR$38=C23)*($BS$29:$CA$29=O$17),$BS$30:$CA$38)),0)</f>
        <v>0</v>
      </c>
      <c r="F58" s="3">
        <f t="array" ref="F58">IF(O23=C23,SUM(IF(($BR$30:$BR$38=C23)*($BS$29:$CA$29=O$18),$BS$30:$CA$38)),0)</f>
        <v>0</v>
      </c>
      <c r="G58" s="3">
        <f t="array" ref="G58">IF(O23=C23,SUM(IF(($BR$30:$BR$38=C23)*($BS$29:$CA$29=O$19),$BS$30:$CA$38)),0)</f>
        <v>0</v>
      </c>
      <c r="H58" s="3">
        <f t="array" ref="H58">IF(O23=C23,SUM(IF(($BR$30:$BR$38=C23)*($BS$29:$CA$29=O$20),$BS$30:$CA$38)),0)</f>
        <v>0</v>
      </c>
      <c r="I58" s="3">
        <f t="array" ref="I58">IF(O23=C23,SUM(IF(($BR$30:$BR$38=C23)*($BS$29:$CA$29=O$21),$BS$30:$CA$38)),0)</f>
        <v>0</v>
      </c>
      <c r="J58" s="3">
        <f t="array" ref="J58">IF(O23=C23,SUM(IF(($BR$30:$BR$38=C23)*($BS$29:$CA$29=O$22),$BS$30:$CA$38)),0)</f>
        <v>0</v>
      </c>
      <c r="K58" s="3">
        <f t="array" ref="K58">IF(O23=C23,SUM(IF(($BR$30:$BR$38=C23)*($BS$29:$CA$29=O$24),$BS$30:$CA$38)),0)</f>
        <v>0</v>
      </c>
      <c r="L58" s="3">
        <f t="array" ref="L58">IF(O23=C23,SUM(IF(($BR$30:$BR$38=C23)*($BS$29:$CA$29=O$25),$BS$30:$CA$38)),0)</f>
        <v>0</v>
      </c>
      <c r="M58" s="5">
        <f t="array" ref="M58">IF(P23=C23,SUM(IF(($BR$30:$BR$38=C23)*($BS$29:$CA$29=P$17),$BS$30:$CA$38)),0)</f>
        <v>0</v>
      </c>
      <c r="N58" s="3">
        <f t="array" ref="N58">IF(P23=C23,SUM(IF(($BR$30:$BR$38=C23)*($BS$29:$CA$29=P$18),$BS$30:$CA$38)),0)</f>
        <v>0</v>
      </c>
      <c r="O58" s="3">
        <f t="array" ref="O58">IF(P23=C23,SUM(IF(($BR$30:$BR$38=C23)*($BS$29:$CA$29=P$19),$BS$30:$CA$38)),0)</f>
        <v>0</v>
      </c>
      <c r="P58" s="3">
        <f t="array" ref="P58">IF(P23=C23,SUM(IF(($BR$30:$BR$38=C23)*($BS$29:$CA$29=P$20),$BS$30:$CA$38)),0)</f>
        <v>0</v>
      </c>
      <c r="Q58" s="3">
        <f t="array" ref="Q58">IF(P23=C23,SUM(IF(($BR$30:$BR$38=C23)*($BS$29:$CA$29=P$21),$BS$30:$CA$38)),0)</f>
        <v>0</v>
      </c>
      <c r="R58" s="3">
        <f t="array" ref="R58">IF(P23=C23,SUM(IF(($BR$30:$BR$38=C23)*($BS$29:$CA$29=P$22),$BS$30:$CA$38)),0)</f>
        <v>0</v>
      </c>
      <c r="S58" s="3">
        <f t="array" ref="S58">IF(P23=C23,SUM(IF(($BR$30:$BR$38=C23)*($BS$29:$CA$29=P$24),$BS$30:$CA$38)),0)</f>
        <v>0</v>
      </c>
      <c r="T58" s="3">
        <f t="array" ref="T58">IF(P23=C23,SUM(IF(($BR$30:$BR$38=C23)*($BS$29:$CA$29=P$25),$BS$30:$CA$38)),0)</f>
        <v>0</v>
      </c>
      <c r="U58" s="5">
        <f t="array" ref="U58">IF(Q23=C23,SUM(IF(($BR$30:$BR$38=C23)*($BS$29:$CA$29=Q$17),$BS$30:$CA$38)),0)</f>
        <v>0</v>
      </c>
      <c r="V58" s="3">
        <f t="array" ref="V58">IF(Q23=C23,SUM(IF(($BR$30:$BR$38=C23)*($BS$29:$CA$29=Q$18),$BS$30:$CA$38)),0)</f>
        <v>0</v>
      </c>
      <c r="W58" s="3">
        <f t="array" ref="W58">IF(Q23=C23,SUM(IF(($BR$30:$BR$38=C23)*($BS$29:$CA$29=Q$19),$BS$30:$CA$38)),0)</f>
        <v>0</v>
      </c>
      <c r="X58" s="3">
        <f t="array" ref="X58">IF(Q23=C23,SUM(IF(($BR$30:$BR$38=C23)*($BS$29:$CA$29=Q$20),$BS$30:$CA$38)),0)</f>
        <v>0</v>
      </c>
      <c r="Y58" s="3">
        <f t="array" ref="Y58">IF(Q23=C23,SUM(IF(($BR$30:$BR$38=C23)*($BS$29:$CA$29=Q$21),$BS$30:$CA$38)),0)</f>
        <v>0</v>
      </c>
      <c r="Z58" s="3">
        <f t="array" ref="Z58">IF(Q23=C23,SUM(IF(($BR$30:$BR$38=C23)*($BS$29:$CA$29=Q$22),$BS$30:$CA$38)),0)</f>
        <v>0</v>
      </c>
      <c r="AA58" s="3">
        <f t="array" ref="AA58">IF(Q23=C23,SUM(IF(($BR$30:$BR$38=C23)*($BS$29:$CA$29=Q$24),$BS$30:$CA$38)),0)</f>
        <v>0</v>
      </c>
      <c r="AB58" s="3">
        <f t="array" ref="AB58">IF(Q23=C23,SUM(IF(($BR$30:$BR$38=C23)*($BS$29:$CA$29=Q$25),$BS$30:$CA$38)),0)</f>
        <v>0</v>
      </c>
      <c r="AC58" s="5">
        <f t="array" ref="AC58">IF(R23=C23,SUM(IF(($BR$30:$BR$38=C23)*($BS$29:$CA$29=R$17),$BS$30:$CA$38)),0)</f>
        <v>0</v>
      </c>
      <c r="AD58" s="3">
        <f t="array" ref="AD58">IF(R23=C23,SUM(IF(($BR$30:$BR$38=C23)*($BS$29:$CA$29=R$18),$BS$30:$CA$38)),0)</f>
        <v>0</v>
      </c>
      <c r="AE58" s="3">
        <f t="array" ref="AE58">IF(R23=C23,SUM(IF(($BR$30:$BR$38=C23)*($BS$29:$CA$29=R$19),$BS$30:$CA$38)),0)</f>
        <v>0</v>
      </c>
      <c r="AF58" s="3">
        <f t="array" ref="AF58">IF(R23=C23,SUM(IF(($BR$30:$BR$38=C23)*($BS$29:$CA$29=R$20),$BS$30:$CA$38)),0)</f>
        <v>0</v>
      </c>
      <c r="AG58" s="3">
        <f t="array" ref="AG58">IF(R23=C23,SUM(IF(($BR$30:$BR$38=C23)*($BS$29:$CA$29=R$21),$BS$30:$CA$38)),0)</f>
        <v>0</v>
      </c>
      <c r="AH58" s="3">
        <f t="array" ref="AH58">IF(R23=C23,SUM(IF(($BR$30:$BR$38=C23)*($BS$29:$CA$29=R$22),$BS$30:$CA$38)),0)</f>
        <v>0</v>
      </c>
      <c r="AI58" s="3">
        <f t="array" ref="AI58">IF(R23=C23,SUM(IF(($BR$30:$BR$38=C23)*($BS$29:$CA$29=R$24),$BS$30:$CA$38)),0)</f>
        <v>0</v>
      </c>
      <c r="AJ58" s="3">
        <f t="array" ref="AJ58">IF(R23=C23,SUM(IF(($BR$30:$BR$38=C23)*($BS$29:$CA$29=R$25),$BS$30:$CA$38)),0)</f>
        <v>0</v>
      </c>
      <c r="AK58" s="5">
        <f t="array" ref="AK58">IF(S23=C23,SUM(IF(($BR$30:$BR$38=C23)*($BS$29:$CA$29=S$17),$BS$30:$CA$38)),0)</f>
        <v>0</v>
      </c>
      <c r="AL58" s="3">
        <f t="array" ref="AL58">IF(S23=C23,SUM(IF(($BR$30:$BR$38=C23)*($BS$29:$CA$29=S$18),$BS$30:$CA$38)),0)</f>
        <v>0</v>
      </c>
      <c r="AM58" s="3">
        <f t="array" ref="AM58">IF(S23=C23,SUM(IF(($BR$30:$BR$38=C23)*($BS$29:$CA$29=S$19),$BS$30:$CA$38)),0)</f>
        <v>0</v>
      </c>
      <c r="AN58" s="3">
        <f t="array" ref="AN58">IF(S23=C23,SUM(IF(($BR$30:$BR$38=C23)*($BS$29:$CA$29=S$20),$BS$30:$CA$38)),0)</f>
        <v>0</v>
      </c>
      <c r="AO58" s="3">
        <f t="array" ref="AO58">IF(S23=C23,SUM(IF(($BR$30:$BR$38=C23)*($BS$29:$CA$29=S$21),$BS$30:$CA$38)),0)</f>
        <v>0</v>
      </c>
      <c r="AP58" s="3">
        <f t="array" ref="AP58">IF(S23=C23,SUM(IF(($BR$30:$BR$38=C23)*($BS$29:$CA$29=S$22),$BS$30:$CA$38)),0)</f>
        <v>0</v>
      </c>
      <c r="AQ58" s="3">
        <f t="array" ref="AQ58">IF(S23=C23,SUM(IF(($BR$30:$BR$38=C23)*($BS$29:$CA$29=S$24),$BS$30:$CA$38)),0)</f>
        <v>0</v>
      </c>
      <c r="AR58" s="3">
        <f t="array" ref="AR58">IF(S23=C23,SUM(IF(($BR$30:$BR$38=C23)*($BS$29:$CA$29=S$25),$BS$30:$CA$38)),0)</f>
        <v>0</v>
      </c>
      <c r="AS58" s="5">
        <f t="array" ref="AS58">IF(T23=C23,SUM(IF(($BR$30:$BR$38=C23)*($BS$29:$CA$29=T$17),$BS$30:$CA$38)),0)</f>
        <v>0</v>
      </c>
      <c r="AT58" s="3">
        <f t="array" ref="AT58">IF(T23=C23,SUM(IF(($BR$30:$BR$38=C23)*($BS$29:$CA$29=T$18),$BS$30:$CA$38)),0)</f>
        <v>0</v>
      </c>
      <c r="AU58" s="3">
        <f t="array" ref="AU58">IF(T23=C23,SUM(IF(($BR$30:$BR$38=C23)*($BS$29:$CA$29=T$19),$BS$30:$CA$38)),0)</f>
        <v>0</v>
      </c>
      <c r="AV58" s="3">
        <f t="array" ref="AV58">IF(T23=C23,SUM(IF(($BR$30:$BR$38=C23)*($BS$29:$CA$29=T$20),$BS$30:$CA$38)),0)</f>
        <v>0</v>
      </c>
      <c r="AW58" s="3">
        <f t="array" ref="AW58">IF(T23=C23,SUM(IF(($BR$30:$BR$38=C23)*($BS$29:$CA$29=T$21),$BS$30:$CA$38)),0)</f>
        <v>0</v>
      </c>
      <c r="AX58" s="3">
        <f t="array" ref="AX58">IF(T23=C23,SUM(IF(($BR$30:$BR$38=C23)*($BS$29:$CA$29=T$22),$BS$30:$CA$38)),0)</f>
        <v>0</v>
      </c>
      <c r="AY58" s="3">
        <f t="array" ref="AY58">IF(T23=C23,SUM(IF(($BR$30:$BR$38=C23)*($BS$29:$CA$29=T$24),$BS$30:$CA$38)),0)</f>
        <v>0</v>
      </c>
      <c r="AZ58" s="3">
        <f t="array" ref="AZ58">IF(T23=C23,SUM(IF(($BR$30:$BR$38=C23)*($BS$29:$CA$29=T$25),$BS$30:$CA$38)),0)</f>
        <v>0</v>
      </c>
      <c r="BA58" s="5">
        <f t="array" ref="BA58">IF(U23=C23,SUM(IF(($BR$30:$BR$38=C23)*($BS$29:$CA$29=U$17),$BS$30:$CA$38)),0)</f>
        <v>0</v>
      </c>
      <c r="BB58" s="3">
        <f t="array" ref="BB58">IF(U23=C23,SUM(IF(($BR$30:$BR$38=C23)*($BS$29:$CA$29=U$18),$BS$30:$CA$38)),0)</f>
        <v>0</v>
      </c>
      <c r="BC58" s="3">
        <f t="array" ref="BC58">IF(U23=C23,SUM(IF(($BR$30:$BR$38=C23)*($BS$29:$CA$29=U$19),$BS$30:$CA$38)),0)</f>
        <v>0</v>
      </c>
      <c r="BD58" s="3">
        <f t="array" ref="BD58">IF(U23=C23,SUM(IF(($BR$30:$BR$38=C23)*($BS$29:$CA$29=U$20),$BS$30:$CA$38)),0)</f>
        <v>0</v>
      </c>
      <c r="BE58" s="3">
        <f t="array" ref="BE58">IF(U23=C23,SUM(IF(($BR$30:$BR$38=C23)*($BS$29:$CA$29=U$21),$BS$30:$CA$38)),0)</f>
        <v>0</v>
      </c>
      <c r="BF58" s="3">
        <f t="array" ref="BF58">IF(U23=C23,SUM(IF(($BR$30:$BR$38=C23)*($BS$29:$CA$29=U$22),$BS$30:$CA$38)),0)</f>
        <v>0</v>
      </c>
      <c r="BG58" s="3">
        <f t="array" ref="BG58">IF(U23=C23,SUM(IF(($BR$30:$BR$38=C23)*($BS$29:$CA$29=U$24),$BS$30:$CA$38)),0)</f>
        <v>0</v>
      </c>
      <c r="BH58" s="3">
        <f t="array" ref="BH58">IF(U23=C23,SUM(IF(($BR$30:$BR$38=C23)*($BS$29:$CA$29=U$25),$BS$30:$CA$38)),0)</f>
        <v>0</v>
      </c>
      <c r="BI58" s="5">
        <f t="array" ref="BI58">IF(V23=C23,SUM(IF(($BR$30:$BR$38=C23)*($BS$29:$CA$29=V$17),$BS$30:$CA$38)),0)</f>
        <v>0</v>
      </c>
      <c r="BJ58" s="3">
        <f t="array" ref="BJ58">IF(V23=C23,SUM(IF(($BR$30:$BR$38=C23)*($BS$29:$CA$29=V$18),$BS$30:$CA$38)),0)</f>
        <v>0</v>
      </c>
      <c r="BK58" s="3">
        <f t="array" ref="BK58">IF(V23=C23,SUM(IF(($BR$30:$BR$38=C23)*($BS$29:$CA$29=V$19),$BS$30:$CA$38)),0)</f>
        <v>0</v>
      </c>
      <c r="BL58" s="3">
        <f t="array" ref="BL58">IF(V23=C23,SUM(IF(($BR$30:$BR$38=C23)*($BS$29:$CA$29=V$20),$BS$30:$CA$38)),0)</f>
        <v>0</v>
      </c>
      <c r="BM58" s="3">
        <f t="array" ref="BM58">IF(V23=C23,SUM(IF(($BR$30:$BR$38=C23)*($BS$29:$CA$29=V$21),$BS$30:$CA$38)),0)</f>
        <v>0</v>
      </c>
      <c r="BN58" s="3">
        <f t="array" ref="BN58">IF(V23=C23,SUM(IF(($BR$30:$BR$38=C23)*($BS$29:$CA$29=V$22),$BS$30:$CA$38)),0)</f>
        <v>0</v>
      </c>
      <c r="BO58" s="3">
        <f t="array" ref="BO58">IF(V23=C23,SUM(IF(($BR$30:$BR$38=C23)*($BS$29:$CA$29=V$24),$BS$30:$CA$38)),0)</f>
        <v>0</v>
      </c>
      <c r="BP58" s="15">
        <f t="array" ref="BP58">IF(V23=C23,SUM(IF(($BR$30:$BR$38=C23)*($BS$29:$CA$29=V$25),$BS$30:$CA$38)),0)</f>
        <v>0</v>
      </c>
      <c r="BQ58" s="3"/>
      <c r="BR58" s="2" t="str">
        <f t="shared" si="68"/>
        <v>Team B7</v>
      </c>
      <c r="BS58" s="8">
        <f t="shared" si="70"/>
        <v>1</v>
      </c>
      <c r="BT58" s="8">
        <f t="shared" si="72"/>
        <v>6</v>
      </c>
      <c r="BU58" s="8">
        <f t="shared" si="74"/>
        <v>3</v>
      </c>
      <c r="BV58" s="8">
        <f>SUMIFS($AE$64:$AE$351,$V$64:$V$351,$BR58,$W$64:$W$351,BV$51)+SUMIFS($AF$64:$AF$351,$W$64:$W$351,$BR58,$V$64:$V$351,BV$51)</f>
        <v>6</v>
      </c>
      <c r="BW58" s="8">
        <f>SUMIFS($AE$64:$AE$351,$V$64:$V$351,$BR58,$W$64:$W$351,BW$51)+SUMIFS($AF$64:$AF$351,$W$64:$W$351,$BR58,$V$64:$V$351,BW$51)</f>
        <v>1</v>
      </c>
      <c r="BX58" s="8">
        <f>SUMIFS($AE$64:$AE$351,$V$64:$V$351,$BR58,$W$64:$W$351,BX$51)+SUMIFS($AF$64:$AF$351,$W$64:$W$351,$BR58,$V$64:$V$351,BX$51)</f>
        <v>2</v>
      </c>
      <c r="BY58" s="6"/>
      <c r="BZ58" s="7">
        <f>SUMIFS($AE$64:$AE$351,$V$64:$V$351,$BR58,$W$64:$W$351,BZ$51)+SUMIFS($AF$64:$AF$351,$W$64:$W$351,$BR58,$V$64:$V$351,BZ$51)</f>
        <v>4</v>
      </c>
      <c r="CA58" s="7">
        <f>SUMIFS($AE$64:$AE$351,$V$64:$V$351,$BR58,$W$64:$W$351,CA$51)+SUMIFS($AF$64:$AF$351,$W$64:$W$351,$BR58,$V$64:$V$351,CA$51)</f>
        <v>0</v>
      </c>
      <c r="CB58" s="3"/>
    </row>
    <row r="59" spans="2:80" s="2" customFormat="1" x14ac:dyDescent="0.2">
      <c r="E59" s="14">
        <f t="array" ref="E59">IF(O24=C24,SUM(IF(($BR$30:$BR$38=C24)*($BS$29:$CA$29=O$17),$BS$30:$CA$38)),0)</f>
        <v>0</v>
      </c>
      <c r="F59" s="3">
        <f t="array" ref="F59">IF(O24=C24,SUM(IF(($BR$30:$BR$38=C24)*($BS$29:$CA$29=O$18),$BS$30:$CA$38)),0)</f>
        <v>0</v>
      </c>
      <c r="G59" s="3">
        <f t="array" ref="G59">IF(O24=C24,SUM(IF(($BR$30:$BR$38=C24)*($BS$29:$CA$29=O$19),$BS$30:$CA$38)),0)</f>
        <v>0</v>
      </c>
      <c r="H59" s="3">
        <f t="array" ref="H59">IF(O24=C24,SUM(IF(($BR$30:$BR$38=C24)*($BS$29:$CA$29=O$20),$BS$30:$CA$38)),0)</f>
        <v>0</v>
      </c>
      <c r="I59" s="3">
        <f t="array" ref="I59">IF(O24=C24,SUM(IF(($BR$30:$BR$38=C24)*($BS$29:$CA$29=O$21),$BS$30:$CA$38)),0)</f>
        <v>0</v>
      </c>
      <c r="J59" s="3">
        <f t="array" ref="J59">IF(O24=C24,SUM(IF(($BR$30:$BR$38=C24)*($BS$29:$CA$29=O$22),$BS$30:$CA$38)),0)</f>
        <v>0</v>
      </c>
      <c r="K59" s="3">
        <f t="array" ref="K59">IF(O24=C24,SUM(IF(($BR$30:$BR$38=C24)*($BS$29:$CA$29=O$23),$BS$30:$CA$38)),0)</f>
        <v>0</v>
      </c>
      <c r="L59" s="3">
        <f t="array" ref="L59">IF(O24=C24,SUM(IF(($BR$30:$BR$38=C24)*($BS$29:$CA$29=O$25),$BS$30:$CA$38)),0)</f>
        <v>0</v>
      </c>
      <c r="M59" s="5">
        <f t="array" ref="M59">IF(P24=C24,SUM(IF(($BR$30:$BR$38=C24)*($BS$29:$CA$29=P$17),$BS$30:$CA$38)),0)</f>
        <v>0</v>
      </c>
      <c r="N59" s="3">
        <f t="array" ref="N59">IF(P24=C24,SUM(IF(($BR$30:$BR$38=C24)*($BS$29:$CA$29=P$18),$BS$30:$CA$38)),0)</f>
        <v>0</v>
      </c>
      <c r="O59" s="3">
        <f t="array" ref="O59">IF(P24=C24,SUM(IF(($BR$30:$BR$38=C24)*($BS$29:$CA$29=P$19),$BS$30:$CA$38)),0)</f>
        <v>0</v>
      </c>
      <c r="P59" s="3">
        <f t="array" ref="P59">IF(P24=C24,SUM(IF(($BR$30:$BR$38=C24)*($BS$29:$CA$29=P$20),$BS$30:$CA$38)),0)</f>
        <v>0</v>
      </c>
      <c r="Q59" s="3">
        <f t="array" ref="Q59">IF(P24=C24,SUM(IF(($BR$30:$BR$38=C24)*($BS$29:$CA$29=P$21),$BS$30:$CA$38)),0)</f>
        <v>0</v>
      </c>
      <c r="R59" s="3">
        <f t="array" ref="R59">IF(P24=C24,SUM(IF(($BR$30:$BR$38=C24)*($BS$29:$CA$29=P$22),$BS$30:$CA$38)),0)</f>
        <v>0</v>
      </c>
      <c r="S59" s="3">
        <f t="array" ref="S59">IF(P24=C24,SUM(IF(($BR$30:$BR$38=C24)*($BS$29:$CA$29=P$23),$BS$30:$CA$38)),0)</f>
        <v>0</v>
      </c>
      <c r="T59" s="3">
        <f t="array" ref="T59">IF(P24=C24,SUM(IF(($BR$30:$BR$38=C24)*($BS$29:$CA$29=P$25),$BS$30:$CA$38)),0)</f>
        <v>0</v>
      </c>
      <c r="U59" s="5">
        <f t="array" ref="U59">IF(Q24=C24,SUM(IF(($BR$30:$BR$38=C24)*($BS$29:$CA$29=Q$17),$BS$30:$CA$38)),0)</f>
        <v>0</v>
      </c>
      <c r="V59" s="3">
        <f t="array" ref="V59">IF(Q24=C24,SUM(IF(($BR$30:$BR$38=C24)*($BS$29:$CA$29=Q$18),$BS$30:$CA$38)),0)</f>
        <v>0</v>
      </c>
      <c r="W59" s="3">
        <f t="array" ref="W59">IF(Q24=C24,SUM(IF(($BR$30:$BR$38=C24)*($BS$29:$CA$29=Q$19),$BS$30:$CA$38)),0)</f>
        <v>0</v>
      </c>
      <c r="X59" s="3">
        <f t="array" ref="X59">IF(Q24=C24,SUM(IF(($BR$30:$BR$38=C24)*($BS$29:$CA$29=Q$20),$BS$30:$CA$38)),0)</f>
        <v>0</v>
      </c>
      <c r="Y59" s="3">
        <f t="array" ref="Y59">IF(Q24=C24,SUM(IF(($BR$30:$BR$38=C24)*($BS$29:$CA$29=Q$21),$BS$30:$CA$38)),0)</f>
        <v>0</v>
      </c>
      <c r="Z59" s="3">
        <f t="array" ref="Z59">IF(Q24=C24,SUM(IF(($BR$30:$BR$38=C24)*($BS$29:$CA$29=Q$22),$BS$30:$CA$38)),0)</f>
        <v>0</v>
      </c>
      <c r="AA59" s="3">
        <f t="array" ref="AA59">IF(Q24=C24,SUM(IF(($BR$30:$BR$38=C24)*($BS$29:$CA$29=Q$23),$BS$30:$CA$38)),0)</f>
        <v>0</v>
      </c>
      <c r="AB59" s="3">
        <f t="array" ref="AB59">IF(Q24=C24,SUM(IF(($BR$30:$BR$38=C24)*($BS$29:$CA$29=Q$25),$BS$30:$CA$38)),0)</f>
        <v>0</v>
      </c>
      <c r="AC59" s="5">
        <f t="array" ref="AC59">IF(R24=C24,SUM(IF(($BR$30:$BR$38=C24)*($BS$29:$CA$29=R$17),$BS$30:$CA$38)),0)</f>
        <v>0</v>
      </c>
      <c r="AD59" s="3">
        <f t="array" ref="AD59">IF(R24=C24,SUM(IF(($BR$30:$BR$38=C24)*($BS$29:$CA$29=R$18),$BS$30:$CA$38)),0)</f>
        <v>0</v>
      </c>
      <c r="AE59" s="3">
        <f t="array" ref="AE59">IF(R24=C24,SUM(IF(($BR$30:$BR$38=C24)*($BS$29:$CA$29=R$19),$BS$30:$CA$38)),0)</f>
        <v>0</v>
      </c>
      <c r="AF59" s="3">
        <f t="array" ref="AF59">IF(R24=C24,SUM(IF(($BR$30:$BR$38=C24)*($BS$29:$CA$29=R$20),$BS$30:$CA$38)),0)</f>
        <v>0</v>
      </c>
      <c r="AG59" s="3">
        <f t="array" ref="AG59">IF(R24=C24,SUM(IF(($BR$30:$BR$38=C24)*($BS$29:$CA$29=R$21),$BS$30:$CA$38)),0)</f>
        <v>0</v>
      </c>
      <c r="AH59" s="3">
        <f t="array" ref="AH59">IF(R24=C24,SUM(IF(($BR$30:$BR$38=C24)*($BS$29:$CA$29=R$22),$BS$30:$CA$38)),0)</f>
        <v>0</v>
      </c>
      <c r="AI59" s="3">
        <f t="array" ref="AI59">IF(R24=C24,SUM(IF(($BR$30:$BR$38=C24)*($BS$29:$CA$29=R$23),$BS$30:$CA$38)),0)</f>
        <v>0</v>
      </c>
      <c r="AJ59" s="3">
        <f t="array" ref="AJ59">IF(R24=C24,SUM(IF(($BR$30:$BR$38=C24)*($BS$29:$CA$29=R$25),$BS$30:$CA$38)),0)</f>
        <v>0</v>
      </c>
      <c r="AK59" s="5">
        <f t="array" ref="AK59">IF(S24=C24,SUM(IF(($BR$30:$BR$38=C24)*($BS$29:$CA$29=S$17),$BS$30:$CA$38)),0)</f>
        <v>0</v>
      </c>
      <c r="AL59" s="3">
        <f t="array" ref="AL59">IF(S24=C24,SUM(IF(($BR$30:$BR$38=C24)*($BS$29:$CA$29=S$18),$BS$30:$CA$38)),0)</f>
        <v>0</v>
      </c>
      <c r="AM59" s="3">
        <f t="array" ref="AM59">IF(S24=C24,SUM(IF(($BR$30:$BR$38=C24)*($BS$29:$CA$29=S$19),$BS$30:$CA$38)),0)</f>
        <v>0</v>
      </c>
      <c r="AN59" s="3">
        <f t="array" ref="AN59">IF(S24=C24,SUM(IF(($BR$30:$BR$38=C24)*($BS$29:$CA$29=S$20),$BS$30:$CA$38)),0)</f>
        <v>0</v>
      </c>
      <c r="AO59" s="3">
        <f t="array" ref="AO59">IF(S24=C24,SUM(IF(($BR$30:$BR$38=C24)*($BS$29:$CA$29=S$21),$BS$30:$CA$38)),0)</f>
        <v>0</v>
      </c>
      <c r="AP59" s="3">
        <f t="array" ref="AP59">IF(S24=C24,SUM(IF(($BR$30:$BR$38=C24)*($BS$29:$CA$29=S$22),$BS$30:$CA$38)),0)</f>
        <v>0</v>
      </c>
      <c r="AQ59" s="3">
        <f t="array" ref="AQ59">IF(S24=C24,SUM(IF(($BR$30:$BR$38=C24)*($BS$29:$CA$29=S$23),$BS$30:$CA$38)),0)</f>
        <v>0</v>
      </c>
      <c r="AR59" s="3">
        <f t="array" ref="AR59">IF(S24=C24,SUM(IF(($BR$30:$BR$38=C24)*($BS$29:$CA$29=S$25),$BS$30:$CA$38)),0)</f>
        <v>0</v>
      </c>
      <c r="AS59" s="5">
        <f t="array" ref="AS59">IF(T24=C24,SUM(IF(($BR$30:$BR$38=C24)*($BS$29:$CA$29=T$17),$BS$30:$CA$38)),0)</f>
        <v>0</v>
      </c>
      <c r="AT59" s="3">
        <f t="array" ref="AT59">IF(T24=C24,SUM(IF(($BR$30:$BR$38=C24)*($BS$29:$CA$29=T$18),$BS$30:$CA$38)),0)</f>
        <v>0</v>
      </c>
      <c r="AU59" s="3">
        <f t="array" ref="AU59">IF(T24=C24,SUM(IF(($BR$30:$BR$38=C24)*($BS$29:$CA$29=T$19),$BS$30:$CA$38)),0)</f>
        <v>0</v>
      </c>
      <c r="AV59" s="3">
        <f t="array" ref="AV59">IF(T24=C24,SUM(IF(($BR$30:$BR$38=C24)*($BS$29:$CA$29=T$20),$BS$30:$CA$38)),0)</f>
        <v>0</v>
      </c>
      <c r="AW59" s="3">
        <f t="array" ref="AW59">IF(T24=C24,SUM(IF(($BR$30:$BR$38=C24)*($BS$29:$CA$29=T$21),$BS$30:$CA$38)),0)</f>
        <v>0</v>
      </c>
      <c r="AX59" s="3">
        <f t="array" ref="AX59">IF(T24=C24,SUM(IF(($BR$30:$BR$38=C24)*($BS$29:$CA$29=T$22),$BS$30:$CA$38)),0)</f>
        <v>0</v>
      </c>
      <c r="AY59" s="3">
        <f t="array" ref="AY59">IF(T24=C24,SUM(IF(($BR$30:$BR$38=C24)*($BS$29:$CA$29=T$23),$BS$30:$CA$38)),0)</f>
        <v>0</v>
      </c>
      <c r="AZ59" s="3">
        <f t="array" ref="AZ59">IF(T24=C24,SUM(IF(($BR$30:$BR$38=C24)*($BS$29:$CA$29=T$25),$BS$30:$CA$38)),0)</f>
        <v>0</v>
      </c>
      <c r="BA59" s="5">
        <f t="array" ref="BA59">IF(U24=C24,SUM(IF(($BR$30:$BR$38=C24)*($BS$29:$CA$29=U$17),$BS$30:$CA$38)),0)</f>
        <v>0</v>
      </c>
      <c r="BB59" s="3">
        <f t="array" ref="BB59">IF(U24=C24,SUM(IF(($BR$30:$BR$38=C24)*($BS$29:$CA$29=U$18),$BS$30:$CA$38)),0)</f>
        <v>0</v>
      </c>
      <c r="BC59" s="3">
        <f t="array" ref="BC59">IF(U24=C24,SUM(IF(($BR$30:$BR$38=C24)*($BS$29:$CA$29=U$19),$BS$30:$CA$38)),0)</f>
        <v>0</v>
      </c>
      <c r="BD59" s="3">
        <f t="array" ref="BD59">IF(U24=C24,SUM(IF(($BR$30:$BR$38=C24)*($BS$29:$CA$29=U$20),$BS$30:$CA$38)),0)</f>
        <v>0</v>
      </c>
      <c r="BE59" s="3">
        <f t="array" ref="BE59">IF(U24=C24,SUM(IF(($BR$30:$BR$38=C24)*($BS$29:$CA$29=U$21),$BS$30:$CA$38)),0)</f>
        <v>0</v>
      </c>
      <c r="BF59" s="3">
        <f t="array" ref="BF59">IF(U24=C24,SUM(IF(($BR$30:$BR$38=C24)*($BS$29:$CA$29=U$22),$BS$30:$CA$38)),0)</f>
        <v>0</v>
      </c>
      <c r="BG59" s="3">
        <f t="array" ref="BG59">IF(U24=C24,SUM(IF(($BR$30:$BR$38=C24)*($BS$29:$CA$29=U$23),$BS$30:$CA$38)),0)</f>
        <v>0</v>
      </c>
      <c r="BH59" s="3">
        <f t="array" ref="BH59">IF(U24=C24,SUM(IF(($BR$30:$BR$38=C24)*($BS$29:$CA$29=U$25),$BS$30:$CA$38)),0)</f>
        <v>0</v>
      </c>
      <c r="BI59" s="5">
        <f t="array" ref="BI59">IF(V24=C24,SUM(IF(($BR$30:$BR$38=C24)*($BS$29:$CA$29=V$17),$BS$30:$CA$38)),0)</f>
        <v>0</v>
      </c>
      <c r="BJ59" s="3">
        <f t="array" ref="BJ59">IF(V24=C24,SUM(IF(($BR$30:$BR$38=C24)*($BS$29:$CA$29=V$18),$BS$30:$CA$38)),0)</f>
        <v>0</v>
      </c>
      <c r="BK59" s="3">
        <f t="array" ref="BK59">IF(V24=C24,SUM(IF(($BR$30:$BR$38=C24)*($BS$29:$CA$29=V$19),$BS$30:$CA$38)),0)</f>
        <v>0</v>
      </c>
      <c r="BL59" s="3">
        <f t="array" ref="BL59">IF(V24=C24,SUM(IF(($BR$30:$BR$38=C24)*($BS$29:$CA$29=V$20),$BS$30:$CA$38)),0)</f>
        <v>0</v>
      </c>
      <c r="BM59" s="3">
        <f t="array" ref="BM59">IF(V24=C24,SUM(IF(($BR$30:$BR$38=C24)*($BS$29:$CA$29=V$21),$BS$30:$CA$38)),0)</f>
        <v>0</v>
      </c>
      <c r="BN59" s="3">
        <f t="array" ref="BN59">IF(V24=C24,SUM(IF(($BR$30:$BR$38=C24)*($BS$29:$CA$29=V$22),$BS$30:$CA$38)),0)</f>
        <v>0</v>
      </c>
      <c r="BO59" s="3">
        <f t="array" ref="BO59">IF(V24=C24,SUM(IF(($BR$30:$BR$38=C24)*($BS$29:$CA$29=V$23),$BS$30:$CA$38)),0)</f>
        <v>0</v>
      </c>
      <c r="BP59" s="15">
        <f t="array" ref="BP59">IF(V24=C24,SUM(IF(($BR$30:$BR$38=C24)*($BS$29:$CA$29=V$25),$BS$30:$CA$38)),0)</f>
        <v>0</v>
      </c>
      <c r="BQ59" s="3"/>
      <c r="BR59" s="2" t="str">
        <f t="shared" si="68"/>
        <v>Team B8</v>
      </c>
      <c r="BS59" s="8">
        <f t="shared" si="70"/>
        <v>3</v>
      </c>
      <c r="BT59" s="8">
        <f t="shared" si="72"/>
        <v>1</v>
      </c>
      <c r="BU59" s="8">
        <f t="shared" si="74"/>
        <v>3</v>
      </c>
      <c r="BV59" s="8">
        <f>SUMIFS($AE$64:$AE$351,$V$64:$V$351,$BR59,$W$64:$W$351,BV$51)+SUMIFS($AF$64:$AF$351,$W$64:$W$351,$BR59,$V$64:$V$351,BV$51)</f>
        <v>0</v>
      </c>
      <c r="BW59" s="8">
        <f>SUMIFS($AE$64:$AE$351,$V$64:$V$351,$BR59,$W$64:$W$351,BW$51)+SUMIFS($AF$64:$AF$351,$W$64:$W$351,$BR59,$V$64:$V$351,BW$51)</f>
        <v>1</v>
      </c>
      <c r="BX59" s="8">
        <f>SUMIFS($AE$64:$AE$351,$V$64:$V$351,$BR59,$W$64:$W$351,BX$51)+SUMIFS($AF$64:$AF$351,$W$64:$W$351,$BR59,$V$64:$V$351,BX$51)</f>
        <v>4</v>
      </c>
      <c r="BY59" s="8">
        <f>SUMIFS($AE$64:$AE$351,$V$64:$V$351,$BR59,$W$64:$W$351,BY$51)+SUMIFS($AF$64:$AF$351,$W$64:$W$351,$BR59,$V$64:$V$351,BY$51)</f>
        <v>1</v>
      </c>
      <c r="BZ59" s="6"/>
      <c r="CA59" s="7">
        <f>SUMIFS($AE$64:$AE$351,$V$64:$V$351,$BR59,$W$64:$W$351,CA$51)+SUMIFS($AF$64:$AF$351,$W$64:$W$351,$BR59,$V$64:$V$351,CA$51)</f>
        <v>4</v>
      </c>
      <c r="CB59" s="3"/>
    </row>
    <row r="60" spans="2:80" s="2" customFormat="1" ht="12.75" thickBot="1" x14ac:dyDescent="0.25">
      <c r="E60" s="16">
        <f t="array" ref="E60">IF(O25=C25,SUM(IF(($BR$30:$BR$38=C25)*($BS$29:$CA$29=O$17),$BS$30:$CA$38)),0)</f>
        <v>0</v>
      </c>
      <c r="F60" s="17">
        <f t="array" ref="F60">IF(O25=C25,SUM(IF(($BR$30:$BR$38=C25)*($BS$29:$CA$29=O$18),$BS$30:$CA$38)),0)</f>
        <v>0</v>
      </c>
      <c r="G60" s="17">
        <f t="array" ref="G60">IF(O25=C25,SUM(IF(($BR$30:$BR$38=C25)*($BS$29:$CA$29=O$19),$BS$30:$CA$38)),0)</f>
        <v>0</v>
      </c>
      <c r="H60" s="17">
        <f t="array" ref="H60">IF(O25=C25,SUM(IF(($BR$30:$BR$38=C25)*($BS$29:$CA$29=O$20),$BS$30:$CA$38)),0)</f>
        <v>0</v>
      </c>
      <c r="I60" s="17">
        <f t="array" ref="I60">IF(O25=C25,SUM(IF(($BR$30:$BR$38=C25)*($BS$29:$CA$29=O$21),$BS$30:$CA$38)),0)</f>
        <v>0</v>
      </c>
      <c r="J60" s="17">
        <f t="array" ref="J60">IF(O25=C25,SUM(IF(($BR$30:$BR$38=C25)*($BS$29:$CA$29=O$22),$BS$30:$CA$38)),0)</f>
        <v>0</v>
      </c>
      <c r="K60" s="17">
        <f t="array" ref="K60">IF(O25=C25,SUM(IF(($BR$30:$BR$38=C25)*($BS$29:$CA$29=O$23),$BS$30:$CA$38)),0)</f>
        <v>0</v>
      </c>
      <c r="L60" s="17">
        <f t="array" ref="L60">IF(O25=C25,SUM(IF(($BR$30:$BR$38=C25)*($BS$29:$CA$29=O$24),$BS$30:$CA$38)),0)</f>
        <v>0</v>
      </c>
      <c r="M60" s="18">
        <f t="array" ref="M60">IF(P25=C25,SUM(IF(($BR$30:$BR$38=C25)*($BS$29:$CA$29=P$17),$BS$30:$CA$38)),0)</f>
        <v>0</v>
      </c>
      <c r="N60" s="17">
        <f t="array" ref="N60">IF(P25=C25,SUM(IF(($BR$30:$BR$38=C25)*($BS$29:$CA$29=P$18),$BS$30:$CA$38)),0)</f>
        <v>0</v>
      </c>
      <c r="O60" s="17">
        <f t="array" ref="O60">IF(P25=C25,SUM(IF(($BR$30:$BR$38=C25)*($BS$29:$CA$29=P$19),$BS$30:$CA$38)),0)</f>
        <v>0</v>
      </c>
      <c r="P60" s="17">
        <f t="array" ref="P60">IF(P25=C25,SUM(IF(($BR$30:$BR$38=C25)*($BS$29:$CA$29=P$20),$BS$30:$CA$38)),0)</f>
        <v>0</v>
      </c>
      <c r="Q60" s="17">
        <f t="array" ref="Q60">IF(P25=C25,SUM(IF(($BR$30:$BR$38=C25)*($BS$29:$CA$29=P$21),$BS$30:$CA$38)),0)</f>
        <v>0</v>
      </c>
      <c r="R60" s="17">
        <f t="array" ref="R60">IF(P25=C25,SUM(IF(($BR$30:$BR$38=C25)*($BS$29:$CA$29=P$22),$BS$30:$CA$38)),0)</f>
        <v>0</v>
      </c>
      <c r="S60" s="17">
        <f t="array" ref="S60">IF(P25=C25,SUM(IF(($BR$30:$BR$38=C25)*($BS$29:$CA$29=P$23),$BS$30:$CA$38)),0)</f>
        <v>0</v>
      </c>
      <c r="T60" s="17">
        <f t="array" ref="T60">IF(P25=C25,SUM(IF(($BR$30:$BR$38=C25)*($BS$29:$CA$29=P$24),$BS$30:$CA$38)),0)</f>
        <v>0</v>
      </c>
      <c r="U60" s="18">
        <f t="array" ref="U60">IF(Q25=C25,SUM(IF(($BR$30:$BR$38=C25)*($BS$29:$CA$29=Q$17),$BS$30:$CA$38)),0)</f>
        <v>0</v>
      </c>
      <c r="V60" s="17">
        <f t="array" ref="V60">IF(Q25=C25,SUM(IF(($BR$30:$BR$38=C25)*($BS$29:$CA$29=Q$18),$BS$30:$CA$38)),0)</f>
        <v>0</v>
      </c>
      <c r="W60" s="17">
        <f t="array" ref="W60">IF(Q25=C25,SUM(IF(($BR$30:$BR$38=C25)*($BS$29:$CA$29=Q$19),$BS$30:$CA$38)),0)</f>
        <v>0</v>
      </c>
      <c r="X60" s="17">
        <f t="array" ref="X60">IF(Q25=C25,SUM(IF(($BR$30:$BR$38=C25)*($BS$29:$CA$29=Q$20),$BS$30:$CA$38)),0)</f>
        <v>0</v>
      </c>
      <c r="Y60" s="17">
        <f t="array" ref="Y60">IF(Q25=C25,SUM(IF(($BR$30:$BR$38=C25)*($BS$29:$CA$29=Q$21),$BS$30:$CA$38)),0)</f>
        <v>0</v>
      </c>
      <c r="Z60" s="17">
        <f t="array" ref="Z60">IF(Q25=C25,SUM(IF(($BR$30:$BR$38=C25)*($BS$29:$CA$29=Q$22),$BS$30:$CA$38)),0)</f>
        <v>0</v>
      </c>
      <c r="AA60" s="17">
        <f t="array" ref="AA60">IF(Q25=C25,SUM(IF(($BR$30:$BR$38=C25)*($BS$29:$CA$29=Q$23),$BS$30:$CA$38)),0)</f>
        <v>0</v>
      </c>
      <c r="AB60" s="17">
        <f t="array" ref="AB60">IF(Q25=C25,SUM(IF(($BR$30:$BR$38=C25)*($BS$29:$CA$29=Q$24),$BS$30:$CA$38)),0)</f>
        <v>0</v>
      </c>
      <c r="AC60" s="18">
        <f t="array" ref="AC60">IF(R25=C25,SUM(IF(($BR$30:$BR$38=C25)*($BS$29:$CA$29=R$17),$BS$30:$CA$38)),0)</f>
        <v>0</v>
      </c>
      <c r="AD60" s="17">
        <f t="array" ref="AD60">IF(R25=C25,SUM(IF(($BR$30:$BR$38=C25)*($BS$29:$CA$29=R$18),$BS$30:$CA$38)),0)</f>
        <v>0</v>
      </c>
      <c r="AE60" s="17">
        <f t="array" ref="AE60">IF(R25=C25,SUM(IF(($BR$30:$BR$38=C25)*($BS$29:$CA$29=R$19),$BS$30:$CA$38)),0)</f>
        <v>0</v>
      </c>
      <c r="AF60" s="17">
        <f t="array" ref="AF60">IF(R25=C25,SUM(IF(($BR$30:$BR$38=C25)*($BS$29:$CA$29=R$20),$BS$30:$CA$38)),0)</f>
        <v>0</v>
      </c>
      <c r="AG60" s="17">
        <f t="array" ref="AG60">IF(R25=C25,SUM(IF(($BR$30:$BR$38=C25)*($BS$29:$CA$29=R$21),$BS$30:$CA$38)),0)</f>
        <v>0</v>
      </c>
      <c r="AH60" s="17">
        <f t="array" ref="AH60">IF(R25=C25,SUM(IF(($BR$30:$BR$38=C25)*($BS$29:$CA$29=R$22),$BS$30:$CA$38)),0)</f>
        <v>0</v>
      </c>
      <c r="AI60" s="17">
        <f t="array" ref="AI60">IF(R25=C25,SUM(IF(($BR$30:$BR$38=C25)*($BS$29:$CA$29=R$23),$BS$30:$CA$38)),0)</f>
        <v>0</v>
      </c>
      <c r="AJ60" s="17">
        <f t="array" ref="AJ60">IF(R25=C25,SUM(IF(($BR$30:$BR$38=C25)*($BS$29:$CA$29=R$24),$BS$30:$CA$38)),0)</f>
        <v>0</v>
      </c>
      <c r="AK60" s="18">
        <f t="array" ref="AK60">IF(S25=C25,SUM(IF(($BR$30:$BR$38=C25)*($BS$29:$CA$29=S$17),$BS$30:$CA$38)),0)</f>
        <v>0</v>
      </c>
      <c r="AL60" s="17">
        <f t="array" ref="AL60">IF(S25=C25,SUM(IF(($BR$30:$BR$38=C25)*($BS$29:$CA$29=S$18),$BS$30:$CA$38)),0)</f>
        <v>0</v>
      </c>
      <c r="AM60" s="17">
        <f t="array" ref="AM60">IF(S25=C25,SUM(IF(($BR$30:$BR$38=C25)*($BS$29:$CA$29=S$19),$BS$30:$CA$38)),0)</f>
        <v>0</v>
      </c>
      <c r="AN60" s="17">
        <f t="array" ref="AN60">IF(S25=C25,SUM(IF(($BR$30:$BR$38=C25)*($BS$29:$CA$29=S$20),$BS$30:$CA$38)),0)</f>
        <v>0</v>
      </c>
      <c r="AO60" s="17">
        <f t="array" ref="AO60">IF(S25=C25,SUM(IF(($BR$30:$BR$38=C25)*($BS$29:$CA$29=S$21),$BS$30:$CA$38)),0)</f>
        <v>0</v>
      </c>
      <c r="AP60" s="17">
        <f t="array" ref="AP60">IF(S25=C25,SUM(IF(($BR$30:$BR$38=C25)*($BS$29:$CA$29=S$22),$BS$30:$CA$38)),0)</f>
        <v>0</v>
      </c>
      <c r="AQ60" s="17">
        <f t="array" ref="AQ60">IF(S25=C25,SUM(IF(($BR$30:$BR$38=C25)*($BS$29:$CA$29=S$23),$BS$30:$CA$38)),0)</f>
        <v>0</v>
      </c>
      <c r="AR60" s="17">
        <f t="array" ref="AR60">IF(S25=C25,SUM(IF(($BR$30:$BR$38=C25)*($BS$29:$CA$29=S$24),$BS$30:$CA$38)),0)</f>
        <v>0</v>
      </c>
      <c r="AS60" s="18">
        <f t="array" ref="AS60">IF(T25=C25,SUM(IF(($BR$30:$BR$38=C25)*($BS$29:$CA$29=T$17),$BS$30:$CA$38)),0)</f>
        <v>0</v>
      </c>
      <c r="AT60" s="17">
        <f t="array" ref="AT60">IF(T25=C25,SUM(IF(($BR$30:$BR$38=C25)*($BS$29:$CA$29=T$18),$BS$30:$CA$38)),0)</f>
        <v>0</v>
      </c>
      <c r="AU60" s="17">
        <f t="array" ref="AU60">IF(T25=C25,SUM(IF(($BR$30:$BR$38=C25)*($BS$29:$CA$29=T$19),$BS$30:$CA$38)),0)</f>
        <v>0</v>
      </c>
      <c r="AV60" s="17">
        <f t="array" ref="AV60">IF(T25=C25,SUM(IF(($BR$30:$BR$38=C25)*($BS$29:$CA$29=T$20),$BS$30:$CA$38)),0)</f>
        <v>0</v>
      </c>
      <c r="AW60" s="17">
        <f t="array" ref="AW60">IF(T25=C25,SUM(IF(($BR$30:$BR$38=C25)*($BS$29:$CA$29=T$21),$BS$30:$CA$38)),0)</f>
        <v>0</v>
      </c>
      <c r="AX60" s="17">
        <f t="array" ref="AX60">IF(T25=C25,SUM(IF(($BR$30:$BR$38=C25)*($BS$29:$CA$29=T$22),$BS$30:$CA$38)),0)</f>
        <v>0</v>
      </c>
      <c r="AY60" s="17">
        <f t="array" ref="AY60">IF(T25=C25,SUM(IF(($BR$30:$BR$38=C25)*($BS$29:$CA$29=T$23),$BS$30:$CA$38)),0)</f>
        <v>0</v>
      </c>
      <c r="AZ60" s="17">
        <f t="array" ref="AZ60">IF(T25=C25,SUM(IF(($BR$30:$BR$38=C25)*($BS$29:$CA$29=T$24),$BS$30:$CA$38)),0)</f>
        <v>0</v>
      </c>
      <c r="BA60" s="18">
        <f t="array" ref="BA60">IF(U25=C25,SUM(IF(($BR$30:$BR$38=C25)*($BS$29:$CA$29=U$17),$BS$30:$CA$38)),0)</f>
        <v>0</v>
      </c>
      <c r="BB60" s="17">
        <f t="array" ref="BB60">IF(U25=C25,SUM(IF(($BR$30:$BR$38=C25)*($BS$29:$CA$29=U$18),$BS$30:$CA$38)),0)</f>
        <v>0</v>
      </c>
      <c r="BC60" s="17">
        <f t="array" ref="BC60">IF(U25=C25,SUM(IF(($BR$30:$BR$38=C25)*($BS$29:$CA$29=U$19),$BS$30:$CA$38)),0)</f>
        <v>0</v>
      </c>
      <c r="BD60" s="17">
        <f t="array" ref="BD60">IF(U25=C25,SUM(IF(($BR$30:$BR$38=C25)*($BS$29:$CA$29=U$20),$BS$30:$CA$38)),0)</f>
        <v>0</v>
      </c>
      <c r="BE60" s="17">
        <f t="array" ref="BE60">IF(U25=C25,SUM(IF(($BR$30:$BR$38=C25)*($BS$29:$CA$29=U$21),$BS$30:$CA$38)),0)</f>
        <v>0</v>
      </c>
      <c r="BF60" s="17">
        <f t="array" ref="BF60">IF(U25=C25,SUM(IF(($BR$30:$BR$38=C25)*($BS$29:$CA$29=U$22),$BS$30:$CA$38)),0)</f>
        <v>0</v>
      </c>
      <c r="BG60" s="17">
        <f t="array" ref="BG60">IF(U25=C25,SUM(IF(($BR$30:$BR$38=C25)*($BS$29:$CA$29=U$23),$BS$30:$CA$38)),0)</f>
        <v>0</v>
      </c>
      <c r="BH60" s="17">
        <f t="array" ref="BH60">IF(U25=C25,SUM(IF(($BR$30:$BR$38=C25)*($BS$29:$CA$29=U$24),$BS$30:$CA$38)),0)</f>
        <v>0</v>
      </c>
      <c r="BI60" s="18">
        <f t="array" ref="BI60">IF(V25=C25,SUM(IF(($BR$30:$BR$38=C25)*($BS$29:$CA$29=V$17),$BS$30:$CA$38)),0)</f>
        <v>0</v>
      </c>
      <c r="BJ60" s="17">
        <f t="array" ref="BJ60">IF(V25=C25,SUM(IF(($BR$30:$BR$38=C25)*($BS$29:$CA$29=V$18),$BS$30:$CA$38)),0)</f>
        <v>0</v>
      </c>
      <c r="BK60" s="17">
        <f t="array" ref="BK60">IF(V25=C25,SUM(IF(($BR$30:$BR$38=C25)*($BS$29:$CA$29=V$19),$BS$30:$CA$38)),0)</f>
        <v>0</v>
      </c>
      <c r="BL60" s="17">
        <f t="array" ref="BL60">IF(V25=C25,SUM(IF(($BR$30:$BR$38=C25)*($BS$29:$CA$29=V$20),$BS$30:$CA$38)),0)</f>
        <v>0</v>
      </c>
      <c r="BM60" s="17">
        <f t="array" ref="BM60">IF(V25=C25,SUM(IF(($BR$30:$BR$38=C25)*($BS$29:$CA$29=V$21),$BS$30:$CA$38)),0)</f>
        <v>0</v>
      </c>
      <c r="BN60" s="17">
        <f t="array" ref="BN60">IF(V25=C25,SUM(IF(($BR$30:$BR$38=C25)*($BS$29:$CA$29=V$22),$BS$30:$CA$38)),0)</f>
        <v>0</v>
      </c>
      <c r="BO60" s="17">
        <f t="array" ref="BO60">IF(V25=C25,SUM(IF(($BR$30:$BR$38=C25)*($BS$29:$CA$29=V$23),$BS$30:$CA$38)),0)</f>
        <v>0</v>
      </c>
      <c r="BP60" s="19">
        <f t="array" ref="BP60">IF(V25=C25,SUM(IF(($BR$30:$BR$38=C25)*($BS$29:$CA$29=V$24),$BS$30:$CA$38)),0)</f>
        <v>0</v>
      </c>
      <c r="BQ60" s="3"/>
      <c r="BR60" s="2" t="str">
        <f t="shared" si="68"/>
        <v>Team B9</v>
      </c>
      <c r="BS60" s="8">
        <f t="shared" si="70"/>
        <v>4</v>
      </c>
      <c r="BT60" s="8">
        <f t="shared" si="72"/>
        <v>1</v>
      </c>
      <c r="BU60" s="8">
        <f t="shared" si="74"/>
        <v>1</v>
      </c>
      <c r="BV60" s="8">
        <f>SUMIFS($AE$64:$AE$351,$V$64:$V$351,$BR60,$W$64:$W$351,BV$51)+SUMIFS($AF$64:$AF$351,$W$64:$W$351,$BR60,$V$64:$V$351,BV$51)</f>
        <v>6</v>
      </c>
      <c r="BW60" s="8">
        <f>SUMIFS($AE$64:$AE$351,$V$64:$V$351,$BR60,$W$64:$W$351,BW$51)+SUMIFS($AF$64:$AF$351,$W$64:$W$351,$BR60,$V$64:$V$351,BW$51)</f>
        <v>3</v>
      </c>
      <c r="BX60" s="8">
        <f>SUMIFS($AE$64:$AE$351,$V$64:$V$351,$BR60,$W$64:$W$351,BX$51)+SUMIFS($AF$64:$AF$351,$W$64:$W$351,$BR60,$V$64:$V$351,BX$51)</f>
        <v>4</v>
      </c>
      <c r="BY60" s="8">
        <f>SUMIFS($AE$64:$AE$351,$V$64:$V$351,$BR60,$W$64:$W$351,BY$51)+SUMIFS($AF$64:$AF$351,$W$64:$W$351,$BR60,$V$64:$V$351,BY$51)</f>
        <v>6</v>
      </c>
      <c r="BZ60" s="8">
        <f>SUMIFS($AE$64:$AE$351,$V$64:$V$351,$BR60,$W$64:$W$351,BZ$51)+SUMIFS($AF$64:$AF$351,$W$64:$W$351,$BR60,$V$64:$V$351,BZ$51)</f>
        <v>1</v>
      </c>
      <c r="CA60" s="6"/>
      <c r="CB60" s="3"/>
    </row>
    <row r="61" spans="2:80" s="2" customFormat="1" ht="12.75" thickTop="1" x14ac:dyDescent="0.2"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</row>
    <row r="62" spans="2:80" s="2" customFormat="1" x14ac:dyDescent="0.2"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</row>
    <row r="63" spans="2:80" s="2" customFormat="1" ht="12.75" thickBot="1" x14ac:dyDescent="0.25">
      <c r="L63" s="69" t="s">
        <v>104</v>
      </c>
      <c r="Z63" s="67" t="s">
        <v>101</v>
      </c>
      <c r="AA63" s="67" t="s">
        <v>9</v>
      </c>
      <c r="AB63" s="67" t="s">
        <v>99</v>
      </c>
      <c r="AC63" s="93" t="s">
        <v>102</v>
      </c>
      <c r="AD63" s="67" t="s">
        <v>100</v>
      </c>
      <c r="AE63" s="342" t="s">
        <v>92</v>
      </c>
      <c r="AF63" s="342"/>
      <c r="AG63" s="98"/>
      <c r="AH63" s="98"/>
      <c r="AI63" s="3"/>
      <c r="AJ63" s="3"/>
      <c r="AK63" s="3"/>
      <c r="AL63" s="3"/>
      <c r="AM63" s="3"/>
      <c r="AN63" s="3"/>
      <c r="AO63" s="3"/>
      <c r="AP63" s="3"/>
      <c r="AQ63" s="3"/>
      <c r="AR63" s="3"/>
    </row>
    <row r="64" spans="2:80" s="2" customFormat="1" ht="14.25" thickTop="1" thickBot="1" x14ac:dyDescent="0.25">
      <c r="L64" s="70">
        <v>1000000</v>
      </c>
      <c r="M64" s="71" t="s">
        <v>92</v>
      </c>
      <c r="Q64" s="41" t="s">
        <v>2</v>
      </c>
      <c r="R64" s="52" t="str">
        <f>IF($C81=0,"",$C81)</f>
        <v>Team B1</v>
      </c>
      <c r="U64" s="56" t="s">
        <v>2</v>
      </c>
      <c r="V64" s="38" t="str">
        <f t="shared" ref="V64:V127" si="75">IF($H81=0,"",$H81)</f>
        <v>Team A9</v>
      </c>
      <c r="W64" s="31" t="str">
        <f t="shared" ref="W64:W127" si="76">IF($I81=0,"",$I81)</f>
        <v>Eintracht Frankfurt</v>
      </c>
      <c r="X64" s="31">
        <f>IF(OR($J81="",$K81="",$V64="",$W64=""),"",$J81)</f>
        <v>2</v>
      </c>
      <c r="Y64" s="32">
        <f>IF(OR($J81="",$K81="",$V64="",$W64=""),"",$K81)</f>
        <v>2</v>
      </c>
      <c r="Z64" s="30" t="str">
        <f>IF($AG64=0,V64&amp;W64,"")</f>
        <v>Team A9Eintracht Frankfurt</v>
      </c>
      <c r="AA64" s="31">
        <f>IF(AND(V64&lt;&gt;"",W64&lt;&gt;"",V64&lt;&gt;W64,X64&lt;&gt;"",Y64&lt;&gt;""),1,0)</f>
        <v>1</v>
      </c>
      <c r="AB64" s="31" t="str">
        <f>IF(AND(AA64&gt;0,$AG64=0),X64&amp;$M$67&amp;Y64,"")</f>
        <v>2 : 2</v>
      </c>
      <c r="AC64" s="94" t="str">
        <f>IF($AG64=1,V64&amp;W64,"")</f>
        <v/>
      </c>
      <c r="AD64" s="95" t="str">
        <f>IF(AND(AA64&gt;0,$AG64=1),$X64&amp;$M$67&amp;$Y64,"")</f>
        <v/>
      </c>
      <c r="AE64" s="65">
        <f t="shared" ref="AE64:AE127" si="77">IF($AA64=0,"",IF($X64&gt;$Y64,$E$72,IF($X64=$Y64,1,0)))</f>
        <v>1</v>
      </c>
      <c r="AF64" s="63">
        <f t="shared" ref="AF64:AF127" si="78">IF($AA64=0,"",IF($X64&lt;$Y64,$E$72,IF($X64=$Y64,1,0)))</f>
        <v>1</v>
      </c>
      <c r="AG64" s="169">
        <f>IF($AH64="",0,COUNTIF($AH$64:$AH64,INDEX($AH$352:$AH$639,ROW($A1))))</f>
        <v>0</v>
      </c>
      <c r="AH64" s="166" t="str">
        <f>V64&amp;W64</f>
        <v>Team A9Eintracht Frankfurt</v>
      </c>
      <c r="AI64" s="3" t="s">
        <v>138</v>
      </c>
      <c r="AJ64" s="3"/>
      <c r="AK64" s="3"/>
      <c r="AL64" s="3"/>
      <c r="AM64" s="3"/>
      <c r="AN64" s="3"/>
      <c r="AO64" s="3"/>
      <c r="AP64" s="3"/>
      <c r="AQ64" s="3"/>
      <c r="AR64" s="3"/>
    </row>
    <row r="65" spans="2:43" s="2" customFormat="1" ht="13.5" thickBot="1" x14ac:dyDescent="0.25">
      <c r="L65" s="72">
        <v>1000</v>
      </c>
      <c r="M65" s="73" t="s">
        <v>91</v>
      </c>
      <c r="N65" s="77">
        <v>500</v>
      </c>
      <c r="O65" s="76" t="s">
        <v>170</v>
      </c>
      <c r="Q65" s="42" t="s">
        <v>3</v>
      </c>
      <c r="R65" s="53" t="str">
        <f>IF($C82=0,"",$C82)</f>
        <v>Team B2</v>
      </c>
      <c r="U65" s="57" t="s">
        <v>3</v>
      </c>
      <c r="V65" s="39" t="str">
        <f t="shared" si="75"/>
        <v>Team B9</v>
      </c>
      <c r="W65" s="172" t="str">
        <f t="shared" si="76"/>
        <v>Team B2</v>
      </c>
      <c r="X65" s="172">
        <f>IF(OR($J82="",$K82="",$V65="",$W65=""),"",$J82)</f>
        <v>3</v>
      </c>
      <c r="Y65" s="34">
        <f>IF(OR($J82="",$K82="",$V65="",$W65=""),"",$K82)</f>
        <v>4</v>
      </c>
      <c r="Z65" s="33" t="str">
        <f>IF($AG65=0,V65&amp;W65,"")</f>
        <v>Team B9Team B2</v>
      </c>
      <c r="AA65" s="172">
        <f t="shared" ref="AA65:AA128" si="79">IF(AND(V65&lt;&gt;"",W65&lt;&gt;"",V65&lt;&gt;W65,X65&lt;&gt;"",Y65&lt;&gt;""),1,0)</f>
        <v>1</v>
      </c>
      <c r="AB65" s="172" t="str">
        <f>IF(AND(AA65&gt;0,$AG65=0),X65&amp;$M$67&amp;Y65,"")</f>
        <v>3 : 4</v>
      </c>
      <c r="AC65" s="3" t="str">
        <f>IF($AG65=1,V65&amp;W65,"")</f>
        <v/>
      </c>
      <c r="AD65" s="64" t="str">
        <f>IF(AND(AA65&gt;0,$AG65=1),$X65&amp;$M$67&amp;$Y65,"")</f>
        <v/>
      </c>
      <c r="AE65" s="66">
        <f t="shared" si="77"/>
        <v>0</v>
      </c>
      <c r="AF65" s="64">
        <f t="shared" si="78"/>
        <v>3</v>
      </c>
      <c r="AG65" s="172">
        <f>IF($AH65="",0,COUNTIF($AH$64:$AH65,INDEX($AH$352:$AH$639,ROW($A2))))</f>
        <v>0</v>
      </c>
      <c r="AH65" s="167" t="str">
        <f t="shared" ref="AH65:AH128" si="80">V65&amp;W65</f>
        <v>Team B9Team B2</v>
      </c>
      <c r="AI65" s="3" t="s">
        <v>138</v>
      </c>
      <c r="AJ65" s="172"/>
      <c r="AK65" s="172"/>
      <c r="AL65" s="172"/>
      <c r="AM65" s="172"/>
      <c r="AN65" s="172"/>
      <c r="AO65" s="172"/>
      <c r="AP65" s="172"/>
      <c r="AQ65" s="172"/>
    </row>
    <row r="66" spans="2:43" s="2" customFormat="1" ht="13.5" thickBot="1" x14ac:dyDescent="0.25">
      <c r="L66" s="74">
        <v>1</v>
      </c>
      <c r="M66" s="75" t="s">
        <v>89</v>
      </c>
      <c r="Q66" s="42" t="s">
        <v>4</v>
      </c>
      <c r="R66" s="53" t="str">
        <f t="shared" ref="R66:R71" si="81">IF($C83=0,"",$C83)</f>
        <v>Team B3</v>
      </c>
      <c r="U66" s="57" t="s">
        <v>4</v>
      </c>
      <c r="V66" s="39" t="str">
        <f t="shared" si="75"/>
        <v>Team C9</v>
      </c>
      <c r="W66" s="172" t="str">
        <f t="shared" si="76"/>
        <v>Team C2</v>
      </c>
      <c r="X66" s="172">
        <f t="shared" ref="X66:X129" si="82">IF(OR($J83="",$K83="",$V66="",$W66=""),"",$J83)</f>
        <v>3</v>
      </c>
      <c r="Y66" s="34">
        <f t="shared" ref="Y66:Y129" si="83">IF(OR($J83="",$K83="",$V66="",$W66=""),"",$K83)</f>
        <v>3</v>
      </c>
      <c r="Z66" s="33" t="str">
        <f t="shared" ref="Z66:Z129" si="84">IF($AG66=0,V66&amp;W66,"")</f>
        <v>Team C9Team C2</v>
      </c>
      <c r="AA66" s="172">
        <f t="shared" si="79"/>
        <v>1</v>
      </c>
      <c r="AB66" s="172" t="str">
        <f t="shared" ref="AB66:AB129" si="85">IF(AND(AA66&gt;0,$AG66=0),X66&amp;$M$67&amp;Y66,"")</f>
        <v>3 : 3</v>
      </c>
      <c r="AC66" s="3" t="str">
        <f t="shared" ref="AC66:AC129" si="86">IF($AG66=1,V66&amp;W66,"")</f>
        <v/>
      </c>
      <c r="AD66" s="64" t="str">
        <f t="shared" ref="AD66:AD129" si="87">IF(AND(AA66&gt;0,$AG66=1),$X66&amp;$M$67&amp;$Y66,"")</f>
        <v/>
      </c>
      <c r="AE66" s="66">
        <f t="shared" si="77"/>
        <v>1</v>
      </c>
      <c r="AF66" s="64">
        <f t="shared" si="78"/>
        <v>1</v>
      </c>
      <c r="AG66" s="172">
        <f>IF($AH66="",0,COUNTIF($AH$64:$AH66,INDEX($AH$352:$AH$639,ROW($A3))))</f>
        <v>0</v>
      </c>
      <c r="AH66" s="167" t="str">
        <f t="shared" si="80"/>
        <v>Team C9Team C2</v>
      </c>
      <c r="AI66" s="3" t="s">
        <v>138</v>
      </c>
      <c r="AJ66" s="3"/>
      <c r="AK66" s="172"/>
      <c r="AL66" s="172"/>
      <c r="AM66" s="172"/>
      <c r="AN66" s="172"/>
      <c r="AO66" s="172"/>
      <c r="AP66" s="172"/>
      <c r="AQ66" s="172"/>
    </row>
    <row r="67" spans="2:43" s="2" customFormat="1" x14ac:dyDescent="0.2">
      <c r="L67" s="2" t="s">
        <v>133</v>
      </c>
      <c r="M67" s="26" t="s">
        <v>134</v>
      </c>
      <c r="Q67" s="42" t="s">
        <v>5</v>
      </c>
      <c r="R67" s="53" t="str">
        <f t="shared" si="81"/>
        <v>Team B4</v>
      </c>
      <c r="U67" s="57" t="s">
        <v>5</v>
      </c>
      <c r="V67" s="39" t="str">
        <f t="shared" si="75"/>
        <v>Team D9</v>
      </c>
      <c r="W67" s="172" t="str">
        <f t="shared" si="76"/>
        <v>Team D2</v>
      </c>
      <c r="X67" s="172">
        <f t="shared" si="82"/>
        <v>3</v>
      </c>
      <c r="Y67" s="34">
        <f t="shared" si="83"/>
        <v>1</v>
      </c>
      <c r="Z67" s="33" t="str">
        <f t="shared" si="84"/>
        <v>Team D9Team D2</v>
      </c>
      <c r="AA67" s="172">
        <f t="shared" si="79"/>
        <v>1</v>
      </c>
      <c r="AB67" s="172" t="str">
        <f t="shared" si="85"/>
        <v>3 : 1</v>
      </c>
      <c r="AC67" s="3" t="str">
        <f t="shared" si="86"/>
        <v/>
      </c>
      <c r="AD67" s="64" t="str">
        <f t="shared" si="87"/>
        <v/>
      </c>
      <c r="AE67" s="66">
        <f t="shared" si="77"/>
        <v>3</v>
      </c>
      <c r="AF67" s="64">
        <f t="shared" si="78"/>
        <v>0</v>
      </c>
      <c r="AG67" s="172">
        <f>IF($AH67="",0,COUNTIF($AH$64:$AH67,INDEX($AH$352:$AH$639,ROW($A4))))</f>
        <v>0</v>
      </c>
      <c r="AH67" s="167" t="str">
        <f t="shared" si="80"/>
        <v>Team D9Team D2</v>
      </c>
      <c r="AI67" s="3" t="s">
        <v>138</v>
      </c>
      <c r="AJ67" s="172"/>
      <c r="AK67" s="3"/>
      <c r="AL67" s="172"/>
      <c r="AM67" s="172"/>
      <c r="AN67" s="172"/>
      <c r="AO67" s="172"/>
      <c r="AP67" s="172"/>
      <c r="AQ67" s="172"/>
    </row>
    <row r="68" spans="2:43" s="2" customFormat="1" x14ac:dyDescent="0.2">
      <c r="Q68" s="42" t="s">
        <v>6</v>
      </c>
      <c r="R68" s="53" t="str">
        <f t="shared" si="81"/>
        <v>Team B5</v>
      </c>
      <c r="U68" s="57" t="s">
        <v>6</v>
      </c>
      <c r="V68" s="39" t="str">
        <f t="shared" si="75"/>
        <v>FC Barcelona</v>
      </c>
      <c r="W68" s="172" t="str">
        <f t="shared" si="76"/>
        <v>Team A8</v>
      </c>
      <c r="X68" s="172">
        <f t="shared" si="82"/>
        <v>3</v>
      </c>
      <c r="Y68" s="34">
        <f t="shared" si="83"/>
        <v>3</v>
      </c>
      <c r="Z68" s="33" t="str">
        <f t="shared" si="84"/>
        <v>FC BarcelonaTeam A8</v>
      </c>
      <c r="AA68" s="172">
        <f t="shared" si="79"/>
        <v>1</v>
      </c>
      <c r="AB68" s="172" t="str">
        <f t="shared" si="85"/>
        <v>3 : 3</v>
      </c>
      <c r="AC68" s="3" t="str">
        <f t="shared" si="86"/>
        <v/>
      </c>
      <c r="AD68" s="64" t="str">
        <f t="shared" si="87"/>
        <v/>
      </c>
      <c r="AE68" s="66">
        <f t="shared" si="77"/>
        <v>1</v>
      </c>
      <c r="AF68" s="64">
        <f t="shared" si="78"/>
        <v>1</v>
      </c>
      <c r="AG68" s="172">
        <f>IF($AH68="",0,COUNTIF($AH$64:$AH68,INDEX($AH$352:$AH$639,ROW($A5))))</f>
        <v>0</v>
      </c>
      <c r="AH68" s="167" t="str">
        <f t="shared" si="80"/>
        <v>FC BarcelonaTeam A8</v>
      </c>
      <c r="AI68" s="3" t="s">
        <v>138</v>
      </c>
      <c r="AJ68" s="172"/>
      <c r="AK68" s="172"/>
      <c r="AL68" s="3"/>
      <c r="AM68" s="172"/>
      <c r="AN68" s="172"/>
      <c r="AO68" s="172"/>
      <c r="AP68" s="172"/>
      <c r="AQ68" s="172"/>
    </row>
    <row r="69" spans="2:43" s="2" customFormat="1" ht="12" customHeight="1" x14ac:dyDescent="0.2">
      <c r="B69" s="340" t="s">
        <v>137</v>
      </c>
      <c r="C69" s="340"/>
      <c r="D69" s="340"/>
      <c r="E69" s="340"/>
      <c r="F69" s="340"/>
      <c r="G69" s="340"/>
      <c r="H69" s="340"/>
      <c r="I69" s="340"/>
      <c r="J69" s="340"/>
      <c r="K69" s="340"/>
      <c r="Q69" s="42" t="s">
        <v>7</v>
      </c>
      <c r="R69" s="53" t="str">
        <f t="shared" si="81"/>
        <v>Team B6</v>
      </c>
      <c r="U69" s="57" t="s">
        <v>7</v>
      </c>
      <c r="V69" s="39" t="str">
        <f t="shared" si="75"/>
        <v>Team B3</v>
      </c>
      <c r="W69" s="172" t="str">
        <f t="shared" si="76"/>
        <v>Team B8</v>
      </c>
      <c r="X69" s="172">
        <f t="shared" si="82"/>
        <v>5</v>
      </c>
      <c r="Y69" s="34">
        <f t="shared" si="83"/>
        <v>1</v>
      </c>
      <c r="Z69" s="33" t="str">
        <f t="shared" si="84"/>
        <v>Team B3Team B8</v>
      </c>
      <c r="AA69" s="172">
        <f t="shared" si="79"/>
        <v>1</v>
      </c>
      <c r="AB69" s="172" t="str">
        <f t="shared" si="85"/>
        <v>5 : 1</v>
      </c>
      <c r="AC69" s="3" t="str">
        <f t="shared" si="86"/>
        <v/>
      </c>
      <c r="AD69" s="64" t="str">
        <f t="shared" si="87"/>
        <v/>
      </c>
      <c r="AE69" s="66">
        <f t="shared" si="77"/>
        <v>3</v>
      </c>
      <c r="AF69" s="64">
        <f t="shared" si="78"/>
        <v>0</v>
      </c>
      <c r="AG69" s="172">
        <f>IF($AH69="",0,COUNTIF($AH$64:$AH69,INDEX($AH$352:$AH$639,ROW($A6))))</f>
        <v>0</v>
      </c>
      <c r="AH69" s="167" t="str">
        <f t="shared" si="80"/>
        <v>Team B3Team B8</v>
      </c>
      <c r="AI69" s="3" t="s">
        <v>138</v>
      </c>
      <c r="AJ69" s="172"/>
      <c r="AK69" s="172"/>
      <c r="AL69" s="172"/>
      <c r="AM69" s="3"/>
      <c r="AN69" s="172"/>
      <c r="AO69" s="172"/>
      <c r="AP69" s="172"/>
      <c r="AQ69" s="172"/>
    </row>
    <row r="70" spans="2:43" s="2" customFormat="1" ht="12" customHeight="1" x14ac:dyDescent="0.2">
      <c r="B70" s="340"/>
      <c r="C70" s="340"/>
      <c r="D70" s="340"/>
      <c r="E70" s="340"/>
      <c r="F70" s="340"/>
      <c r="G70" s="340"/>
      <c r="H70" s="340"/>
      <c r="I70" s="340"/>
      <c r="J70" s="340"/>
      <c r="K70" s="340"/>
      <c r="Q70" s="42" t="s">
        <v>10</v>
      </c>
      <c r="R70" s="53" t="str">
        <f t="shared" si="81"/>
        <v>Team B7</v>
      </c>
      <c r="U70" s="57" t="s">
        <v>10</v>
      </c>
      <c r="V70" s="39" t="str">
        <f t="shared" si="75"/>
        <v>Team C3</v>
      </c>
      <c r="W70" s="172" t="str">
        <f t="shared" si="76"/>
        <v>Team C8</v>
      </c>
      <c r="X70" s="172">
        <f t="shared" si="82"/>
        <v>6</v>
      </c>
      <c r="Y70" s="34">
        <f t="shared" si="83"/>
        <v>1</v>
      </c>
      <c r="Z70" s="33" t="str">
        <f t="shared" si="84"/>
        <v>Team C3Team C8</v>
      </c>
      <c r="AA70" s="172">
        <f t="shared" si="79"/>
        <v>1</v>
      </c>
      <c r="AB70" s="172" t="str">
        <f t="shared" si="85"/>
        <v>6 : 1</v>
      </c>
      <c r="AC70" s="3" t="str">
        <f t="shared" si="86"/>
        <v/>
      </c>
      <c r="AD70" s="64" t="str">
        <f t="shared" si="87"/>
        <v/>
      </c>
      <c r="AE70" s="66">
        <f t="shared" si="77"/>
        <v>3</v>
      </c>
      <c r="AF70" s="64">
        <f t="shared" si="78"/>
        <v>0</v>
      </c>
      <c r="AG70" s="172">
        <f>IF($AH70="",0,COUNTIF($AH$64:$AH70,INDEX($AH$352:$AH$639,ROW($A7))))</f>
        <v>0</v>
      </c>
      <c r="AH70" s="167" t="str">
        <f t="shared" si="80"/>
        <v>Team C3Team C8</v>
      </c>
      <c r="AI70" s="3" t="s">
        <v>138</v>
      </c>
      <c r="AJ70" s="172"/>
      <c r="AK70" s="172"/>
      <c r="AL70" s="172"/>
      <c r="AM70" s="172"/>
      <c r="AN70" s="3"/>
      <c r="AO70" s="172"/>
      <c r="AP70" s="172"/>
      <c r="AQ70" s="172"/>
    </row>
    <row r="71" spans="2:43" s="2" customFormat="1" ht="12.75" thickBot="1" x14ac:dyDescent="0.25">
      <c r="B71" s="3"/>
      <c r="F71" s="3"/>
      <c r="G71" s="3"/>
      <c r="H71" s="3"/>
      <c r="I71" s="3"/>
      <c r="J71" s="3"/>
      <c r="K71" s="3"/>
      <c r="L71" s="3"/>
      <c r="M71" s="3"/>
      <c r="Q71" s="42" t="s">
        <v>11</v>
      </c>
      <c r="R71" s="53" t="str">
        <f t="shared" si="81"/>
        <v>Team B8</v>
      </c>
      <c r="U71" s="57" t="s">
        <v>11</v>
      </c>
      <c r="V71" s="39" t="str">
        <f t="shared" si="75"/>
        <v>Team D3</v>
      </c>
      <c r="W71" s="172" t="str">
        <f t="shared" si="76"/>
        <v>Team D8</v>
      </c>
      <c r="X71" s="172">
        <f t="shared" si="82"/>
        <v>5</v>
      </c>
      <c r="Y71" s="34">
        <f t="shared" si="83"/>
        <v>2</v>
      </c>
      <c r="Z71" s="33" t="str">
        <f t="shared" si="84"/>
        <v>Team D3Team D8</v>
      </c>
      <c r="AA71" s="172">
        <f t="shared" si="79"/>
        <v>1</v>
      </c>
      <c r="AB71" s="172" t="str">
        <f t="shared" si="85"/>
        <v>5 : 2</v>
      </c>
      <c r="AC71" s="3" t="str">
        <f t="shared" si="86"/>
        <v/>
      </c>
      <c r="AD71" s="64" t="str">
        <f t="shared" si="87"/>
        <v/>
      </c>
      <c r="AE71" s="66">
        <f t="shared" si="77"/>
        <v>3</v>
      </c>
      <c r="AF71" s="64">
        <f t="shared" si="78"/>
        <v>0</v>
      </c>
      <c r="AG71" s="172">
        <f>IF($AH71="",0,COUNTIF($AH$64:$AH71,INDEX($AH$352:$AH$639,ROW($A8))))</f>
        <v>0</v>
      </c>
      <c r="AH71" s="167" t="str">
        <f t="shared" si="80"/>
        <v>Team D3Team D8</v>
      </c>
      <c r="AI71" s="3" t="s">
        <v>138</v>
      </c>
      <c r="AJ71" s="172"/>
      <c r="AK71" s="172"/>
      <c r="AL71" s="172"/>
      <c r="AM71" s="172"/>
      <c r="AN71" s="172"/>
      <c r="AO71" s="3"/>
      <c r="AP71" s="172"/>
      <c r="AQ71" s="172"/>
    </row>
    <row r="72" spans="2:43" s="2" customFormat="1" ht="12.75" thickBot="1" x14ac:dyDescent="0.25">
      <c r="C72" s="2" t="s">
        <v>126</v>
      </c>
      <c r="E72" s="165">
        <v>3</v>
      </c>
      <c r="L72" s="172"/>
      <c r="M72" s="172"/>
      <c r="Q72" s="43" t="s">
        <v>12</v>
      </c>
      <c r="R72" s="54" t="str">
        <f>IF($C89=0,"",$C89)</f>
        <v>Team B9</v>
      </c>
      <c r="U72" s="57" t="s">
        <v>12</v>
      </c>
      <c r="V72" s="39" t="str">
        <f t="shared" si="75"/>
        <v>Team A7</v>
      </c>
      <c r="W72" s="172" t="str">
        <f t="shared" si="76"/>
        <v>Maibach 1822 eV</v>
      </c>
      <c r="X72" s="172">
        <f t="shared" si="82"/>
        <v>4</v>
      </c>
      <c r="Y72" s="34">
        <f t="shared" si="83"/>
        <v>2</v>
      </c>
      <c r="Z72" s="33" t="str">
        <f t="shared" si="84"/>
        <v>Team A7Maibach 1822 eV</v>
      </c>
      <c r="AA72" s="172">
        <f t="shared" si="79"/>
        <v>1</v>
      </c>
      <c r="AB72" s="172" t="str">
        <f t="shared" si="85"/>
        <v>4 : 2</v>
      </c>
      <c r="AC72" s="3" t="str">
        <f t="shared" si="86"/>
        <v/>
      </c>
      <c r="AD72" s="64" t="str">
        <f t="shared" si="87"/>
        <v/>
      </c>
      <c r="AE72" s="66">
        <f t="shared" si="77"/>
        <v>3</v>
      </c>
      <c r="AF72" s="64">
        <f t="shared" si="78"/>
        <v>0</v>
      </c>
      <c r="AG72" s="172">
        <f>IF($AH72="",0,COUNTIF($AH$64:$AH72,INDEX($AH$352:$AH$639,ROW($A9))))</f>
        <v>0</v>
      </c>
      <c r="AH72" s="167" t="str">
        <f t="shared" si="80"/>
        <v>Team A7Maibach 1822 eV</v>
      </c>
      <c r="AI72" s="3" t="s">
        <v>138</v>
      </c>
      <c r="AJ72" s="172"/>
      <c r="AK72" s="172"/>
      <c r="AL72" s="172"/>
      <c r="AM72" s="172"/>
      <c r="AN72" s="172"/>
      <c r="AO72" s="172"/>
      <c r="AP72" s="3"/>
      <c r="AQ72" s="172"/>
    </row>
    <row r="73" spans="2:43" s="2" customFormat="1" ht="12.75" thickBot="1" x14ac:dyDescent="0.25">
      <c r="C73" s="3"/>
      <c r="D73" s="3"/>
      <c r="E73" s="172"/>
      <c r="H73" s="344" t="s">
        <v>159</v>
      </c>
      <c r="I73" s="344"/>
      <c r="L73" s="172"/>
      <c r="M73" s="172"/>
      <c r="U73" s="57" t="s">
        <v>13</v>
      </c>
      <c r="V73" s="39" t="str">
        <f t="shared" si="75"/>
        <v>Team B7</v>
      </c>
      <c r="W73" s="172" t="str">
        <f t="shared" si="76"/>
        <v>Team B4</v>
      </c>
      <c r="X73" s="172">
        <f t="shared" si="82"/>
        <v>3</v>
      </c>
      <c r="Y73" s="34">
        <f t="shared" si="83"/>
        <v>0</v>
      </c>
      <c r="Z73" s="33" t="str">
        <f t="shared" si="84"/>
        <v>Team B7Team B4</v>
      </c>
      <c r="AA73" s="172">
        <f t="shared" si="79"/>
        <v>1</v>
      </c>
      <c r="AB73" s="172" t="str">
        <f t="shared" si="85"/>
        <v>3 : 0</v>
      </c>
      <c r="AC73" s="3" t="str">
        <f t="shared" si="86"/>
        <v/>
      </c>
      <c r="AD73" s="64" t="str">
        <f t="shared" si="87"/>
        <v/>
      </c>
      <c r="AE73" s="66">
        <f t="shared" si="77"/>
        <v>3</v>
      </c>
      <c r="AF73" s="64">
        <f t="shared" si="78"/>
        <v>0</v>
      </c>
      <c r="AG73" s="172">
        <f>IF($AH73="",0,COUNTIF($AH$64:$AH73,INDEX($AH$352:$AH$639,ROW($A10))))</f>
        <v>0</v>
      </c>
      <c r="AH73" s="167" t="str">
        <f t="shared" si="80"/>
        <v>Team B7Team B4</v>
      </c>
      <c r="AI73" s="3" t="s">
        <v>138</v>
      </c>
      <c r="AJ73" s="172"/>
      <c r="AK73" s="172"/>
      <c r="AL73" s="172"/>
      <c r="AM73" s="172"/>
      <c r="AN73" s="172"/>
      <c r="AO73" s="172"/>
      <c r="AP73" s="172"/>
      <c r="AQ73" s="3"/>
    </row>
    <row r="74" spans="2:43" s="2" customFormat="1" ht="12.75" thickBot="1" x14ac:dyDescent="0.25">
      <c r="C74" s="2" t="s">
        <v>125</v>
      </c>
      <c r="E74" s="165">
        <v>1</v>
      </c>
      <c r="H74" s="344"/>
      <c r="I74" s="344"/>
      <c r="J74" s="165">
        <v>6</v>
      </c>
      <c r="L74" s="172"/>
      <c r="M74" s="172"/>
      <c r="U74" s="57" t="s">
        <v>14</v>
      </c>
      <c r="V74" s="39" t="str">
        <f t="shared" si="75"/>
        <v>Team C7</v>
      </c>
      <c r="W74" s="172" t="str">
        <f t="shared" si="76"/>
        <v>Team C4</v>
      </c>
      <c r="X74" s="172">
        <f t="shared" si="82"/>
        <v>5</v>
      </c>
      <c r="Y74" s="34">
        <f t="shared" si="83"/>
        <v>1</v>
      </c>
      <c r="Z74" s="33" t="str">
        <f t="shared" si="84"/>
        <v>Team C7Team C4</v>
      </c>
      <c r="AA74" s="172">
        <f t="shared" si="79"/>
        <v>1</v>
      </c>
      <c r="AB74" s="172" t="str">
        <f t="shared" si="85"/>
        <v>5 : 1</v>
      </c>
      <c r="AC74" s="3" t="str">
        <f t="shared" si="86"/>
        <v/>
      </c>
      <c r="AD74" s="64" t="str">
        <f t="shared" si="87"/>
        <v/>
      </c>
      <c r="AE74" s="66">
        <f t="shared" si="77"/>
        <v>3</v>
      </c>
      <c r="AF74" s="64">
        <f t="shared" si="78"/>
        <v>0</v>
      </c>
      <c r="AG74" s="172">
        <f>IF($AH74="",0,COUNTIF($AH$64:$AH74,INDEX($AH$352:$AH$639,ROW($A11))))</f>
        <v>0</v>
      </c>
      <c r="AH74" s="167" t="str">
        <f t="shared" si="80"/>
        <v>Team C7Team C4</v>
      </c>
      <c r="AI74" s="3" t="s">
        <v>138</v>
      </c>
    </row>
    <row r="75" spans="2:43" s="2" customFormat="1" x14ac:dyDescent="0.2">
      <c r="C75" s="2" t="s">
        <v>128</v>
      </c>
      <c r="L75" s="172"/>
      <c r="M75" s="172"/>
      <c r="U75" s="57" t="s">
        <v>15</v>
      </c>
      <c r="V75" s="39" t="str">
        <f t="shared" si="75"/>
        <v>Team D7</v>
      </c>
      <c r="W75" s="172" t="str">
        <f t="shared" si="76"/>
        <v>Team D4</v>
      </c>
      <c r="X75" s="172">
        <f t="shared" si="82"/>
        <v>0</v>
      </c>
      <c r="Y75" s="34">
        <f t="shared" si="83"/>
        <v>3</v>
      </c>
      <c r="Z75" s="33" t="str">
        <f t="shared" si="84"/>
        <v>Team D7Team D4</v>
      </c>
      <c r="AA75" s="172">
        <f t="shared" si="79"/>
        <v>1</v>
      </c>
      <c r="AB75" s="172" t="str">
        <f t="shared" si="85"/>
        <v>0 : 3</v>
      </c>
      <c r="AC75" s="3" t="str">
        <f t="shared" si="86"/>
        <v/>
      </c>
      <c r="AD75" s="64" t="str">
        <f t="shared" si="87"/>
        <v/>
      </c>
      <c r="AE75" s="66">
        <f t="shared" si="77"/>
        <v>0</v>
      </c>
      <c r="AF75" s="64">
        <f t="shared" si="78"/>
        <v>3</v>
      </c>
      <c r="AG75" s="172">
        <f>IF($AH75="",0,COUNTIF($AH$64:$AH75,INDEX($AH$352:$AH$639,ROW($A12))))</f>
        <v>0</v>
      </c>
      <c r="AH75" s="167" t="str">
        <f t="shared" si="80"/>
        <v>Team D7Team D4</v>
      </c>
      <c r="AI75" s="3" t="s">
        <v>138</v>
      </c>
    </row>
    <row r="76" spans="2:43" s="2" customFormat="1" x14ac:dyDescent="0.2">
      <c r="C76" s="2" t="s">
        <v>127</v>
      </c>
      <c r="L76" s="172"/>
      <c r="M76" s="172"/>
      <c r="U76" s="57" t="s">
        <v>16</v>
      </c>
      <c r="V76" s="39" t="str">
        <f t="shared" si="75"/>
        <v>Beinbruch SC</v>
      </c>
      <c r="W76" s="172" t="str">
        <f t="shared" si="76"/>
        <v>FV Schlappe Lunge</v>
      </c>
      <c r="X76" s="172">
        <f t="shared" si="82"/>
        <v>1</v>
      </c>
      <c r="Y76" s="34">
        <f t="shared" si="83"/>
        <v>2</v>
      </c>
      <c r="Z76" s="33" t="str">
        <f t="shared" si="84"/>
        <v>Beinbruch SCFV Schlappe Lunge</v>
      </c>
      <c r="AA76" s="172">
        <f t="shared" si="79"/>
        <v>1</v>
      </c>
      <c r="AB76" s="172" t="str">
        <f t="shared" si="85"/>
        <v>1 : 2</v>
      </c>
      <c r="AC76" s="3" t="str">
        <f t="shared" si="86"/>
        <v/>
      </c>
      <c r="AD76" s="64" t="str">
        <f t="shared" si="87"/>
        <v/>
      </c>
      <c r="AE76" s="66">
        <f t="shared" si="77"/>
        <v>0</v>
      </c>
      <c r="AF76" s="64">
        <f t="shared" si="78"/>
        <v>3</v>
      </c>
      <c r="AG76" s="172">
        <f>IF($AH76="",0,COUNTIF($AH$64:$AH76,INDEX($AH$352:$AH$639,ROW($A13))))</f>
        <v>0</v>
      </c>
      <c r="AH76" s="167" t="str">
        <f t="shared" si="80"/>
        <v>Beinbruch SCFV Schlappe Lunge</v>
      </c>
      <c r="AI76" s="3" t="s">
        <v>138</v>
      </c>
    </row>
    <row r="77" spans="2:43" s="2" customFormat="1" x14ac:dyDescent="0.2">
      <c r="L77" s="172"/>
      <c r="M77" s="172"/>
      <c r="U77" s="57" t="s">
        <v>17</v>
      </c>
      <c r="V77" s="39" t="str">
        <f t="shared" si="75"/>
        <v>Team B5</v>
      </c>
      <c r="W77" s="172" t="str">
        <f t="shared" si="76"/>
        <v>Team B6</v>
      </c>
      <c r="X77" s="172">
        <f t="shared" si="82"/>
        <v>2</v>
      </c>
      <c r="Y77" s="34">
        <f t="shared" si="83"/>
        <v>2</v>
      </c>
      <c r="Z77" s="33" t="str">
        <f t="shared" si="84"/>
        <v>Team B5Team B6</v>
      </c>
      <c r="AA77" s="172">
        <f t="shared" si="79"/>
        <v>1</v>
      </c>
      <c r="AB77" s="172" t="str">
        <f t="shared" si="85"/>
        <v>2 : 2</v>
      </c>
      <c r="AC77" s="3" t="str">
        <f t="shared" si="86"/>
        <v/>
      </c>
      <c r="AD77" s="64" t="str">
        <f t="shared" si="87"/>
        <v/>
      </c>
      <c r="AE77" s="66">
        <f t="shared" si="77"/>
        <v>1</v>
      </c>
      <c r="AF77" s="64">
        <f t="shared" si="78"/>
        <v>1</v>
      </c>
      <c r="AG77" s="172">
        <f>IF($AH77="",0,COUNTIF($AH$64:$AH77,INDEX($AH$352:$AH$639,ROW($A14))))</f>
        <v>0</v>
      </c>
      <c r="AH77" s="167" t="str">
        <f t="shared" si="80"/>
        <v>Team B5Team B6</v>
      </c>
      <c r="AI77" s="3" t="s">
        <v>138</v>
      </c>
    </row>
    <row r="78" spans="2:43" s="2" customFormat="1" ht="12" customHeight="1" x14ac:dyDescent="0.2">
      <c r="B78" s="339" t="s">
        <v>154</v>
      </c>
      <c r="C78" s="339"/>
      <c r="D78" s="339"/>
      <c r="E78" s="339"/>
      <c r="F78" s="339"/>
      <c r="G78" s="339"/>
      <c r="H78" s="339"/>
      <c r="I78" s="339"/>
      <c r="J78" s="339"/>
      <c r="K78" s="339"/>
      <c r="L78" s="172"/>
      <c r="M78" s="172"/>
      <c r="U78" s="57" t="s">
        <v>18</v>
      </c>
      <c r="V78" s="39" t="str">
        <f t="shared" si="75"/>
        <v>Team C5</v>
      </c>
      <c r="W78" s="172" t="str">
        <f t="shared" si="76"/>
        <v>Team C6</v>
      </c>
      <c r="X78" s="172">
        <f t="shared" si="82"/>
        <v>4</v>
      </c>
      <c r="Y78" s="34">
        <f t="shared" si="83"/>
        <v>3</v>
      </c>
      <c r="Z78" s="33" t="str">
        <f t="shared" si="84"/>
        <v>Team C5Team C6</v>
      </c>
      <c r="AA78" s="172">
        <f t="shared" si="79"/>
        <v>1</v>
      </c>
      <c r="AB78" s="172" t="str">
        <f t="shared" si="85"/>
        <v>4 : 3</v>
      </c>
      <c r="AC78" s="3" t="str">
        <f t="shared" si="86"/>
        <v/>
      </c>
      <c r="AD78" s="64" t="str">
        <f t="shared" si="87"/>
        <v/>
      </c>
      <c r="AE78" s="66">
        <f t="shared" si="77"/>
        <v>3</v>
      </c>
      <c r="AF78" s="64">
        <f t="shared" si="78"/>
        <v>0</v>
      </c>
      <c r="AG78" s="172">
        <f>IF($AH78="",0,COUNTIF($AH$64:$AH78,INDEX($AH$352:$AH$639,ROW($A15))))</f>
        <v>0</v>
      </c>
      <c r="AH78" s="167" t="str">
        <f t="shared" si="80"/>
        <v>Team C5Team C6</v>
      </c>
      <c r="AI78" s="3" t="s">
        <v>138</v>
      </c>
    </row>
    <row r="79" spans="2:43" s="2" customFormat="1" ht="12" customHeight="1" x14ac:dyDescent="0.2">
      <c r="B79" s="339"/>
      <c r="C79" s="339"/>
      <c r="D79" s="339"/>
      <c r="E79" s="339"/>
      <c r="F79" s="339"/>
      <c r="G79" s="339"/>
      <c r="H79" s="339"/>
      <c r="I79" s="339"/>
      <c r="J79" s="339"/>
      <c r="K79" s="339"/>
      <c r="L79" s="172"/>
      <c r="M79" s="172"/>
      <c r="U79" s="57" t="s">
        <v>19</v>
      </c>
      <c r="V79" s="39" t="str">
        <f t="shared" si="75"/>
        <v>Team D5</v>
      </c>
      <c r="W79" s="172" t="str">
        <f t="shared" si="76"/>
        <v>Team D6</v>
      </c>
      <c r="X79" s="172">
        <f t="shared" si="82"/>
        <v>3</v>
      </c>
      <c r="Y79" s="34">
        <f t="shared" si="83"/>
        <v>3</v>
      </c>
      <c r="Z79" s="33" t="str">
        <f t="shared" si="84"/>
        <v>Team D5Team D6</v>
      </c>
      <c r="AA79" s="172">
        <f t="shared" si="79"/>
        <v>1</v>
      </c>
      <c r="AB79" s="172" t="str">
        <f t="shared" si="85"/>
        <v>3 : 3</v>
      </c>
      <c r="AC79" s="3" t="str">
        <f t="shared" si="86"/>
        <v/>
      </c>
      <c r="AD79" s="64" t="str">
        <f t="shared" si="87"/>
        <v/>
      </c>
      <c r="AE79" s="66">
        <f t="shared" si="77"/>
        <v>1</v>
      </c>
      <c r="AF79" s="64">
        <f t="shared" si="78"/>
        <v>1</v>
      </c>
      <c r="AG79" s="172">
        <f>IF($AH79="",0,COUNTIF($AH$64:$AH79,INDEX($AH$352:$AH$639,ROW($A16))))</f>
        <v>0</v>
      </c>
      <c r="AH79" s="167" t="str">
        <f t="shared" si="80"/>
        <v>Team D5Team D6</v>
      </c>
      <c r="AI79" s="3" t="s">
        <v>138</v>
      </c>
    </row>
    <row r="80" spans="2:43" s="2" customFormat="1" ht="13.5" customHeight="1" thickBot="1" x14ac:dyDescent="0.25">
      <c r="C80" s="181" t="s">
        <v>157</v>
      </c>
      <c r="D80" s="59" t="s">
        <v>115</v>
      </c>
      <c r="E80" s="59" t="s">
        <v>156</v>
      </c>
      <c r="F80" s="181"/>
      <c r="G80" s="182" t="s">
        <v>129</v>
      </c>
      <c r="H80" s="25" t="s">
        <v>131</v>
      </c>
      <c r="I80" s="25" t="s">
        <v>132</v>
      </c>
      <c r="J80" s="341" t="s">
        <v>130</v>
      </c>
      <c r="K80" s="341"/>
      <c r="U80" s="57" t="s">
        <v>20</v>
      </c>
      <c r="V80" s="39" t="str">
        <f t="shared" si="75"/>
        <v>Team A9</v>
      </c>
      <c r="W80" s="172" t="str">
        <f t="shared" si="76"/>
        <v>1. FC Riedwald</v>
      </c>
      <c r="X80" s="172">
        <f t="shared" si="82"/>
        <v>1</v>
      </c>
      <c r="Y80" s="34">
        <f t="shared" si="83"/>
        <v>3</v>
      </c>
      <c r="Z80" s="33" t="str">
        <f t="shared" si="84"/>
        <v>Team A91. FC Riedwald</v>
      </c>
      <c r="AA80" s="172">
        <f t="shared" si="79"/>
        <v>1</v>
      </c>
      <c r="AB80" s="172" t="str">
        <f t="shared" si="85"/>
        <v>1 : 3</v>
      </c>
      <c r="AC80" s="3" t="str">
        <f t="shared" si="86"/>
        <v/>
      </c>
      <c r="AD80" s="64" t="str">
        <f t="shared" si="87"/>
        <v/>
      </c>
      <c r="AE80" s="66">
        <f t="shared" si="77"/>
        <v>0</v>
      </c>
      <c r="AF80" s="64">
        <f t="shared" si="78"/>
        <v>3</v>
      </c>
      <c r="AG80" s="172">
        <f>IF($AH80="",0,COUNTIF($AH$64:$AH80,INDEX($AH$352:$AH$639,ROW($A17))))</f>
        <v>0</v>
      </c>
      <c r="AH80" s="167" t="str">
        <f t="shared" si="80"/>
        <v>Team A91. FC Riedwald</v>
      </c>
      <c r="AI80" s="3" t="s">
        <v>138</v>
      </c>
    </row>
    <row r="81" spans="2:35" s="2" customFormat="1" ht="12.75" thickTop="1" x14ac:dyDescent="0.2">
      <c r="B81" s="1" t="s">
        <v>2</v>
      </c>
      <c r="C81" s="160" t="str">
        <f>Spielplan!$C18</f>
        <v>Team B1</v>
      </c>
      <c r="D81" s="183">
        <f>Spielplan!$D18</f>
        <v>0</v>
      </c>
      <c r="E81" s="184">
        <f>Spielplan!$E18</f>
        <v>0</v>
      </c>
      <c r="G81" s="1" t="s">
        <v>2</v>
      </c>
      <c r="H81" s="173" t="str">
        <f>Spielplan!$J6</f>
        <v>Team A9</v>
      </c>
      <c r="I81" s="163" t="str">
        <f>Spielplan!$L6</f>
        <v>Eintracht Frankfurt</v>
      </c>
      <c r="J81" s="172">
        <f>IF(Spielplan!$M6="","",Spielplan!$M6)</f>
        <v>2</v>
      </c>
      <c r="K81" s="175">
        <f>IF(Spielplan!$O6="","",Spielplan!$O6)</f>
        <v>2</v>
      </c>
      <c r="U81" s="57" t="s">
        <v>21</v>
      </c>
      <c r="V81" s="39" t="str">
        <f t="shared" si="75"/>
        <v>Team B9</v>
      </c>
      <c r="W81" s="172" t="str">
        <f t="shared" si="76"/>
        <v>Team B1</v>
      </c>
      <c r="X81" s="172">
        <f t="shared" si="82"/>
        <v>3</v>
      </c>
      <c r="Y81" s="34">
        <f t="shared" si="83"/>
        <v>3</v>
      </c>
      <c r="Z81" s="33" t="str">
        <f t="shared" si="84"/>
        <v>Team B9Team B1</v>
      </c>
      <c r="AA81" s="172">
        <f t="shared" si="79"/>
        <v>1</v>
      </c>
      <c r="AB81" s="172" t="str">
        <f t="shared" si="85"/>
        <v>3 : 3</v>
      </c>
      <c r="AC81" s="3" t="str">
        <f t="shared" si="86"/>
        <v/>
      </c>
      <c r="AD81" s="64" t="str">
        <f t="shared" si="87"/>
        <v/>
      </c>
      <c r="AE81" s="66">
        <f t="shared" si="77"/>
        <v>1</v>
      </c>
      <c r="AF81" s="64">
        <f t="shared" si="78"/>
        <v>1</v>
      </c>
      <c r="AG81" s="172">
        <f>IF($AH81="",0,COUNTIF($AH$64:$AH81,INDEX($AH$352:$AH$639,ROW($A18))))</f>
        <v>0</v>
      </c>
      <c r="AH81" s="167" t="str">
        <f t="shared" si="80"/>
        <v>Team B9Team B1</v>
      </c>
      <c r="AI81" s="3" t="s">
        <v>138</v>
      </c>
    </row>
    <row r="82" spans="2:35" s="2" customFormat="1" x14ac:dyDescent="0.2">
      <c r="B82" s="1" t="s">
        <v>3</v>
      </c>
      <c r="C82" s="161" t="str">
        <f>Spielplan!$C19</f>
        <v>Team B2</v>
      </c>
      <c r="D82" s="185">
        <f>Spielplan!$D19</f>
        <v>0</v>
      </c>
      <c r="E82" s="186">
        <f>Spielplan!$E19</f>
        <v>0</v>
      </c>
      <c r="G82" s="1" t="s">
        <v>3</v>
      </c>
      <c r="H82" s="174" t="str">
        <f>Spielplan!$J7</f>
        <v>Team B9</v>
      </c>
      <c r="I82" s="3" t="str">
        <f>Spielplan!$L7</f>
        <v>Team B2</v>
      </c>
      <c r="J82" s="172">
        <f>IF(Spielplan!$M7="","",Spielplan!$M7)</f>
        <v>3</v>
      </c>
      <c r="K82" s="175">
        <f>IF(Spielplan!$O7="","",Spielplan!$O7)</f>
        <v>4</v>
      </c>
      <c r="U82" s="57" t="s">
        <v>22</v>
      </c>
      <c r="V82" s="39" t="str">
        <f t="shared" si="75"/>
        <v>Team C9</v>
      </c>
      <c r="W82" s="172" t="str">
        <f t="shared" si="76"/>
        <v>Team C1</v>
      </c>
      <c r="X82" s="172">
        <f t="shared" si="82"/>
        <v>1</v>
      </c>
      <c r="Y82" s="34">
        <f t="shared" si="83"/>
        <v>5</v>
      </c>
      <c r="Z82" s="33" t="str">
        <f t="shared" si="84"/>
        <v>Team C9Team C1</v>
      </c>
      <c r="AA82" s="172">
        <f t="shared" si="79"/>
        <v>1</v>
      </c>
      <c r="AB82" s="172" t="str">
        <f t="shared" si="85"/>
        <v>1 : 5</v>
      </c>
      <c r="AC82" s="3" t="str">
        <f t="shared" si="86"/>
        <v/>
      </c>
      <c r="AD82" s="64" t="str">
        <f t="shared" si="87"/>
        <v/>
      </c>
      <c r="AE82" s="66">
        <f t="shared" si="77"/>
        <v>0</v>
      </c>
      <c r="AF82" s="64">
        <f t="shared" si="78"/>
        <v>3</v>
      </c>
      <c r="AG82" s="172">
        <f>IF($AH82="",0,COUNTIF($AH$64:$AH82,INDEX($AH$352:$AH$639,ROW($A19))))</f>
        <v>0</v>
      </c>
      <c r="AH82" s="167" t="str">
        <f t="shared" si="80"/>
        <v>Team C9Team C1</v>
      </c>
      <c r="AI82" s="3" t="s">
        <v>138</v>
      </c>
    </row>
    <row r="83" spans="2:35" s="2" customFormat="1" x14ac:dyDescent="0.2">
      <c r="B83" s="172" t="s">
        <v>4</v>
      </c>
      <c r="C83" s="161" t="str">
        <f>Spielplan!$C20</f>
        <v>Team B3</v>
      </c>
      <c r="D83" s="185">
        <f>Spielplan!$D20</f>
        <v>0</v>
      </c>
      <c r="E83" s="186">
        <f>Spielplan!$E20</f>
        <v>0</v>
      </c>
      <c r="G83" s="1" t="s">
        <v>4</v>
      </c>
      <c r="H83" s="174" t="str">
        <f>Spielplan!$J8</f>
        <v>Team C9</v>
      </c>
      <c r="I83" s="3" t="str">
        <f>Spielplan!$L8</f>
        <v>Team C2</v>
      </c>
      <c r="J83" s="172">
        <f>IF(Spielplan!$M8="","",Spielplan!$M8)</f>
        <v>3</v>
      </c>
      <c r="K83" s="175">
        <f>IF(Spielplan!$O8="","",Spielplan!$O8)</f>
        <v>3</v>
      </c>
      <c r="U83" s="57" t="s">
        <v>23</v>
      </c>
      <c r="V83" s="39" t="str">
        <f t="shared" si="75"/>
        <v>Team D9</v>
      </c>
      <c r="W83" s="172" t="str">
        <f t="shared" si="76"/>
        <v>Team D1</v>
      </c>
      <c r="X83" s="172">
        <f t="shared" si="82"/>
        <v>1</v>
      </c>
      <c r="Y83" s="34">
        <f t="shared" si="83"/>
        <v>6</v>
      </c>
      <c r="Z83" s="33" t="str">
        <f t="shared" si="84"/>
        <v>Team D9Team D1</v>
      </c>
      <c r="AA83" s="172">
        <f t="shared" si="79"/>
        <v>1</v>
      </c>
      <c r="AB83" s="172" t="str">
        <f t="shared" si="85"/>
        <v>1 : 6</v>
      </c>
      <c r="AC83" s="3" t="str">
        <f t="shared" si="86"/>
        <v/>
      </c>
      <c r="AD83" s="64" t="str">
        <f t="shared" si="87"/>
        <v/>
      </c>
      <c r="AE83" s="66">
        <f t="shared" si="77"/>
        <v>0</v>
      </c>
      <c r="AF83" s="64">
        <f t="shared" si="78"/>
        <v>3</v>
      </c>
      <c r="AG83" s="172">
        <f>IF($AH83="",0,COUNTIF($AH$64:$AH83,INDEX($AH$352:$AH$639,ROW($A20))))</f>
        <v>0</v>
      </c>
      <c r="AH83" s="167" t="str">
        <f t="shared" si="80"/>
        <v>Team D9Team D1</v>
      </c>
      <c r="AI83" s="3" t="s">
        <v>138</v>
      </c>
    </row>
    <row r="84" spans="2:35" s="2" customFormat="1" x14ac:dyDescent="0.2">
      <c r="B84" s="172" t="s">
        <v>5</v>
      </c>
      <c r="C84" s="161" t="str">
        <f>Spielplan!$C21</f>
        <v>Team B4</v>
      </c>
      <c r="D84" s="185">
        <f>Spielplan!$D21</f>
        <v>0</v>
      </c>
      <c r="E84" s="186">
        <f>Spielplan!$E21</f>
        <v>0</v>
      </c>
      <c r="G84" s="1" t="s">
        <v>5</v>
      </c>
      <c r="H84" s="174" t="str">
        <f>Spielplan!$J9</f>
        <v>Team D9</v>
      </c>
      <c r="I84" s="3" t="str">
        <f>Spielplan!$L9</f>
        <v>Team D2</v>
      </c>
      <c r="J84" s="172">
        <f>IF(Spielplan!$M9="","",Spielplan!$M9)</f>
        <v>3</v>
      </c>
      <c r="K84" s="175">
        <f>IF(Spielplan!$O9="","",Spielplan!$O9)</f>
        <v>1</v>
      </c>
      <c r="U84" s="57" t="s">
        <v>24</v>
      </c>
      <c r="V84" s="39" t="str">
        <f t="shared" si="75"/>
        <v>Eintracht Frankfurt</v>
      </c>
      <c r="W84" s="172" t="str">
        <f t="shared" si="76"/>
        <v>Team A7</v>
      </c>
      <c r="X84" s="172">
        <f t="shared" si="82"/>
        <v>2</v>
      </c>
      <c r="Y84" s="34">
        <f t="shared" si="83"/>
        <v>5</v>
      </c>
      <c r="Z84" s="33" t="str">
        <f t="shared" si="84"/>
        <v>Eintracht FrankfurtTeam A7</v>
      </c>
      <c r="AA84" s="172">
        <f t="shared" si="79"/>
        <v>1</v>
      </c>
      <c r="AB84" s="172" t="str">
        <f t="shared" si="85"/>
        <v>2 : 5</v>
      </c>
      <c r="AC84" s="3" t="str">
        <f t="shared" si="86"/>
        <v/>
      </c>
      <c r="AD84" s="64" t="str">
        <f t="shared" si="87"/>
        <v/>
      </c>
      <c r="AE84" s="66">
        <f t="shared" si="77"/>
        <v>0</v>
      </c>
      <c r="AF84" s="64">
        <f t="shared" si="78"/>
        <v>3</v>
      </c>
      <c r="AG84" s="172">
        <f>IF($AH84="",0,COUNTIF($AH$64:$AH84,INDEX($AH$352:$AH$639,ROW($A21))))</f>
        <v>0</v>
      </c>
      <c r="AH84" s="167" t="str">
        <f t="shared" si="80"/>
        <v>Eintracht FrankfurtTeam A7</v>
      </c>
      <c r="AI84" s="3" t="s">
        <v>138</v>
      </c>
    </row>
    <row r="85" spans="2:35" s="2" customFormat="1" x14ac:dyDescent="0.2">
      <c r="B85" s="172" t="s">
        <v>6</v>
      </c>
      <c r="C85" s="161" t="str">
        <f>Spielplan!$C22</f>
        <v>Team B5</v>
      </c>
      <c r="D85" s="185">
        <f>Spielplan!$D22</f>
        <v>0</v>
      </c>
      <c r="E85" s="186">
        <f>Spielplan!$E22</f>
        <v>0</v>
      </c>
      <c r="G85" s="1" t="s">
        <v>6</v>
      </c>
      <c r="H85" s="174" t="str">
        <f>Spielplan!$J10</f>
        <v>FC Barcelona</v>
      </c>
      <c r="I85" s="3" t="str">
        <f>Spielplan!$L10</f>
        <v>Team A8</v>
      </c>
      <c r="J85" s="172">
        <f>IF(Spielplan!$M10="","",Spielplan!$M10)</f>
        <v>3</v>
      </c>
      <c r="K85" s="175">
        <f>IF(Spielplan!$O10="","",Spielplan!$O10)</f>
        <v>3</v>
      </c>
      <c r="U85" s="57" t="s">
        <v>25</v>
      </c>
      <c r="V85" s="39" t="str">
        <f t="shared" si="75"/>
        <v>Team B2</v>
      </c>
      <c r="W85" s="172" t="str">
        <f t="shared" si="76"/>
        <v>Team B7</v>
      </c>
      <c r="X85" s="172">
        <f t="shared" si="82"/>
        <v>2</v>
      </c>
      <c r="Y85" s="34">
        <f t="shared" si="83"/>
        <v>4</v>
      </c>
      <c r="Z85" s="33" t="str">
        <f t="shared" si="84"/>
        <v>Team B2Team B7</v>
      </c>
      <c r="AA85" s="172">
        <f t="shared" si="79"/>
        <v>1</v>
      </c>
      <c r="AB85" s="172" t="str">
        <f t="shared" si="85"/>
        <v>2 : 4</v>
      </c>
      <c r="AC85" s="3" t="str">
        <f t="shared" si="86"/>
        <v/>
      </c>
      <c r="AD85" s="64" t="str">
        <f t="shared" si="87"/>
        <v/>
      </c>
      <c r="AE85" s="66">
        <f t="shared" si="77"/>
        <v>0</v>
      </c>
      <c r="AF85" s="64">
        <f t="shared" si="78"/>
        <v>3</v>
      </c>
      <c r="AG85" s="172">
        <f>IF($AH85="",0,COUNTIF($AH$64:$AH85,INDEX($AH$352:$AH$639,ROW($A22))))</f>
        <v>0</v>
      </c>
      <c r="AH85" s="167" t="str">
        <f t="shared" si="80"/>
        <v>Team B2Team B7</v>
      </c>
      <c r="AI85" s="3" t="s">
        <v>138</v>
      </c>
    </row>
    <row r="86" spans="2:35" s="2" customFormat="1" x14ac:dyDescent="0.2">
      <c r="B86" s="172" t="s">
        <v>7</v>
      </c>
      <c r="C86" s="161" t="str">
        <f>Spielplan!$C23</f>
        <v>Team B6</v>
      </c>
      <c r="D86" s="185">
        <f>Spielplan!$D23</f>
        <v>0</v>
      </c>
      <c r="E86" s="186">
        <f>Spielplan!$E23</f>
        <v>0</v>
      </c>
      <c r="G86" s="1" t="s">
        <v>7</v>
      </c>
      <c r="H86" s="174" t="str">
        <f>Spielplan!$J11</f>
        <v>Team B3</v>
      </c>
      <c r="I86" s="3" t="str">
        <f>Spielplan!$L11</f>
        <v>Team B8</v>
      </c>
      <c r="J86" s="172">
        <f>IF(Spielplan!$M11="","",Spielplan!$M11)</f>
        <v>5</v>
      </c>
      <c r="K86" s="175">
        <f>IF(Spielplan!$O11="","",Spielplan!$O11)</f>
        <v>1</v>
      </c>
      <c r="U86" s="57" t="s">
        <v>26</v>
      </c>
      <c r="V86" s="39" t="str">
        <f t="shared" si="75"/>
        <v>Team C2</v>
      </c>
      <c r="W86" s="172" t="str">
        <f t="shared" si="76"/>
        <v>Team C7</v>
      </c>
      <c r="X86" s="172">
        <f t="shared" si="82"/>
        <v>0</v>
      </c>
      <c r="Y86" s="34">
        <f t="shared" si="83"/>
        <v>3</v>
      </c>
      <c r="Z86" s="33" t="str">
        <f t="shared" si="84"/>
        <v>Team C2Team C7</v>
      </c>
      <c r="AA86" s="172">
        <f t="shared" si="79"/>
        <v>1</v>
      </c>
      <c r="AB86" s="172" t="str">
        <f t="shared" si="85"/>
        <v>0 : 3</v>
      </c>
      <c r="AC86" s="3" t="str">
        <f t="shared" si="86"/>
        <v/>
      </c>
      <c r="AD86" s="64" t="str">
        <f t="shared" si="87"/>
        <v/>
      </c>
      <c r="AE86" s="66">
        <f t="shared" si="77"/>
        <v>0</v>
      </c>
      <c r="AF86" s="64">
        <f t="shared" si="78"/>
        <v>3</v>
      </c>
      <c r="AG86" s="172">
        <f>IF($AH86="",0,COUNTIF($AH$64:$AH86,INDEX($AH$352:$AH$639,ROW($A23))))</f>
        <v>0</v>
      </c>
      <c r="AH86" s="167" t="str">
        <f t="shared" si="80"/>
        <v>Team C2Team C7</v>
      </c>
      <c r="AI86" s="3" t="s">
        <v>138</v>
      </c>
    </row>
    <row r="87" spans="2:35" s="2" customFormat="1" x14ac:dyDescent="0.2">
      <c r="B87" s="172" t="s">
        <v>10</v>
      </c>
      <c r="C87" s="161" t="str">
        <f>Spielplan!$C24</f>
        <v>Team B7</v>
      </c>
      <c r="D87" s="185">
        <f>Spielplan!$D24</f>
        <v>0</v>
      </c>
      <c r="E87" s="186">
        <f>Spielplan!$E24</f>
        <v>0</v>
      </c>
      <c r="G87" s="1" t="s">
        <v>10</v>
      </c>
      <c r="H87" s="174" t="str">
        <f>Spielplan!$J12</f>
        <v>Team C3</v>
      </c>
      <c r="I87" s="3" t="str">
        <f>Spielplan!$L12</f>
        <v>Team C8</v>
      </c>
      <c r="J87" s="172">
        <f>IF(Spielplan!$M12="","",Spielplan!$M12)</f>
        <v>6</v>
      </c>
      <c r="K87" s="175">
        <f>IF(Spielplan!$O12="","",Spielplan!$O12)</f>
        <v>1</v>
      </c>
      <c r="U87" s="57" t="s">
        <v>27</v>
      </c>
      <c r="V87" s="39" t="str">
        <f t="shared" si="75"/>
        <v>Team D2</v>
      </c>
      <c r="W87" s="172" t="str">
        <f t="shared" si="76"/>
        <v>Team D7</v>
      </c>
      <c r="X87" s="172">
        <f t="shared" si="82"/>
        <v>1</v>
      </c>
      <c r="Y87" s="34">
        <f t="shared" si="83"/>
        <v>5</v>
      </c>
      <c r="Z87" s="33" t="str">
        <f t="shared" si="84"/>
        <v>Team D2Team D7</v>
      </c>
      <c r="AA87" s="172">
        <f t="shared" si="79"/>
        <v>1</v>
      </c>
      <c r="AB87" s="172" t="str">
        <f t="shared" si="85"/>
        <v>1 : 5</v>
      </c>
      <c r="AC87" s="3" t="str">
        <f t="shared" si="86"/>
        <v/>
      </c>
      <c r="AD87" s="64" t="str">
        <f t="shared" si="87"/>
        <v/>
      </c>
      <c r="AE87" s="66">
        <f t="shared" si="77"/>
        <v>0</v>
      </c>
      <c r="AF87" s="64">
        <f t="shared" si="78"/>
        <v>3</v>
      </c>
      <c r="AG87" s="172">
        <f>IF($AH87="",0,COUNTIF($AH$64:$AH87,INDEX($AH$352:$AH$639,ROW($A24))))</f>
        <v>0</v>
      </c>
      <c r="AH87" s="167" t="str">
        <f t="shared" si="80"/>
        <v>Team D2Team D7</v>
      </c>
      <c r="AI87" s="3" t="s">
        <v>138</v>
      </c>
    </row>
    <row r="88" spans="2:35" s="2" customFormat="1" x14ac:dyDescent="0.2">
      <c r="B88" s="172" t="s">
        <v>11</v>
      </c>
      <c r="C88" s="161" t="str">
        <f>Spielplan!$C25</f>
        <v>Team B8</v>
      </c>
      <c r="D88" s="185">
        <f>Spielplan!$D25</f>
        <v>0</v>
      </c>
      <c r="E88" s="186">
        <f>Spielplan!$E25</f>
        <v>0</v>
      </c>
      <c r="G88" s="1" t="s">
        <v>11</v>
      </c>
      <c r="H88" s="174" t="str">
        <f>Spielplan!$J13</f>
        <v>Team D3</v>
      </c>
      <c r="I88" s="3" t="str">
        <f>Spielplan!$L13</f>
        <v>Team D8</v>
      </c>
      <c r="J88" s="172">
        <f>IF(Spielplan!$M13="","",Spielplan!$M13)</f>
        <v>5</v>
      </c>
      <c r="K88" s="175">
        <f>IF(Spielplan!$O13="","",Spielplan!$O13)</f>
        <v>2</v>
      </c>
      <c r="U88" s="57" t="s">
        <v>28</v>
      </c>
      <c r="V88" s="39" t="str">
        <f t="shared" si="75"/>
        <v>FV Schlappe Lunge</v>
      </c>
      <c r="W88" s="172" t="str">
        <f t="shared" si="76"/>
        <v>FC Barcelona</v>
      </c>
      <c r="X88" s="172">
        <f t="shared" si="82"/>
        <v>3</v>
      </c>
      <c r="Y88" s="34">
        <f t="shared" si="83"/>
        <v>0</v>
      </c>
      <c r="Z88" s="33" t="str">
        <f t="shared" si="84"/>
        <v>FV Schlappe LungeFC Barcelona</v>
      </c>
      <c r="AA88" s="172">
        <f t="shared" si="79"/>
        <v>1</v>
      </c>
      <c r="AB88" s="172" t="str">
        <f t="shared" si="85"/>
        <v>3 : 0</v>
      </c>
      <c r="AC88" s="3" t="str">
        <f t="shared" si="86"/>
        <v/>
      </c>
      <c r="AD88" s="64" t="str">
        <f t="shared" si="87"/>
        <v/>
      </c>
      <c r="AE88" s="66">
        <f t="shared" si="77"/>
        <v>3</v>
      </c>
      <c r="AF88" s="64">
        <f t="shared" si="78"/>
        <v>0</v>
      </c>
      <c r="AG88" s="172">
        <f>IF($AH88="",0,COUNTIF($AH$64:$AH88,INDEX($AH$352:$AH$639,ROW($A25))))</f>
        <v>0</v>
      </c>
      <c r="AH88" s="167" t="str">
        <f t="shared" si="80"/>
        <v>FV Schlappe LungeFC Barcelona</v>
      </c>
      <c r="AI88" s="3" t="s">
        <v>138</v>
      </c>
    </row>
    <row r="89" spans="2:35" s="2" customFormat="1" ht="12.75" thickBot="1" x14ac:dyDescent="0.25">
      <c r="B89" s="172" t="s">
        <v>12</v>
      </c>
      <c r="C89" s="162" t="str">
        <f>Spielplan!$C26</f>
        <v>Team B9</v>
      </c>
      <c r="D89" s="187">
        <f>Spielplan!$D26</f>
        <v>0</v>
      </c>
      <c r="E89" s="188">
        <f>Spielplan!$E26</f>
        <v>0</v>
      </c>
      <c r="G89" s="1" t="s">
        <v>12</v>
      </c>
      <c r="H89" s="174" t="str">
        <f>Spielplan!$J14</f>
        <v>Team A7</v>
      </c>
      <c r="I89" s="3" t="str">
        <f>Spielplan!$L14</f>
        <v>Maibach 1822 eV</v>
      </c>
      <c r="J89" s="172">
        <f>IF(Spielplan!$M14="","",Spielplan!$M14)</f>
        <v>4</v>
      </c>
      <c r="K89" s="175">
        <f>IF(Spielplan!$O14="","",Spielplan!$O14)</f>
        <v>2</v>
      </c>
      <c r="U89" s="57" t="s">
        <v>29</v>
      </c>
      <c r="V89" s="39" t="str">
        <f t="shared" si="75"/>
        <v>Team B6</v>
      </c>
      <c r="W89" s="172" t="str">
        <f t="shared" si="76"/>
        <v>Team B3</v>
      </c>
      <c r="X89" s="172">
        <f t="shared" si="82"/>
        <v>2</v>
      </c>
      <c r="Y89" s="34">
        <f t="shared" si="83"/>
        <v>1</v>
      </c>
      <c r="Z89" s="33" t="str">
        <f t="shared" si="84"/>
        <v>Team B6Team B3</v>
      </c>
      <c r="AA89" s="172">
        <f t="shared" si="79"/>
        <v>1</v>
      </c>
      <c r="AB89" s="172" t="str">
        <f t="shared" si="85"/>
        <v>2 : 1</v>
      </c>
      <c r="AC89" s="3" t="str">
        <f t="shared" si="86"/>
        <v/>
      </c>
      <c r="AD89" s="64" t="str">
        <f t="shared" si="87"/>
        <v/>
      </c>
      <c r="AE89" s="66">
        <f t="shared" si="77"/>
        <v>3</v>
      </c>
      <c r="AF89" s="64">
        <f t="shared" si="78"/>
        <v>0</v>
      </c>
      <c r="AG89" s="172">
        <f>IF($AH89="",0,COUNTIF($AH$64:$AH89,INDEX($AH$352:$AH$639,ROW($A26))))</f>
        <v>0</v>
      </c>
      <c r="AH89" s="167" t="str">
        <f t="shared" si="80"/>
        <v>Team B6Team B3</v>
      </c>
      <c r="AI89" s="3" t="s">
        <v>138</v>
      </c>
    </row>
    <row r="90" spans="2:35" s="2" customFormat="1" ht="12.75" thickTop="1" x14ac:dyDescent="0.2">
      <c r="B90" s="3"/>
      <c r="C90" s="3"/>
      <c r="D90" s="3"/>
      <c r="G90" s="1" t="s">
        <v>13</v>
      </c>
      <c r="H90" s="174" t="str">
        <f>Spielplan!$J15</f>
        <v>Team B7</v>
      </c>
      <c r="I90" s="3" t="str">
        <f>Spielplan!$L15</f>
        <v>Team B4</v>
      </c>
      <c r="J90" s="172">
        <f>IF(Spielplan!$M15="","",Spielplan!$M15)</f>
        <v>3</v>
      </c>
      <c r="K90" s="175">
        <f>IF(Spielplan!$O15="","",Spielplan!$O15)</f>
        <v>0</v>
      </c>
      <c r="L90" s="172"/>
      <c r="U90" s="57" t="s">
        <v>30</v>
      </c>
      <c r="V90" s="39" t="str">
        <f t="shared" si="75"/>
        <v>Team C6</v>
      </c>
      <c r="W90" s="172" t="str">
        <f t="shared" si="76"/>
        <v>Team C3</v>
      </c>
      <c r="X90" s="172">
        <f t="shared" si="82"/>
        <v>2</v>
      </c>
      <c r="Y90" s="34">
        <f t="shared" si="83"/>
        <v>2</v>
      </c>
      <c r="Z90" s="33" t="str">
        <f t="shared" si="84"/>
        <v>Team C6Team C3</v>
      </c>
      <c r="AA90" s="172">
        <f t="shared" si="79"/>
        <v>1</v>
      </c>
      <c r="AB90" s="172" t="str">
        <f t="shared" si="85"/>
        <v>2 : 2</v>
      </c>
      <c r="AC90" s="3" t="str">
        <f t="shared" si="86"/>
        <v/>
      </c>
      <c r="AD90" s="64" t="str">
        <f t="shared" si="87"/>
        <v/>
      </c>
      <c r="AE90" s="66">
        <f t="shared" si="77"/>
        <v>1</v>
      </c>
      <c r="AF90" s="64">
        <f t="shared" si="78"/>
        <v>1</v>
      </c>
      <c r="AG90" s="172">
        <f>IF($AH90="",0,COUNTIF($AH$64:$AH90,INDEX($AH$352:$AH$639,ROW($A27))))</f>
        <v>0</v>
      </c>
      <c r="AH90" s="167" t="str">
        <f t="shared" si="80"/>
        <v>Team C6Team C3</v>
      </c>
      <c r="AI90" s="3" t="s">
        <v>138</v>
      </c>
    </row>
    <row r="91" spans="2:35" s="2" customFormat="1" x14ac:dyDescent="0.2">
      <c r="B91" s="3"/>
      <c r="C91" s="3"/>
      <c r="D91" s="3"/>
      <c r="G91" s="1" t="s">
        <v>14</v>
      </c>
      <c r="H91" s="174" t="str">
        <f>Spielplan!$J16</f>
        <v>Team C7</v>
      </c>
      <c r="I91" s="3" t="str">
        <f>Spielplan!$L16</f>
        <v>Team C4</v>
      </c>
      <c r="J91" s="172">
        <f>IF(Spielplan!$M16="","",Spielplan!$M16)</f>
        <v>5</v>
      </c>
      <c r="K91" s="175">
        <f>IF(Spielplan!$O16="","",Spielplan!$O16)</f>
        <v>1</v>
      </c>
      <c r="L91" s="172"/>
      <c r="U91" s="57" t="s">
        <v>31</v>
      </c>
      <c r="V91" s="39" t="str">
        <f t="shared" si="75"/>
        <v>Team D6</v>
      </c>
      <c r="W91" s="172" t="str">
        <f t="shared" si="76"/>
        <v>Team D3</v>
      </c>
      <c r="X91" s="172">
        <f t="shared" si="82"/>
        <v>3</v>
      </c>
      <c r="Y91" s="34">
        <f t="shared" si="83"/>
        <v>4</v>
      </c>
      <c r="Z91" s="33" t="str">
        <f t="shared" si="84"/>
        <v>Team D6Team D3</v>
      </c>
      <c r="AA91" s="172">
        <f t="shared" si="79"/>
        <v>1</v>
      </c>
      <c r="AB91" s="172" t="str">
        <f t="shared" si="85"/>
        <v>3 : 4</v>
      </c>
      <c r="AC91" s="3" t="str">
        <f t="shared" si="86"/>
        <v/>
      </c>
      <c r="AD91" s="64" t="str">
        <f t="shared" si="87"/>
        <v/>
      </c>
      <c r="AE91" s="66">
        <f t="shared" si="77"/>
        <v>0</v>
      </c>
      <c r="AF91" s="64">
        <f t="shared" si="78"/>
        <v>3</v>
      </c>
      <c r="AG91" s="172">
        <f>IF($AH91="",0,COUNTIF($AH$64:$AH91,INDEX($AH$352:$AH$639,ROW($A28))))</f>
        <v>0</v>
      </c>
      <c r="AH91" s="167" t="str">
        <f t="shared" si="80"/>
        <v>Team D6Team D3</v>
      </c>
      <c r="AI91" s="3" t="s">
        <v>138</v>
      </c>
    </row>
    <row r="92" spans="2:35" s="2" customFormat="1" x14ac:dyDescent="0.2">
      <c r="B92" s="3"/>
      <c r="C92" s="3"/>
      <c r="D92" s="3"/>
      <c r="G92" s="1" t="s">
        <v>15</v>
      </c>
      <c r="H92" s="174" t="str">
        <f>Spielplan!$J17</f>
        <v>Team D7</v>
      </c>
      <c r="I92" s="3" t="str">
        <f>Spielplan!$L17</f>
        <v>Team D4</v>
      </c>
      <c r="J92" s="172">
        <f>IF(Spielplan!$M17="","",Spielplan!$M17)</f>
        <v>0</v>
      </c>
      <c r="K92" s="175">
        <f>IF(Spielplan!$O17="","",Spielplan!$O17)</f>
        <v>3</v>
      </c>
      <c r="L92" s="172"/>
      <c r="U92" s="57" t="s">
        <v>32</v>
      </c>
      <c r="V92" s="39" t="str">
        <f t="shared" si="75"/>
        <v>Maibach 1822 eV</v>
      </c>
      <c r="W92" s="172" t="str">
        <f t="shared" si="76"/>
        <v>Beinbruch SC</v>
      </c>
      <c r="X92" s="172">
        <f t="shared" si="82"/>
        <v>3</v>
      </c>
      <c r="Y92" s="34">
        <f t="shared" si="83"/>
        <v>3</v>
      </c>
      <c r="Z92" s="33" t="str">
        <f t="shared" si="84"/>
        <v>Maibach 1822 eVBeinbruch SC</v>
      </c>
      <c r="AA92" s="172">
        <f t="shared" si="79"/>
        <v>1</v>
      </c>
      <c r="AB92" s="172" t="str">
        <f t="shared" si="85"/>
        <v>3 : 3</v>
      </c>
      <c r="AC92" s="3" t="str">
        <f t="shared" si="86"/>
        <v/>
      </c>
      <c r="AD92" s="64" t="str">
        <f t="shared" si="87"/>
        <v/>
      </c>
      <c r="AE92" s="66">
        <f t="shared" si="77"/>
        <v>1</v>
      </c>
      <c r="AF92" s="64">
        <f t="shared" si="78"/>
        <v>1</v>
      </c>
      <c r="AG92" s="172">
        <f>IF($AH92="",0,COUNTIF($AH$64:$AH92,INDEX($AH$352:$AH$639,ROW($A29))))</f>
        <v>0</v>
      </c>
      <c r="AH92" s="167" t="str">
        <f t="shared" si="80"/>
        <v>Maibach 1822 eVBeinbruch SC</v>
      </c>
      <c r="AI92" s="3" t="s">
        <v>138</v>
      </c>
    </row>
    <row r="93" spans="2:35" s="2" customFormat="1" x14ac:dyDescent="0.2">
      <c r="B93" s="3"/>
      <c r="C93" s="3"/>
      <c r="D93" s="3"/>
      <c r="G93" s="1" t="s">
        <v>16</v>
      </c>
      <c r="H93" s="174" t="str">
        <f>Spielplan!$J18</f>
        <v>Beinbruch SC</v>
      </c>
      <c r="I93" s="3" t="str">
        <f>Spielplan!$L18</f>
        <v>FV Schlappe Lunge</v>
      </c>
      <c r="J93" s="172">
        <f>IF(Spielplan!$M18="","",Spielplan!$M18)</f>
        <v>1</v>
      </c>
      <c r="K93" s="175">
        <f>IF(Spielplan!$O18="","",Spielplan!$O18)</f>
        <v>2</v>
      </c>
      <c r="L93" s="172"/>
      <c r="U93" s="57" t="s">
        <v>33</v>
      </c>
      <c r="V93" s="39" t="str">
        <f t="shared" si="75"/>
        <v>Team B4</v>
      </c>
      <c r="W93" s="172" t="str">
        <f t="shared" si="76"/>
        <v>Team B5</v>
      </c>
      <c r="X93" s="172">
        <f t="shared" si="82"/>
        <v>3</v>
      </c>
      <c r="Y93" s="34">
        <f t="shared" si="83"/>
        <v>1</v>
      </c>
      <c r="Z93" s="33" t="str">
        <f t="shared" si="84"/>
        <v>Team B4Team B5</v>
      </c>
      <c r="AA93" s="172">
        <f t="shared" si="79"/>
        <v>1</v>
      </c>
      <c r="AB93" s="172" t="str">
        <f t="shared" si="85"/>
        <v>3 : 1</v>
      </c>
      <c r="AC93" s="3" t="str">
        <f t="shared" si="86"/>
        <v/>
      </c>
      <c r="AD93" s="64" t="str">
        <f t="shared" si="87"/>
        <v/>
      </c>
      <c r="AE93" s="66">
        <f t="shared" si="77"/>
        <v>3</v>
      </c>
      <c r="AF93" s="64">
        <f t="shared" si="78"/>
        <v>0</v>
      </c>
      <c r="AG93" s="172">
        <f>IF($AH93="",0,COUNTIF($AH$64:$AH93,INDEX($AH$352:$AH$639,ROW($A30))))</f>
        <v>0</v>
      </c>
      <c r="AH93" s="167" t="str">
        <f t="shared" si="80"/>
        <v>Team B4Team B5</v>
      </c>
      <c r="AI93" s="3" t="s">
        <v>138</v>
      </c>
    </row>
    <row r="94" spans="2:35" s="2" customFormat="1" x14ac:dyDescent="0.2">
      <c r="B94" s="3"/>
      <c r="C94" s="3"/>
      <c r="D94" s="3"/>
      <c r="G94" s="1" t="s">
        <v>17</v>
      </c>
      <c r="H94" s="174" t="str">
        <f>Spielplan!$J19</f>
        <v>Team B5</v>
      </c>
      <c r="I94" s="3" t="str">
        <f>Spielplan!$L19</f>
        <v>Team B6</v>
      </c>
      <c r="J94" s="172">
        <f>IF(Spielplan!$M19="","",Spielplan!$M19)</f>
        <v>2</v>
      </c>
      <c r="K94" s="175">
        <f>IF(Spielplan!$O19="","",Spielplan!$O19)</f>
        <v>2</v>
      </c>
      <c r="L94" s="172"/>
      <c r="U94" s="57" t="s">
        <v>34</v>
      </c>
      <c r="V94" s="39" t="str">
        <f t="shared" si="75"/>
        <v>Team C4</v>
      </c>
      <c r="W94" s="172" t="str">
        <f t="shared" si="76"/>
        <v>Team C5</v>
      </c>
      <c r="X94" s="172">
        <f t="shared" si="82"/>
        <v>3</v>
      </c>
      <c r="Y94" s="34">
        <f t="shared" si="83"/>
        <v>3</v>
      </c>
      <c r="Z94" s="33" t="str">
        <f t="shared" si="84"/>
        <v>Team C4Team C5</v>
      </c>
      <c r="AA94" s="172">
        <f t="shared" si="79"/>
        <v>1</v>
      </c>
      <c r="AB94" s="172" t="str">
        <f t="shared" si="85"/>
        <v>3 : 3</v>
      </c>
      <c r="AC94" s="3" t="str">
        <f t="shared" si="86"/>
        <v/>
      </c>
      <c r="AD94" s="64" t="str">
        <f t="shared" si="87"/>
        <v/>
      </c>
      <c r="AE94" s="66">
        <f t="shared" si="77"/>
        <v>1</v>
      </c>
      <c r="AF94" s="64">
        <f t="shared" si="78"/>
        <v>1</v>
      </c>
      <c r="AG94" s="172">
        <f>IF($AH94="",0,COUNTIF($AH$64:$AH94,INDEX($AH$352:$AH$639,ROW($A31))))</f>
        <v>0</v>
      </c>
      <c r="AH94" s="167" t="str">
        <f t="shared" si="80"/>
        <v>Team C4Team C5</v>
      </c>
      <c r="AI94" s="3" t="s">
        <v>138</v>
      </c>
    </row>
    <row r="95" spans="2:35" s="2" customFormat="1" x14ac:dyDescent="0.2">
      <c r="G95" s="1" t="s">
        <v>18</v>
      </c>
      <c r="H95" s="174" t="str">
        <f>Spielplan!$J20</f>
        <v>Team C5</v>
      </c>
      <c r="I95" s="3" t="str">
        <f>Spielplan!$L20</f>
        <v>Team C6</v>
      </c>
      <c r="J95" s="172">
        <f>IF(Spielplan!$M20="","",Spielplan!$M20)</f>
        <v>4</v>
      </c>
      <c r="K95" s="175">
        <f>IF(Spielplan!$O20="","",Spielplan!$O20)</f>
        <v>3</v>
      </c>
      <c r="L95" s="172"/>
      <c r="U95" s="57" t="s">
        <v>35</v>
      </c>
      <c r="V95" s="39" t="str">
        <f t="shared" si="75"/>
        <v>Team D4</v>
      </c>
      <c r="W95" s="172" t="str">
        <f t="shared" si="76"/>
        <v>Team D5</v>
      </c>
      <c r="X95" s="172">
        <f t="shared" si="82"/>
        <v>5</v>
      </c>
      <c r="Y95" s="34">
        <f t="shared" si="83"/>
        <v>1</v>
      </c>
      <c r="Z95" s="33" t="str">
        <f t="shared" si="84"/>
        <v>Team D4Team D5</v>
      </c>
      <c r="AA95" s="172">
        <f t="shared" si="79"/>
        <v>1</v>
      </c>
      <c r="AB95" s="172" t="str">
        <f t="shared" si="85"/>
        <v>5 : 1</v>
      </c>
      <c r="AC95" s="3" t="str">
        <f t="shared" si="86"/>
        <v/>
      </c>
      <c r="AD95" s="64" t="str">
        <f t="shared" si="87"/>
        <v/>
      </c>
      <c r="AE95" s="66">
        <f t="shared" si="77"/>
        <v>3</v>
      </c>
      <c r="AF95" s="64">
        <f t="shared" si="78"/>
        <v>0</v>
      </c>
      <c r="AG95" s="172">
        <f>IF($AH95="",0,COUNTIF($AH$64:$AH95,INDEX($AH$352:$AH$639,ROW($A32))))</f>
        <v>0</v>
      </c>
      <c r="AH95" s="167" t="str">
        <f t="shared" si="80"/>
        <v>Team D4Team D5</v>
      </c>
      <c r="AI95" s="3" t="s">
        <v>138</v>
      </c>
    </row>
    <row r="96" spans="2:35" s="2" customFormat="1" x14ac:dyDescent="0.2">
      <c r="G96" s="1" t="s">
        <v>19</v>
      </c>
      <c r="H96" s="174" t="str">
        <f>Spielplan!$J21</f>
        <v>Team D5</v>
      </c>
      <c r="I96" s="3" t="str">
        <f>Spielplan!$L21</f>
        <v>Team D6</v>
      </c>
      <c r="J96" s="172">
        <f>IF(Spielplan!$M21="","",Spielplan!$M21)</f>
        <v>3</v>
      </c>
      <c r="K96" s="175">
        <f>IF(Spielplan!$O21="","",Spielplan!$O21)</f>
        <v>3</v>
      </c>
      <c r="L96" s="172"/>
      <c r="U96" s="57" t="s">
        <v>36</v>
      </c>
      <c r="V96" s="39" t="str">
        <f t="shared" si="75"/>
        <v>1. FC Riedwald</v>
      </c>
      <c r="W96" s="172" t="str">
        <f t="shared" si="76"/>
        <v>Team A8</v>
      </c>
      <c r="X96" s="172">
        <f t="shared" si="82"/>
        <v>6</v>
      </c>
      <c r="Y96" s="34">
        <f t="shared" si="83"/>
        <v>1</v>
      </c>
      <c r="Z96" s="33" t="str">
        <f t="shared" si="84"/>
        <v>1. FC RiedwaldTeam A8</v>
      </c>
      <c r="AA96" s="172">
        <f t="shared" si="79"/>
        <v>1</v>
      </c>
      <c r="AB96" s="172" t="str">
        <f t="shared" si="85"/>
        <v>6 : 1</v>
      </c>
      <c r="AC96" s="3" t="str">
        <f t="shared" si="86"/>
        <v/>
      </c>
      <c r="AD96" s="64" t="str">
        <f t="shared" si="87"/>
        <v/>
      </c>
      <c r="AE96" s="66">
        <f t="shared" si="77"/>
        <v>3</v>
      </c>
      <c r="AF96" s="64">
        <f t="shared" si="78"/>
        <v>0</v>
      </c>
      <c r="AG96" s="172">
        <f>IF($AH96="",0,COUNTIF($AH$64:$AH96,INDEX($AH$352:$AH$639,ROW($A33))))</f>
        <v>0</v>
      </c>
      <c r="AH96" s="167" t="str">
        <f t="shared" si="80"/>
        <v>1. FC RiedwaldTeam A8</v>
      </c>
      <c r="AI96" s="3" t="s">
        <v>138</v>
      </c>
    </row>
    <row r="97" spans="2:35" s="2" customFormat="1" x14ac:dyDescent="0.2">
      <c r="G97" s="1" t="s">
        <v>20</v>
      </c>
      <c r="H97" s="174" t="str">
        <f>Spielplan!$J22</f>
        <v>Team A9</v>
      </c>
      <c r="I97" s="3" t="str">
        <f>Spielplan!$L22</f>
        <v>1. FC Riedwald</v>
      </c>
      <c r="J97" s="172">
        <f>IF(Spielplan!$M22="","",Spielplan!$M22)</f>
        <v>1</v>
      </c>
      <c r="K97" s="175">
        <f>IF(Spielplan!$O22="","",Spielplan!$O22)</f>
        <v>3</v>
      </c>
      <c r="L97" s="172"/>
      <c r="U97" s="57" t="s">
        <v>37</v>
      </c>
      <c r="V97" s="39" t="str">
        <f t="shared" si="75"/>
        <v>Team B1</v>
      </c>
      <c r="W97" s="172" t="str">
        <f t="shared" si="76"/>
        <v>Team B8</v>
      </c>
      <c r="X97" s="172">
        <f t="shared" si="82"/>
        <v>5</v>
      </c>
      <c r="Y97" s="34">
        <f t="shared" si="83"/>
        <v>2</v>
      </c>
      <c r="Z97" s="33" t="str">
        <f t="shared" si="84"/>
        <v>Team B1Team B8</v>
      </c>
      <c r="AA97" s="172">
        <f t="shared" si="79"/>
        <v>1</v>
      </c>
      <c r="AB97" s="172" t="str">
        <f t="shared" si="85"/>
        <v>5 : 2</v>
      </c>
      <c r="AC97" s="3" t="str">
        <f t="shared" si="86"/>
        <v/>
      </c>
      <c r="AD97" s="64" t="str">
        <f t="shared" si="87"/>
        <v/>
      </c>
      <c r="AE97" s="66">
        <f t="shared" si="77"/>
        <v>3</v>
      </c>
      <c r="AF97" s="64">
        <f t="shared" si="78"/>
        <v>0</v>
      </c>
      <c r="AG97" s="172">
        <f>IF($AH97="",0,COUNTIF($AH$64:$AH97,INDEX($AH$352:$AH$639,ROW($A34))))</f>
        <v>0</v>
      </c>
      <c r="AH97" s="167" t="str">
        <f t="shared" si="80"/>
        <v>Team B1Team B8</v>
      </c>
      <c r="AI97" s="3" t="s">
        <v>138</v>
      </c>
    </row>
    <row r="98" spans="2:35" s="2" customFormat="1" x14ac:dyDescent="0.2">
      <c r="G98" s="1" t="s">
        <v>21</v>
      </c>
      <c r="H98" s="174" t="str">
        <f>Spielplan!$J23</f>
        <v>Team B9</v>
      </c>
      <c r="I98" s="3" t="str">
        <f>Spielplan!$L23</f>
        <v>Team B1</v>
      </c>
      <c r="J98" s="172">
        <f>IF(Spielplan!$M23="","",Spielplan!$M23)</f>
        <v>3</v>
      </c>
      <c r="K98" s="175">
        <f>IF(Spielplan!$O23="","",Spielplan!$O23)</f>
        <v>3</v>
      </c>
      <c r="L98" s="172"/>
      <c r="U98" s="57" t="s">
        <v>38</v>
      </c>
      <c r="V98" s="39" t="str">
        <f t="shared" si="75"/>
        <v>Team C1</v>
      </c>
      <c r="W98" s="172" t="str">
        <f t="shared" si="76"/>
        <v>Team C8</v>
      </c>
      <c r="X98" s="172">
        <f t="shared" si="82"/>
        <v>4</v>
      </c>
      <c r="Y98" s="34">
        <f t="shared" si="83"/>
        <v>2</v>
      </c>
      <c r="Z98" s="33" t="str">
        <f t="shared" si="84"/>
        <v>Team C1Team C8</v>
      </c>
      <c r="AA98" s="172">
        <f t="shared" si="79"/>
        <v>1</v>
      </c>
      <c r="AB98" s="172" t="str">
        <f t="shared" si="85"/>
        <v>4 : 2</v>
      </c>
      <c r="AC98" s="3" t="str">
        <f t="shared" si="86"/>
        <v/>
      </c>
      <c r="AD98" s="64" t="str">
        <f t="shared" si="87"/>
        <v/>
      </c>
      <c r="AE98" s="66">
        <f t="shared" si="77"/>
        <v>3</v>
      </c>
      <c r="AF98" s="64">
        <f t="shared" si="78"/>
        <v>0</v>
      </c>
      <c r="AG98" s="172">
        <f>IF($AH98="",0,COUNTIF($AH$64:$AH98,INDEX($AH$352:$AH$639,ROW($A35))))</f>
        <v>0</v>
      </c>
      <c r="AH98" s="167" t="str">
        <f t="shared" si="80"/>
        <v>Team C1Team C8</v>
      </c>
      <c r="AI98" s="3" t="s">
        <v>138</v>
      </c>
    </row>
    <row r="99" spans="2:35" s="2" customFormat="1" x14ac:dyDescent="0.2">
      <c r="G99" s="1" t="s">
        <v>22</v>
      </c>
      <c r="H99" s="174" t="str">
        <f>Spielplan!$J24</f>
        <v>Team C9</v>
      </c>
      <c r="I99" s="3" t="str">
        <f>Spielplan!$L24</f>
        <v>Team C1</v>
      </c>
      <c r="J99" s="172">
        <f>IF(Spielplan!$M24="","",Spielplan!$M24)</f>
        <v>1</v>
      </c>
      <c r="K99" s="175">
        <f>IF(Spielplan!$O24="","",Spielplan!$O24)</f>
        <v>5</v>
      </c>
      <c r="L99" s="172"/>
      <c r="U99" s="57" t="s">
        <v>39</v>
      </c>
      <c r="V99" s="39" t="str">
        <f t="shared" si="75"/>
        <v>Team D1</v>
      </c>
      <c r="W99" s="172" t="str">
        <f t="shared" si="76"/>
        <v>Team D8</v>
      </c>
      <c r="X99" s="172">
        <f t="shared" si="82"/>
        <v>3</v>
      </c>
      <c r="Y99" s="34">
        <f t="shared" si="83"/>
        <v>0</v>
      </c>
      <c r="Z99" s="33" t="str">
        <f t="shared" si="84"/>
        <v>Team D1Team D8</v>
      </c>
      <c r="AA99" s="172">
        <f t="shared" si="79"/>
        <v>1</v>
      </c>
      <c r="AB99" s="172" t="str">
        <f t="shared" si="85"/>
        <v>3 : 0</v>
      </c>
      <c r="AC99" s="3" t="str">
        <f t="shared" si="86"/>
        <v/>
      </c>
      <c r="AD99" s="64" t="str">
        <f t="shared" si="87"/>
        <v/>
      </c>
      <c r="AE99" s="66">
        <f t="shared" si="77"/>
        <v>3</v>
      </c>
      <c r="AF99" s="64">
        <f t="shared" si="78"/>
        <v>0</v>
      </c>
      <c r="AG99" s="172">
        <f>IF($AH99="",0,COUNTIF($AH$64:$AH99,INDEX($AH$352:$AH$639,ROW($A36))))</f>
        <v>0</v>
      </c>
      <c r="AH99" s="167" t="str">
        <f t="shared" si="80"/>
        <v>Team D1Team D8</v>
      </c>
      <c r="AI99" s="3" t="s">
        <v>138</v>
      </c>
    </row>
    <row r="100" spans="2:35" s="2" customFormat="1" x14ac:dyDescent="0.2">
      <c r="G100" s="1" t="s">
        <v>23</v>
      </c>
      <c r="H100" s="174" t="str">
        <f>Spielplan!$J25</f>
        <v>Team D9</v>
      </c>
      <c r="I100" s="3" t="str">
        <f>Spielplan!$L25</f>
        <v>Team D1</v>
      </c>
      <c r="J100" s="172">
        <f>IF(Spielplan!$M25="","",Spielplan!$M25)</f>
        <v>1</v>
      </c>
      <c r="K100" s="175">
        <f>IF(Spielplan!$O25="","",Spielplan!$O25)</f>
        <v>6</v>
      </c>
      <c r="L100" s="172"/>
      <c r="U100" s="57" t="s">
        <v>40</v>
      </c>
      <c r="V100" s="39" t="str">
        <f t="shared" si="75"/>
        <v>Team A7</v>
      </c>
      <c r="W100" s="172" t="str">
        <f t="shared" si="76"/>
        <v>Team A9</v>
      </c>
      <c r="X100" s="172">
        <f t="shared" si="82"/>
        <v>5</v>
      </c>
      <c r="Y100" s="34">
        <f t="shared" si="83"/>
        <v>1</v>
      </c>
      <c r="Z100" s="33" t="str">
        <f t="shared" si="84"/>
        <v>Team A7Team A9</v>
      </c>
      <c r="AA100" s="172">
        <f t="shared" si="79"/>
        <v>1</v>
      </c>
      <c r="AB100" s="172" t="str">
        <f t="shared" si="85"/>
        <v>5 : 1</v>
      </c>
      <c r="AC100" s="3" t="str">
        <f t="shared" si="86"/>
        <v/>
      </c>
      <c r="AD100" s="64" t="str">
        <f t="shared" si="87"/>
        <v/>
      </c>
      <c r="AE100" s="66">
        <f t="shared" si="77"/>
        <v>3</v>
      </c>
      <c r="AF100" s="64">
        <f t="shared" si="78"/>
        <v>0</v>
      </c>
      <c r="AG100" s="172">
        <f>IF($AH100="",0,COUNTIF($AH$64:$AH100,INDEX($AH$352:$AH$639,ROW($A37))))</f>
        <v>0</v>
      </c>
      <c r="AH100" s="167" t="str">
        <f t="shared" si="80"/>
        <v>Team A7Team A9</v>
      </c>
      <c r="AI100" s="3" t="s">
        <v>138</v>
      </c>
    </row>
    <row r="101" spans="2:35" s="2" customFormat="1" x14ac:dyDescent="0.2">
      <c r="G101" s="1" t="s">
        <v>24</v>
      </c>
      <c r="H101" s="174" t="str">
        <f>Spielplan!$J26</f>
        <v>Eintracht Frankfurt</v>
      </c>
      <c r="I101" s="3" t="str">
        <f>Spielplan!$L26</f>
        <v>Team A7</v>
      </c>
      <c r="J101" s="172">
        <f>IF(Spielplan!$M26="","",Spielplan!$M26)</f>
        <v>2</v>
      </c>
      <c r="K101" s="175">
        <f>IF(Spielplan!$O26="","",Spielplan!$O26)</f>
        <v>5</v>
      </c>
      <c r="L101" s="172"/>
      <c r="U101" s="57" t="s">
        <v>41</v>
      </c>
      <c r="V101" s="39" t="str">
        <f t="shared" si="75"/>
        <v>Team B7</v>
      </c>
      <c r="W101" s="172" t="str">
        <f t="shared" si="76"/>
        <v>Team B9</v>
      </c>
      <c r="X101" s="172">
        <f t="shared" si="82"/>
        <v>0</v>
      </c>
      <c r="Y101" s="34">
        <f t="shared" si="83"/>
        <v>3</v>
      </c>
      <c r="Z101" s="33" t="str">
        <f t="shared" si="84"/>
        <v>Team B7Team B9</v>
      </c>
      <c r="AA101" s="172">
        <f t="shared" si="79"/>
        <v>1</v>
      </c>
      <c r="AB101" s="172" t="str">
        <f t="shared" si="85"/>
        <v>0 : 3</v>
      </c>
      <c r="AC101" s="3" t="str">
        <f t="shared" si="86"/>
        <v/>
      </c>
      <c r="AD101" s="64" t="str">
        <f t="shared" si="87"/>
        <v/>
      </c>
      <c r="AE101" s="66">
        <f t="shared" si="77"/>
        <v>0</v>
      </c>
      <c r="AF101" s="64">
        <f t="shared" si="78"/>
        <v>3</v>
      </c>
      <c r="AG101" s="172">
        <f>IF($AH101="",0,COUNTIF($AH$64:$AH101,INDEX($AH$352:$AH$639,ROW($A38))))</f>
        <v>0</v>
      </c>
      <c r="AH101" s="167" t="str">
        <f t="shared" si="80"/>
        <v>Team B7Team B9</v>
      </c>
      <c r="AI101" s="3" t="s">
        <v>138</v>
      </c>
    </row>
    <row r="102" spans="2:35" s="2" customFormat="1" x14ac:dyDescent="0.2">
      <c r="G102" s="1" t="s">
        <v>25</v>
      </c>
      <c r="H102" s="174" t="str">
        <f>Spielplan!$J27</f>
        <v>Team B2</v>
      </c>
      <c r="I102" s="3" t="str">
        <f>Spielplan!$L27</f>
        <v>Team B7</v>
      </c>
      <c r="J102" s="172">
        <f>IF(Spielplan!$M27="","",Spielplan!$M27)</f>
        <v>2</v>
      </c>
      <c r="K102" s="175">
        <f>IF(Spielplan!$O27="","",Spielplan!$O27)</f>
        <v>4</v>
      </c>
      <c r="L102" s="172"/>
      <c r="U102" s="57" t="s">
        <v>42</v>
      </c>
      <c r="V102" s="39" t="str">
        <f t="shared" si="75"/>
        <v>Team C7</v>
      </c>
      <c r="W102" s="172" t="str">
        <f t="shared" si="76"/>
        <v>Team C9</v>
      </c>
      <c r="X102" s="172">
        <f t="shared" si="82"/>
        <v>1</v>
      </c>
      <c r="Y102" s="34">
        <f t="shared" si="83"/>
        <v>2</v>
      </c>
      <c r="Z102" s="33" t="str">
        <f t="shared" si="84"/>
        <v>Team C7Team C9</v>
      </c>
      <c r="AA102" s="172">
        <f t="shared" si="79"/>
        <v>1</v>
      </c>
      <c r="AB102" s="172" t="str">
        <f t="shared" si="85"/>
        <v>1 : 2</v>
      </c>
      <c r="AC102" s="3" t="str">
        <f t="shared" si="86"/>
        <v/>
      </c>
      <c r="AD102" s="64" t="str">
        <f t="shared" si="87"/>
        <v/>
      </c>
      <c r="AE102" s="66">
        <f t="shared" si="77"/>
        <v>0</v>
      </c>
      <c r="AF102" s="64">
        <f t="shared" si="78"/>
        <v>3</v>
      </c>
      <c r="AG102" s="172">
        <f>IF($AH102="",0,COUNTIF($AH$64:$AH102,INDEX($AH$352:$AH$639,ROW($A39))))</f>
        <v>0</v>
      </c>
      <c r="AH102" s="167" t="str">
        <f t="shared" si="80"/>
        <v>Team C7Team C9</v>
      </c>
      <c r="AI102" s="3" t="s">
        <v>138</v>
      </c>
    </row>
    <row r="103" spans="2:35" s="2" customFormat="1" x14ac:dyDescent="0.2">
      <c r="G103" s="1" t="s">
        <v>26</v>
      </c>
      <c r="H103" s="174" t="str">
        <f>Spielplan!$J28</f>
        <v>Team C2</v>
      </c>
      <c r="I103" s="3" t="str">
        <f>Spielplan!$L28</f>
        <v>Team C7</v>
      </c>
      <c r="J103" s="172">
        <f>IF(Spielplan!$M28="","",Spielplan!$M28)</f>
        <v>0</v>
      </c>
      <c r="K103" s="175">
        <f>IF(Spielplan!$O28="","",Spielplan!$O28)</f>
        <v>3</v>
      </c>
      <c r="L103" s="172"/>
      <c r="U103" s="57" t="s">
        <v>43</v>
      </c>
      <c r="V103" s="39" t="str">
        <f t="shared" si="75"/>
        <v>Team D7</v>
      </c>
      <c r="W103" s="172" t="str">
        <f t="shared" si="76"/>
        <v>Team D9</v>
      </c>
      <c r="X103" s="172">
        <f t="shared" si="82"/>
        <v>2</v>
      </c>
      <c r="Y103" s="34">
        <f t="shared" si="83"/>
        <v>2</v>
      </c>
      <c r="Z103" s="33" t="str">
        <f t="shared" si="84"/>
        <v>Team D7Team D9</v>
      </c>
      <c r="AA103" s="172">
        <f t="shared" si="79"/>
        <v>1</v>
      </c>
      <c r="AB103" s="172" t="str">
        <f t="shared" si="85"/>
        <v>2 : 2</v>
      </c>
      <c r="AC103" s="3" t="str">
        <f t="shared" si="86"/>
        <v/>
      </c>
      <c r="AD103" s="64" t="str">
        <f t="shared" si="87"/>
        <v/>
      </c>
      <c r="AE103" s="66">
        <f t="shared" si="77"/>
        <v>1</v>
      </c>
      <c r="AF103" s="64">
        <f t="shared" si="78"/>
        <v>1</v>
      </c>
      <c r="AG103" s="172">
        <f>IF($AH103="",0,COUNTIF($AH$64:$AH103,INDEX($AH$352:$AH$639,ROW($A40))))</f>
        <v>0</v>
      </c>
      <c r="AH103" s="167" t="str">
        <f t="shared" si="80"/>
        <v>Team D7Team D9</v>
      </c>
      <c r="AI103" s="3" t="s">
        <v>138</v>
      </c>
    </row>
    <row r="104" spans="2:35" s="2" customFormat="1" x14ac:dyDescent="0.2">
      <c r="G104" s="1" t="s">
        <v>27</v>
      </c>
      <c r="H104" s="174" t="str">
        <f>Spielplan!$J29</f>
        <v>Team D2</v>
      </c>
      <c r="I104" s="3" t="str">
        <f>Spielplan!$L29</f>
        <v>Team D7</v>
      </c>
      <c r="J104" s="172">
        <f>IF(Spielplan!$M29="","",Spielplan!$M29)</f>
        <v>1</v>
      </c>
      <c r="K104" s="175">
        <f>IF(Spielplan!$O29="","",Spielplan!$O29)</f>
        <v>5</v>
      </c>
      <c r="L104" s="172"/>
      <c r="U104" s="57" t="s">
        <v>44</v>
      </c>
      <c r="V104" s="39" t="str">
        <f t="shared" si="75"/>
        <v>Beinbruch SC</v>
      </c>
      <c r="W104" s="172" t="str">
        <f t="shared" si="76"/>
        <v>Eintracht Frankfurt</v>
      </c>
      <c r="X104" s="172">
        <f t="shared" si="82"/>
        <v>4</v>
      </c>
      <c r="Y104" s="34">
        <f t="shared" si="83"/>
        <v>3</v>
      </c>
      <c r="Z104" s="33" t="str">
        <f t="shared" si="84"/>
        <v>Beinbruch SCEintracht Frankfurt</v>
      </c>
      <c r="AA104" s="172">
        <f t="shared" si="79"/>
        <v>1</v>
      </c>
      <c r="AB104" s="172" t="str">
        <f t="shared" si="85"/>
        <v>4 : 3</v>
      </c>
      <c r="AC104" s="3" t="str">
        <f t="shared" si="86"/>
        <v/>
      </c>
      <c r="AD104" s="64" t="str">
        <f t="shared" si="87"/>
        <v/>
      </c>
      <c r="AE104" s="66">
        <f t="shared" si="77"/>
        <v>3</v>
      </c>
      <c r="AF104" s="64">
        <f t="shared" si="78"/>
        <v>0</v>
      </c>
      <c r="AG104" s="172">
        <f>IF($AH104="",0,COUNTIF($AH$64:$AH104,INDEX($AH$352:$AH$639,ROW($A41))))</f>
        <v>0</v>
      </c>
      <c r="AH104" s="167" t="str">
        <f t="shared" si="80"/>
        <v>Beinbruch SCEintracht Frankfurt</v>
      </c>
      <c r="AI104" s="3" t="s">
        <v>138</v>
      </c>
    </row>
    <row r="105" spans="2:35" s="2" customFormat="1" x14ac:dyDescent="0.2">
      <c r="B105" s="3"/>
      <c r="C105" s="3"/>
      <c r="D105" s="3"/>
      <c r="G105" s="1" t="s">
        <v>28</v>
      </c>
      <c r="H105" s="174" t="str">
        <f>Spielplan!$J30</f>
        <v>FV Schlappe Lunge</v>
      </c>
      <c r="I105" s="3" t="str">
        <f>Spielplan!$L30</f>
        <v>FC Barcelona</v>
      </c>
      <c r="J105" s="172">
        <f>IF(Spielplan!$M30="","",Spielplan!$M30)</f>
        <v>3</v>
      </c>
      <c r="K105" s="175">
        <f>IF(Spielplan!$O30="","",Spielplan!$O30)</f>
        <v>0</v>
      </c>
      <c r="L105" s="172"/>
      <c r="U105" s="57" t="s">
        <v>45</v>
      </c>
      <c r="V105" s="39" t="str">
        <f t="shared" si="75"/>
        <v>Team B5</v>
      </c>
      <c r="W105" s="172" t="str">
        <f t="shared" si="76"/>
        <v>Team B2</v>
      </c>
      <c r="X105" s="172">
        <f t="shared" si="82"/>
        <v>3</v>
      </c>
      <c r="Y105" s="34">
        <f t="shared" si="83"/>
        <v>3</v>
      </c>
      <c r="Z105" s="33" t="str">
        <f t="shared" si="84"/>
        <v>Team B5Team B2</v>
      </c>
      <c r="AA105" s="172">
        <f t="shared" si="79"/>
        <v>1</v>
      </c>
      <c r="AB105" s="172" t="str">
        <f t="shared" si="85"/>
        <v>3 : 3</v>
      </c>
      <c r="AC105" s="3" t="str">
        <f t="shared" si="86"/>
        <v/>
      </c>
      <c r="AD105" s="64" t="str">
        <f t="shared" si="87"/>
        <v/>
      </c>
      <c r="AE105" s="66">
        <f t="shared" si="77"/>
        <v>1</v>
      </c>
      <c r="AF105" s="64">
        <f t="shared" si="78"/>
        <v>1</v>
      </c>
      <c r="AG105" s="172">
        <f>IF($AH105="",0,COUNTIF($AH$64:$AH105,INDEX($AH$352:$AH$639,ROW($A42))))</f>
        <v>0</v>
      </c>
      <c r="AH105" s="167" t="str">
        <f t="shared" si="80"/>
        <v>Team B5Team B2</v>
      </c>
      <c r="AI105" s="3" t="s">
        <v>138</v>
      </c>
    </row>
    <row r="106" spans="2:35" s="2" customFormat="1" x14ac:dyDescent="0.2">
      <c r="B106" s="3"/>
      <c r="C106" s="3"/>
      <c r="D106" s="3"/>
      <c r="G106" s="1" t="s">
        <v>29</v>
      </c>
      <c r="H106" s="174" t="str">
        <f>Spielplan!$J31</f>
        <v>Team B6</v>
      </c>
      <c r="I106" s="3" t="str">
        <f>Spielplan!$L31</f>
        <v>Team B3</v>
      </c>
      <c r="J106" s="172">
        <f>IF(Spielplan!$M31="","",Spielplan!$M31)</f>
        <v>2</v>
      </c>
      <c r="K106" s="175">
        <f>IF(Spielplan!$O31="","",Spielplan!$O31)</f>
        <v>1</v>
      </c>
      <c r="L106" s="172"/>
      <c r="U106" s="57" t="s">
        <v>46</v>
      </c>
      <c r="V106" s="39" t="str">
        <f t="shared" si="75"/>
        <v>Team C5</v>
      </c>
      <c r="W106" s="172" t="str">
        <f t="shared" si="76"/>
        <v>Team C2</v>
      </c>
      <c r="X106" s="172">
        <f t="shared" si="82"/>
        <v>1</v>
      </c>
      <c r="Y106" s="34">
        <f t="shared" si="83"/>
        <v>3</v>
      </c>
      <c r="Z106" s="33" t="str">
        <f t="shared" si="84"/>
        <v>Team C5Team C2</v>
      </c>
      <c r="AA106" s="172">
        <f t="shared" si="79"/>
        <v>1</v>
      </c>
      <c r="AB106" s="172" t="str">
        <f t="shared" si="85"/>
        <v>1 : 3</v>
      </c>
      <c r="AC106" s="3" t="str">
        <f t="shared" si="86"/>
        <v/>
      </c>
      <c r="AD106" s="64" t="str">
        <f t="shared" si="87"/>
        <v/>
      </c>
      <c r="AE106" s="66">
        <f t="shared" si="77"/>
        <v>0</v>
      </c>
      <c r="AF106" s="64">
        <f t="shared" si="78"/>
        <v>3</v>
      </c>
      <c r="AG106" s="172">
        <f>IF($AH106="",0,COUNTIF($AH$64:$AH106,INDEX($AH$352:$AH$639,ROW($A43))))</f>
        <v>0</v>
      </c>
      <c r="AH106" s="167" t="str">
        <f t="shared" si="80"/>
        <v>Team C5Team C2</v>
      </c>
      <c r="AI106" s="3" t="s">
        <v>138</v>
      </c>
    </row>
    <row r="107" spans="2:35" s="2" customFormat="1" x14ac:dyDescent="0.2">
      <c r="B107" s="3"/>
      <c r="C107" s="3"/>
      <c r="D107" s="3"/>
      <c r="G107" s="1" t="s">
        <v>30</v>
      </c>
      <c r="H107" s="174" t="str">
        <f>Spielplan!$J32</f>
        <v>Team C6</v>
      </c>
      <c r="I107" s="3" t="str">
        <f>Spielplan!$L32</f>
        <v>Team C3</v>
      </c>
      <c r="J107" s="172">
        <f>IF(Spielplan!$M32="","",Spielplan!$M32)</f>
        <v>2</v>
      </c>
      <c r="K107" s="175">
        <f>IF(Spielplan!$O32="","",Spielplan!$O32)</f>
        <v>2</v>
      </c>
      <c r="L107" s="172"/>
      <c r="U107" s="57" t="s">
        <v>47</v>
      </c>
      <c r="V107" s="39" t="str">
        <f t="shared" si="75"/>
        <v>Team D5</v>
      </c>
      <c r="W107" s="172" t="str">
        <f t="shared" si="76"/>
        <v>Team D2</v>
      </c>
      <c r="X107" s="172">
        <f t="shared" si="82"/>
        <v>3</v>
      </c>
      <c r="Y107" s="34">
        <f t="shared" si="83"/>
        <v>3</v>
      </c>
      <c r="Z107" s="33" t="str">
        <f t="shared" si="84"/>
        <v>Team D5Team D2</v>
      </c>
      <c r="AA107" s="172">
        <f t="shared" si="79"/>
        <v>1</v>
      </c>
      <c r="AB107" s="172" t="str">
        <f t="shared" si="85"/>
        <v>3 : 3</v>
      </c>
      <c r="AC107" s="3" t="str">
        <f t="shared" si="86"/>
        <v/>
      </c>
      <c r="AD107" s="64" t="str">
        <f t="shared" si="87"/>
        <v/>
      </c>
      <c r="AE107" s="66">
        <f t="shared" si="77"/>
        <v>1</v>
      </c>
      <c r="AF107" s="64">
        <f t="shared" si="78"/>
        <v>1</v>
      </c>
      <c r="AG107" s="172">
        <f>IF($AH107="",0,COUNTIF($AH$64:$AH107,INDEX($AH$352:$AH$639,ROW($A44))))</f>
        <v>0</v>
      </c>
      <c r="AH107" s="167" t="str">
        <f t="shared" si="80"/>
        <v>Team D5Team D2</v>
      </c>
      <c r="AI107" s="3" t="s">
        <v>138</v>
      </c>
    </row>
    <row r="108" spans="2:35" s="2" customFormat="1" x14ac:dyDescent="0.2">
      <c r="B108" s="3"/>
      <c r="C108" s="3"/>
      <c r="D108" s="3"/>
      <c r="G108" s="1" t="s">
        <v>31</v>
      </c>
      <c r="H108" s="174" t="str">
        <f>Spielplan!$J33</f>
        <v>Team D6</v>
      </c>
      <c r="I108" s="3" t="str">
        <f>Spielplan!$L33</f>
        <v>Team D3</v>
      </c>
      <c r="J108" s="172">
        <f>IF(Spielplan!$M33="","",Spielplan!$M33)</f>
        <v>3</v>
      </c>
      <c r="K108" s="175">
        <f>IF(Spielplan!$O33="","",Spielplan!$O33)</f>
        <v>4</v>
      </c>
      <c r="L108" s="172"/>
      <c r="U108" s="57" t="s">
        <v>48</v>
      </c>
      <c r="V108" s="39" t="str">
        <f t="shared" si="75"/>
        <v>FC Barcelona</v>
      </c>
      <c r="W108" s="172" t="str">
        <f t="shared" si="76"/>
        <v>Maibach 1822 eV</v>
      </c>
      <c r="X108" s="172">
        <f t="shared" si="82"/>
        <v>1</v>
      </c>
      <c r="Y108" s="34">
        <f t="shared" si="83"/>
        <v>5</v>
      </c>
      <c r="Z108" s="33" t="str">
        <f t="shared" si="84"/>
        <v>FC BarcelonaMaibach 1822 eV</v>
      </c>
      <c r="AA108" s="172">
        <f t="shared" si="79"/>
        <v>1</v>
      </c>
      <c r="AB108" s="172" t="str">
        <f t="shared" si="85"/>
        <v>1 : 5</v>
      </c>
      <c r="AC108" s="3" t="str">
        <f t="shared" si="86"/>
        <v/>
      </c>
      <c r="AD108" s="64" t="str">
        <f t="shared" si="87"/>
        <v/>
      </c>
      <c r="AE108" s="66">
        <f t="shared" si="77"/>
        <v>0</v>
      </c>
      <c r="AF108" s="64">
        <f t="shared" si="78"/>
        <v>3</v>
      </c>
      <c r="AG108" s="172">
        <f>IF($AH108="",0,COUNTIF($AH$64:$AH108,INDEX($AH$352:$AH$639,ROW($A45))))</f>
        <v>0</v>
      </c>
      <c r="AH108" s="167" t="str">
        <f t="shared" si="80"/>
        <v>FC BarcelonaMaibach 1822 eV</v>
      </c>
      <c r="AI108" s="3" t="s">
        <v>138</v>
      </c>
    </row>
    <row r="109" spans="2:35" s="2" customFormat="1" x14ac:dyDescent="0.2">
      <c r="B109" s="3"/>
      <c r="C109" s="3"/>
      <c r="D109" s="3"/>
      <c r="G109" s="1" t="s">
        <v>32</v>
      </c>
      <c r="H109" s="174" t="str">
        <f>Spielplan!$J34</f>
        <v>Maibach 1822 eV</v>
      </c>
      <c r="I109" s="3" t="str">
        <f>Spielplan!$L34</f>
        <v>Beinbruch SC</v>
      </c>
      <c r="J109" s="172">
        <f>IF(Spielplan!$M34="","",Spielplan!$M34)</f>
        <v>3</v>
      </c>
      <c r="K109" s="175">
        <f>IF(Spielplan!$O34="","",Spielplan!$O34)</f>
        <v>3</v>
      </c>
      <c r="L109" s="172"/>
      <c r="U109" s="57" t="s">
        <v>49</v>
      </c>
      <c r="V109" s="39" t="str">
        <f t="shared" si="75"/>
        <v>Team B3</v>
      </c>
      <c r="W109" s="172" t="str">
        <f t="shared" si="76"/>
        <v>Team B4</v>
      </c>
      <c r="X109" s="172">
        <f t="shared" si="82"/>
        <v>1</v>
      </c>
      <c r="Y109" s="34">
        <f t="shared" si="83"/>
        <v>6</v>
      </c>
      <c r="Z109" s="33" t="str">
        <f t="shared" si="84"/>
        <v>Team B3Team B4</v>
      </c>
      <c r="AA109" s="172">
        <f t="shared" si="79"/>
        <v>1</v>
      </c>
      <c r="AB109" s="172" t="str">
        <f t="shared" si="85"/>
        <v>1 : 6</v>
      </c>
      <c r="AC109" s="3" t="str">
        <f t="shared" si="86"/>
        <v/>
      </c>
      <c r="AD109" s="64" t="str">
        <f t="shared" si="87"/>
        <v/>
      </c>
      <c r="AE109" s="66">
        <f t="shared" si="77"/>
        <v>0</v>
      </c>
      <c r="AF109" s="64">
        <f t="shared" si="78"/>
        <v>3</v>
      </c>
      <c r="AG109" s="172">
        <f>IF($AH109="",0,COUNTIF($AH$64:$AH109,INDEX($AH$352:$AH$639,ROW($A46))))</f>
        <v>0</v>
      </c>
      <c r="AH109" s="167" t="str">
        <f t="shared" si="80"/>
        <v>Team B3Team B4</v>
      </c>
      <c r="AI109" s="3" t="s">
        <v>138</v>
      </c>
    </row>
    <row r="110" spans="2:35" s="2" customFormat="1" x14ac:dyDescent="0.2">
      <c r="B110" s="3"/>
      <c r="C110" s="3"/>
      <c r="D110" s="3"/>
      <c r="G110" s="1" t="s">
        <v>33</v>
      </c>
      <c r="H110" s="174" t="str">
        <f>Spielplan!$J35</f>
        <v>Team B4</v>
      </c>
      <c r="I110" s="3" t="str">
        <f>Spielplan!$L35</f>
        <v>Team B5</v>
      </c>
      <c r="J110" s="172">
        <f>IF(Spielplan!$M35="","",Spielplan!$M35)</f>
        <v>3</v>
      </c>
      <c r="K110" s="175">
        <f>IF(Spielplan!$O35="","",Spielplan!$O35)</f>
        <v>1</v>
      </c>
      <c r="L110" s="172"/>
      <c r="U110" s="57" t="s">
        <v>50</v>
      </c>
      <c r="V110" s="39" t="str">
        <f t="shared" si="75"/>
        <v>Team C3</v>
      </c>
      <c r="W110" s="172" t="str">
        <f t="shared" si="76"/>
        <v>Team C4</v>
      </c>
      <c r="X110" s="172">
        <f t="shared" si="82"/>
        <v>2</v>
      </c>
      <c r="Y110" s="34">
        <f t="shared" si="83"/>
        <v>5</v>
      </c>
      <c r="Z110" s="33" t="str">
        <f t="shared" si="84"/>
        <v>Team C3Team C4</v>
      </c>
      <c r="AA110" s="172">
        <f t="shared" si="79"/>
        <v>1</v>
      </c>
      <c r="AB110" s="172" t="str">
        <f t="shared" si="85"/>
        <v>2 : 5</v>
      </c>
      <c r="AC110" s="3" t="str">
        <f t="shared" si="86"/>
        <v/>
      </c>
      <c r="AD110" s="64" t="str">
        <f t="shared" si="87"/>
        <v/>
      </c>
      <c r="AE110" s="66">
        <f t="shared" si="77"/>
        <v>0</v>
      </c>
      <c r="AF110" s="64">
        <f t="shared" si="78"/>
        <v>3</v>
      </c>
      <c r="AG110" s="172">
        <f>IF($AH110="",0,COUNTIF($AH$64:$AH110,INDEX($AH$352:$AH$639,ROW($A47))))</f>
        <v>0</v>
      </c>
      <c r="AH110" s="167" t="str">
        <f t="shared" si="80"/>
        <v>Team C3Team C4</v>
      </c>
      <c r="AI110" s="3" t="s">
        <v>138</v>
      </c>
    </row>
    <row r="111" spans="2:35" s="2" customFormat="1" x14ac:dyDescent="0.2">
      <c r="B111" s="3"/>
      <c r="C111" s="3"/>
      <c r="D111" s="3"/>
      <c r="G111" s="1" t="s">
        <v>34</v>
      </c>
      <c r="H111" s="174" t="str">
        <f>Spielplan!$J36</f>
        <v>Team C4</v>
      </c>
      <c r="I111" s="3" t="str">
        <f>Spielplan!$L36</f>
        <v>Team C5</v>
      </c>
      <c r="J111" s="172">
        <f>IF(Spielplan!$M36="","",Spielplan!$M36)</f>
        <v>3</v>
      </c>
      <c r="K111" s="175">
        <f>IF(Spielplan!$O36="","",Spielplan!$O36)</f>
        <v>3</v>
      </c>
      <c r="L111" s="172"/>
      <c r="U111" s="57" t="s">
        <v>51</v>
      </c>
      <c r="V111" s="39" t="str">
        <f t="shared" si="75"/>
        <v>Team D3</v>
      </c>
      <c r="W111" s="172" t="str">
        <f t="shared" si="76"/>
        <v>Team D4</v>
      </c>
      <c r="X111" s="172">
        <f t="shared" si="82"/>
        <v>2</v>
      </c>
      <c r="Y111" s="34">
        <f t="shared" si="83"/>
        <v>4</v>
      </c>
      <c r="Z111" s="33" t="str">
        <f t="shared" si="84"/>
        <v>Team D3Team D4</v>
      </c>
      <c r="AA111" s="172">
        <f t="shared" si="79"/>
        <v>1</v>
      </c>
      <c r="AB111" s="172" t="str">
        <f t="shared" si="85"/>
        <v>2 : 4</v>
      </c>
      <c r="AC111" s="3" t="str">
        <f t="shared" si="86"/>
        <v/>
      </c>
      <c r="AD111" s="64" t="str">
        <f t="shared" si="87"/>
        <v/>
      </c>
      <c r="AE111" s="66">
        <f t="shared" si="77"/>
        <v>0</v>
      </c>
      <c r="AF111" s="64">
        <f t="shared" si="78"/>
        <v>3</v>
      </c>
      <c r="AG111" s="172">
        <f>IF($AH111="",0,COUNTIF($AH$64:$AH111,INDEX($AH$352:$AH$639,ROW($A48))))</f>
        <v>0</v>
      </c>
      <c r="AH111" s="167" t="str">
        <f t="shared" si="80"/>
        <v>Team D3Team D4</v>
      </c>
      <c r="AI111" s="3" t="s">
        <v>138</v>
      </c>
    </row>
    <row r="112" spans="2:35" s="2" customFormat="1" x14ac:dyDescent="0.2">
      <c r="B112" s="3"/>
      <c r="C112" s="3"/>
      <c r="D112" s="3"/>
      <c r="G112" s="1" t="s">
        <v>35</v>
      </c>
      <c r="H112" s="174" t="str">
        <f>Spielplan!$J37</f>
        <v>Team D4</v>
      </c>
      <c r="I112" s="3" t="str">
        <f>Spielplan!$L37</f>
        <v>Team D5</v>
      </c>
      <c r="J112" s="172">
        <f>IF(Spielplan!$M37="","",Spielplan!$M37)</f>
        <v>5</v>
      </c>
      <c r="K112" s="175">
        <f>IF(Spielplan!$O37="","",Spielplan!$O37)</f>
        <v>1</v>
      </c>
      <c r="L112" s="172"/>
      <c r="U112" s="57" t="s">
        <v>52</v>
      </c>
      <c r="V112" s="39" t="str">
        <f t="shared" si="75"/>
        <v>Team A7</v>
      </c>
      <c r="W112" s="172" t="str">
        <f t="shared" si="76"/>
        <v>1. FC Riedwald</v>
      </c>
      <c r="X112" s="172">
        <f t="shared" si="82"/>
        <v>0</v>
      </c>
      <c r="Y112" s="34">
        <f t="shared" si="83"/>
        <v>3</v>
      </c>
      <c r="Z112" s="33" t="str">
        <f t="shared" si="84"/>
        <v>Team A71. FC Riedwald</v>
      </c>
      <c r="AA112" s="172">
        <f t="shared" si="79"/>
        <v>1</v>
      </c>
      <c r="AB112" s="172" t="str">
        <f t="shared" si="85"/>
        <v>0 : 3</v>
      </c>
      <c r="AC112" s="3" t="str">
        <f t="shared" si="86"/>
        <v/>
      </c>
      <c r="AD112" s="64" t="str">
        <f t="shared" si="87"/>
        <v/>
      </c>
      <c r="AE112" s="66">
        <f t="shared" si="77"/>
        <v>0</v>
      </c>
      <c r="AF112" s="64">
        <f t="shared" si="78"/>
        <v>3</v>
      </c>
      <c r="AG112" s="172">
        <f>IF($AH112="",0,COUNTIF($AH$64:$AH112,INDEX($AH$352:$AH$639,ROW($A49))))</f>
        <v>0</v>
      </c>
      <c r="AH112" s="167" t="str">
        <f t="shared" si="80"/>
        <v>Team A71. FC Riedwald</v>
      </c>
      <c r="AI112" s="3" t="s">
        <v>138</v>
      </c>
    </row>
    <row r="113" spans="2:35" s="2" customFormat="1" x14ac:dyDescent="0.2">
      <c r="B113" s="3"/>
      <c r="C113" s="3"/>
      <c r="D113" s="3"/>
      <c r="G113" s="1" t="s">
        <v>36</v>
      </c>
      <c r="H113" s="174" t="str">
        <f>Spielplan!$J38</f>
        <v>1. FC Riedwald</v>
      </c>
      <c r="I113" s="3" t="str">
        <f>Spielplan!$L38</f>
        <v>Team A8</v>
      </c>
      <c r="J113" s="172">
        <f>IF(Spielplan!$M38="","",Spielplan!$M38)</f>
        <v>6</v>
      </c>
      <c r="K113" s="175">
        <f>IF(Spielplan!$O38="","",Spielplan!$O38)</f>
        <v>1</v>
      </c>
      <c r="L113" s="172"/>
      <c r="U113" s="57" t="s">
        <v>53</v>
      </c>
      <c r="V113" s="39" t="str">
        <f t="shared" si="75"/>
        <v>Team B7</v>
      </c>
      <c r="W113" s="172" t="str">
        <f t="shared" si="76"/>
        <v>Team B1</v>
      </c>
      <c r="X113" s="172">
        <f t="shared" si="82"/>
        <v>1</v>
      </c>
      <c r="Y113" s="34">
        <f t="shared" si="83"/>
        <v>5</v>
      </c>
      <c r="Z113" s="33" t="str">
        <f t="shared" si="84"/>
        <v>Team B7Team B1</v>
      </c>
      <c r="AA113" s="172">
        <f t="shared" si="79"/>
        <v>1</v>
      </c>
      <c r="AB113" s="172" t="str">
        <f t="shared" si="85"/>
        <v>1 : 5</v>
      </c>
      <c r="AC113" s="3" t="str">
        <f t="shared" si="86"/>
        <v/>
      </c>
      <c r="AD113" s="64" t="str">
        <f t="shared" si="87"/>
        <v/>
      </c>
      <c r="AE113" s="66">
        <f t="shared" si="77"/>
        <v>0</v>
      </c>
      <c r="AF113" s="64">
        <f t="shared" si="78"/>
        <v>3</v>
      </c>
      <c r="AG113" s="172">
        <f>IF($AH113="",0,COUNTIF($AH$64:$AH113,INDEX($AH$352:$AH$639,ROW($A50))))</f>
        <v>0</v>
      </c>
      <c r="AH113" s="167" t="str">
        <f t="shared" si="80"/>
        <v>Team B7Team B1</v>
      </c>
      <c r="AI113" s="3" t="s">
        <v>138</v>
      </c>
    </row>
    <row r="114" spans="2:35" s="2" customFormat="1" x14ac:dyDescent="0.2">
      <c r="B114" s="3"/>
      <c r="C114" s="3"/>
      <c r="D114" s="3"/>
      <c r="G114" s="1" t="s">
        <v>37</v>
      </c>
      <c r="H114" s="174" t="str">
        <f>Spielplan!$J39</f>
        <v>Team B1</v>
      </c>
      <c r="I114" s="3" t="str">
        <f>Spielplan!$L39</f>
        <v>Team B8</v>
      </c>
      <c r="J114" s="172">
        <f>IF(Spielplan!$M39="","",Spielplan!$M39)</f>
        <v>5</v>
      </c>
      <c r="K114" s="175">
        <f>IF(Spielplan!$O39="","",Spielplan!$O39)</f>
        <v>2</v>
      </c>
      <c r="L114" s="172"/>
      <c r="U114" s="57" t="s">
        <v>54</v>
      </c>
      <c r="V114" s="39" t="str">
        <f t="shared" si="75"/>
        <v>Team C7</v>
      </c>
      <c r="W114" s="172" t="str">
        <f t="shared" si="76"/>
        <v>Team C1</v>
      </c>
      <c r="X114" s="172">
        <f t="shared" si="82"/>
        <v>3</v>
      </c>
      <c r="Y114" s="34">
        <f t="shared" si="83"/>
        <v>0</v>
      </c>
      <c r="Z114" s="33" t="str">
        <f t="shared" si="84"/>
        <v>Team C7Team C1</v>
      </c>
      <c r="AA114" s="172">
        <f t="shared" si="79"/>
        <v>1</v>
      </c>
      <c r="AB114" s="172" t="str">
        <f t="shared" si="85"/>
        <v>3 : 0</v>
      </c>
      <c r="AC114" s="3" t="str">
        <f t="shared" si="86"/>
        <v/>
      </c>
      <c r="AD114" s="64" t="str">
        <f t="shared" si="87"/>
        <v/>
      </c>
      <c r="AE114" s="66">
        <f t="shared" si="77"/>
        <v>3</v>
      </c>
      <c r="AF114" s="64">
        <f t="shared" si="78"/>
        <v>0</v>
      </c>
      <c r="AG114" s="172">
        <f>IF($AH114="",0,COUNTIF($AH$64:$AH114,INDEX($AH$352:$AH$639,ROW($A51))))</f>
        <v>0</v>
      </c>
      <c r="AH114" s="167" t="str">
        <f t="shared" si="80"/>
        <v>Team C7Team C1</v>
      </c>
      <c r="AI114" s="3" t="s">
        <v>138</v>
      </c>
    </row>
    <row r="115" spans="2:35" s="2" customFormat="1" x14ac:dyDescent="0.2">
      <c r="B115" s="3"/>
      <c r="C115" s="3"/>
      <c r="D115" s="3"/>
      <c r="G115" s="1" t="s">
        <v>38</v>
      </c>
      <c r="H115" s="174" t="str">
        <f>Spielplan!$J40</f>
        <v>Team C1</v>
      </c>
      <c r="I115" s="3" t="str">
        <f>Spielplan!$L40</f>
        <v>Team C8</v>
      </c>
      <c r="J115" s="172">
        <f>IF(Spielplan!$M40="","",Spielplan!$M40)</f>
        <v>4</v>
      </c>
      <c r="K115" s="175">
        <f>IF(Spielplan!$O40="","",Spielplan!$O40)</f>
        <v>2</v>
      </c>
      <c r="L115" s="172"/>
      <c r="U115" s="57" t="s">
        <v>55</v>
      </c>
      <c r="V115" s="39" t="str">
        <f t="shared" si="75"/>
        <v>Team D7</v>
      </c>
      <c r="W115" s="172" t="str">
        <f t="shared" si="76"/>
        <v>Team D1</v>
      </c>
      <c r="X115" s="172">
        <f t="shared" si="82"/>
        <v>2</v>
      </c>
      <c r="Y115" s="34">
        <f t="shared" si="83"/>
        <v>1</v>
      </c>
      <c r="Z115" s="33" t="str">
        <f t="shared" si="84"/>
        <v>Team D7Team D1</v>
      </c>
      <c r="AA115" s="172">
        <f t="shared" si="79"/>
        <v>1</v>
      </c>
      <c r="AB115" s="172" t="str">
        <f t="shared" si="85"/>
        <v>2 : 1</v>
      </c>
      <c r="AC115" s="3" t="str">
        <f t="shared" si="86"/>
        <v/>
      </c>
      <c r="AD115" s="64" t="str">
        <f t="shared" si="87"/>
        <v/>
      </c>
      <c r="AE115" s="66">
        <f t="shared" si="77"/>
        <v>3</v>
      </c>
      <c r="AF115" s="64">
        <f t="shared" si="78"/>
        <v>0</v>
      </c>
      <c r="AG115" s="172">
        <f>IF($AH115="",0,COUNTIF($AH$64:$AH115,INDEX($AH$352:$AH$639,ROW($A52))))</f>
        <v>0</v>
      </c>
      <c r="AH115" s="167" t="str">
        <f t="shared" si="80"/>
        <v>Team D7Team D1</v>
      </c>
      <c r="AI115" s="3" t="s">
        <v>138</v>
      </c>
    </row>
    <row r="116" spans="2:35" s="2" customFormat="1" x14ac:dyDescent="0.2">
      <c r="B116" s="3"/>
      <c r="C116" s="3"/>
      <c r="D116" s="3"/>
      <c r="G116" s="1" t="s">
        <v>39</v>
      </c>
      <c r="H116" s="174" t="str">
        <f>Spielplan!$J41</f>
        <v>Team D1</v>
      </c>
      <c r="I116" s="3" t="str">
        <f>Spielplan!$L41</f>
        <v>Team D8</v>
      </c>
      <c r="J116" s="172">
        <f>IF(Spielplan!$M41="","",Spielplan!$M41)</f>
        <v>3</v>
      </c>
      <c r="K116" s="175">
        <f>IF(Spielplan!$O41="","",Spielplan!$O41)</f>
        <v>0</v>
      </c>
      <c r="L116" s="172"/>
      <c r="U116" s="57" t="s">
        <v>56</v>
      </c>
      <c r="V116" s="39" t="str">
        <f t="shared" si="75"/>
        <v>FV Schlappe Lunge</v>
      </c>
      <c r="W116" s="172" t="str">
        <f t="shared" si="76"/>
        <v>Team A8</v>
      </c>
      <c r="X116" s="172">
        <f t="shared" si="82"/>
        <v>2</v>
      </c>
      <c r="Y116" s="34">
        <f t="shared" si="83"/>
        <v>2</v>
      </c>
      <c r="Z116" s="33" t="str">
        <f t="shared" si="84"/>
        <v>FV Schlappe LungeTeam A8</v>
      </c>
      <c r="AA116" s="172">
        <f t="shared" si="79"/>
        <v>1</v>
      </c>
      <c r="AB116" s="172" t="str">
        <f t="shared" si="85"/>
        <v>2 : 2</v>
      </c>
      <c r="AC116" s="3" t="str">
        <f t="shared" si="86"/>
        <v/>
      </c>
      <c r="AD116" s="64" t="str">
        <f t="shared" si="87"/>
        <v/>
      </c>
      <c r="AE116" s="66">
        <f t="shared" si="77"/>
        <v>1</v>
      </c>
      <c r="AF116" s="64">
        <f t="shared" si="78"/>
        <v>1</v>
      </c>
      <c r="AG116" s="172">
        <f>IF($AH116="",0,COUNTIF($AH$64:$AH116,INDEX($AH$352:$AH$639,ROW($A53))))</f>
        <v>0</v>
      </c>
      <c r="AH116" s="167" t="str">
        <f t="shared" si="80"/>
        <v>FV Schlappe LungeTeam A8</v>
      </c>
      <c r="AI116" s="3" t="s">
        <v>138</v>
      </c>
    </row>
    <row r="117" spans="2:35" s="2" customFormat="1" x14ac:dyDescent="0.2">
      <c r="B117" s="3"/>
      <c r="C117" s="3"/>
      <c r="D117" s="3"/>
      <c r="G117" s="1" t="s">
        <v>40</v>
      </c>
      <c r="H117" s="174" t="str">
        <f>Spielplan!$J42</f>
        <v>Team A7</v>
      </c>
      <c r="I117" s="3" t="str">
        <f>Spielplan!$L42</f>
        <v>Team A9</v>
      </c>
      <c r="J117" s="172">
        <f>IF(Spielplan!$M42="","",Spielplan!$M42)</f>
        <v>5</v>
      </c>
      <c r="K117" s="175">
        <f>IF(Spielplan!$O42="","",Spielplan!$O42)</f>
        <v>1</v>
      </c>
      <c r="L117" s="172"/>
      <c r="U117" s="57" t="s">
        <v>57</v>
      </c>
      <c r="V117" s="39" t="str">
        <f t="shared" si="75"/>
        <v>Team B6</v>
      </c>
      <c r="W117" s="172" t="str">
        <f t="shared" si="76"/>
        <v>Team B8</v>
      </c>
      <c r="X117" s="172">
        <f t="shared" si="82"/>
        <v>3</v>
      </c>
      <c r="Y117" s="34">
        <f t="shared" si="83"/>
        <v>4</v>
      </c>
      <c r="Z117" s="33" t="str">
        <f t="shared" si="84"/>
        <v>Team B6Team B8</v>
      </c>
      <c r="AA117" s="172">
        <f t="shared" si="79"/>
        <v>1</v>
      </c>
      <c r="AB117" s="172" t="str">
        <f t="shared" si="85"/>
        <v>3 : 4</v>
      </c>
      <c r="AC117" s="3" t="str">
        <f t="shared" si="86"/>
        <v/>
      </c>
      <c r="AD117" s="64" t="str">
        <f t="shared" si="87"/>
        <v/>
      </c>
      <c r="AE117" s="66">
        <f t="shared" si="77"/>
        <v>0</v>
      </c>
      <c r="AF117" s="64">
        <f t="shared" si="78"/>
        <v>3</v>
      </c>
      <c r="AG117" s="172">
        <f>IF($AH117="",0,COUNTIF($AH$64:$AH117,INDEX($AH$352:$AH$639,ROW($A54))))</f>
        <v>0</v>
      </c>
      <c r="AH117" s="167" t="str">
        <f t="shared" si="80"/>
        <v>Team B6Team B8</v>
      </c>
      <c r="AI117" s="3" t="s">
        <v>138</v>
      </c>
    </row>
    <row r="118" spans="2:35" s="2" customFormat="1" x14ac:dyDescent="0.2">
      <c r="B118" s="3"/>
      <c r="C118" s="3"/>
      <c r="D118" s="3"/>
      <c r="G118" s="1" t="s">
        <v>41</v>
      </c>
      <c r="H118" s="174" t="str">
        <f>Spielplan!$J43</f>
        <v>Team B7</v>
      </c>
      <c r="I118" s="3" t="str">
        <f>Spielplan!$L43</f>
        <v>Team B9</v>
      </c>
      <c r="J118" s="172">
        <f>IF(Spielplan!$M43="","",Spielplan!$M43)</f>
        <v>0</v>
      </c>
      <c r="K118" s="175">
        <f>IF(Spielplan!$O43="","",Spielplan!$O43)</f>
        <v>3</v>
      </c>
      <c r="L118" s="172"/>
      <c r="U118" s="57" t="s">
        <v>58</v>
      </c>
      <c r="V118" s="39" t="str">
        <f t="shared" si="75"/>
        <v>Team C6</v>
      </c>
      <c r="W118" s="172" t="str">
        <f t="shared" si="76"/>
        <v>Team C8</v>
      </c>
      <c r="X118" s="172">
        <f t="shared" si="82"/>
        <v>3</v>
      </c>
      <c r="Y118" s="34">
        <f t="shared" si="83"/>
        <v>3</v>
      </c>
      <c r="Z118" s="33" t="str">
        <f t="shared" si="84"/>
        <v>Team C6Team C8</v>
      </c>
      <c r="AA118" s="172">
        <f t="shared" si="79"/>
        <v>1</v>
      </c>
      <c r="AB118" s="172" t="str">
        <f t="shared" si="85"/>
        <v>3 : 3</v>
      </c>
      <c r="AC118" s="3" t="str">
        <f t="shared" si="86"/>
        <v/>
      </c>
      <c r="AD118" s="64" t="str">
        <f t="shared" si="87"/>
        <v/>
      </c>
      <c r="AE118" s="66">
        <f t="shared" si="77"/>
        <v>1</v>
      </c>
      <c r="AF118" s="64">
        <f t="shared" si="78"/>
        <v>1</v>
      </c>
      <c r="AG118" s="172">
        <f>IF($AH118="",0,COUNTIF($AH$64:$AH118,INDEX($AH$352:$AH$639,ROW($A55))))</f>
        <v>0</v>
      </c>
      <c r="AH118" s="167" t="str">
        <f t="shared" si="80"/>
        <v>Team C6Team C8</v>
      </c>
      <c r="AI118" s="3" t="s">
        <v>138</v>
      </c>
    </row>
    <row r="119" spans="2:35" s="2" customFormat="1" x14ac:dyDescent="0.2">
      <c r="B119" s="3"/>
      <c r="C119" s="3"/>
      <c r="D119" s="3"/>
      <c r="G119" s="1" t="s">
        <v>42</v>
      </c>
      <c r="H119" s="174" t="str">
        <f>Spielplan!$J44</f>
        <v>Team C7</v>
      </c>
      <c r="I119" s="3" t="str">
        <f>Spielplan!$L44</f>
        <v>Team C9</v>
      </c>
      <c r="J119" s="172">
        <f>IF(Spielplan!$M44="","",Spielplan!$M44)</f>
        <v>1</v>
      </c>
      <c r="K119" s="175">
        <f>IF(Spielplan!$O44="","",Spielplan!$O44)</f>
        <v>2</v>
      </c>
      <c r="L119" s="172"/>
      <c r="U119" s="57" t="s">
        <v>59</v>
      </c>
      <c r="V119" s="39" t="str">
        <f t="shared" si="75"/>
        <v>Team D6</v>
      </c>
      <c r="W119" s="172" t="str">
        <f t="shared" si="76"/>
        <v>Team D8</v>
      </c>
      <c r="X119" s="172">
        <f t="shared" si="82"/>
        <v>3</v>
      </c>
      <c r="Y119" s="34">
        <f t="shared" si="83"/>
        <v>1</v>
      </c>
      <c r="Z119" s="33" t="str">
        <f t="shared" si="84"/>
        <v>Team D6Team D8</v>
      </c>
      <c r="AA119" s="172">
        <f t="shared" si="79"/>
        <v>1</v>
      </c>
      <c r="AB119" s="172" t="str">
        <f t="shared" si="85"/>
        <v>3 : 1</v>
      </c>
      <c r="AC119" s="3" t="str">
        <f t="shared" si="86"/>
        <v/>
      </c>
      <c r="AD119" s="64" t="str">
        <f t="shared" si="87"/>
        <v/>
      </c>
      <c r="AE119" s="66">
        <f t="shared" si="77"/>
        <v>3</v>
      </c>
      <c r="AF119" s="64">
        <f t="shared" si="78"/>
        <v>0</v>
      </c>
      <c r="AG119" s="172">
        <f>IF($AH119="",0,COUNTIF($AH$64:$AH119,INDEX($AH$352:$AH$639,ROW($A56))))</f>
        <v>0</v>
      </c>
      <c r="AH119" s="167" t="str">
        <f t="shared" si="80"/>
        <v>Team D6Team D8</v>
      </c>
      <c r="AI119" s="3" t="s">
        <v>138</v>
      </c>
    </row>
    <row r="120" spans="2:35" s="2" customFormat="1" x14ac:dyDescent="0.2">
      <c r="B120" s="3"/>
      <c r="C120" s="3"/>
      <c r="D120" s="3"/>
      <c r="G120" s="1" t="s">
        <v>43</v>
      </c>
      <c r="H120" s="174" t="str">
        <f>Spielplan!$J45</f>
        <v>Team D7</v>
      </c>
      <c r="I120" s="3" t="str">
        <f>Spielplan!$L45</f>
        <v>Team D9</v>
      </c>
      <c r="J120" s="172">
        <f>IF(Spielplan!$M45="","",Spielplan!$M45)</f>
        <v>2</v>
      </c>
      <c r="K120" s="175">
        <f>IF(Spielplan!$O45="","",Spielplan!$O45)</f>
        <v>2</v>
      </c>
      <c r="L120" s="172"/>
      <c r="U120" s="57" t="s">
        <v>60</v>
      </c>
      <c r="V120" s="39" t="str">
        <f t="shared" si="75"/>
        <v>Team A9</v>
      </c>
      <c r="W120" s="172" t="str">
        <f t="shared" si="76"/>
        <v>Beinbruch SC</v>
      </c>
      <c r="X120" s="172">
        <f t="shared" si="82"/>
        <v>3</v>
      </c>
      <c r="Y120" s="34">
        <f t="shared" si="83"/>
        <v>3</v>
      </c>
      <c r="Z120" s="33" t="str">
        <f t="shared" si="84"/>
        <v>Team A9Beinbruch SC</v>
      </c>
      <c r="AA120" s="172">
        <f t="shared" si="79"/>
        <v>1</v>
      </c>
      <c r="AB120" s="172" t="str">
        <f t="shared" si="85"/>
        <v>3 : 3</v>
      </c>
      <c r="AC120" s="3" t="str">
        <f t="shared" si="86"/>
        <v/>
      </c>
      <c r="AD120" s="64" t="str">
        <f t="shared" si="87"/>
        <v/>
      </c>
      <c r="AE120" s="66">
        <f t="shared" si="77"/>
        <v>1</v>
      </c>
      <c r="AF120" s="64">
        <f t="shared" si="78"/>
        <v>1</v>
      </c>
      <c r="AG120" s="172">
        <f>IF($AH120="",0,COUNTIF($AH$64:$AH120,INDEX($AH$352:$AH$639,ROW($A57))))</f>
        <v>0</v>
      </c>
      <c r="AH120" s="167" t="str">
        <f t="shared" si="80"/>
        <v>Team A9Beinbruch SC</v>
      </c>
      <c r="AI120" s="3" t="s">
        <v>138</v>
      </c>
    </row>
    <row r="121" spans="2:35" s="2" customFormat="1" x14ac:dyDescent="0.2">
      <c r="B121" s="3"/>
      <c r="C121" s="3"/>
      <c r="D121" s="3"/>
      <c r="G121" s="1" t="s">
        <v>44</v>
      </c>
      <c r="H121" s="174" t="str">
        <f>Spielplan!$J46</f>
        <v>Beinbruch SC</v>
      </c>
      <c r="I121" s="3" t="str">
        <f>Spielplan!$L46</f>
        <v>Eintracht Frankfurt</v>
      </c>
      <c r="J121" s="172">
        <f>IF(Spielplan!$M46="","",Spielplan!$M46)</f>
        <v>4</v>
      </c>
      <c r="K121" s="175">
        <f>IF(Spielplan!$O46="","",Spielplan!$O46)</f>
        <v>3</v>
      </c>
      <c r="L121" s="172"/>
      <c r="U121" s="57" t="s">
        <v>61</v>
      </c>
      <c r="V121" s="39" t="str">
        <f t="shared" si="75"/>
        <v>Team B9</v>
      </c>
      <c r="W121" s="172" t="str">
        <f t="shared" si="76"/>
        <v>Team B5</v>
      </c>
      <c r="X121" s="172">
        <f t="shared" si="82"/>
        <v>5</v>
      </c>
      <c r="Y121" s="34">
        <f t="shared" si="83"/>
        <v>1</v>
      </c>
      <c r="Z121" s="33" t="str">
        <f t="shared" si="84"/>
        <v>Team B9Team B5</v>
      </c>
      <c r="AA121" s="172">
        <f t="shared" si="79"/>
        <v>1</v>
      </c>
      <c r="AB121" s="172" t="str">
        <f t="shared" si="85"/>
        <v>5 : 1</v>
      </c>
      <c r="AC121" s="3" t="str">
        <f t="shared" si="86"/>
        <v/>
      </c>
      <c r="AD121" s="64" t="str">
        <f t="shared" si="87"/>
        <v/>
      </c>
      <c r="AE121" s="66">
        <f t="shared" si="77"/>
        <v>3</v>
      </c>
      <c r="AF121" s="64">
        <f t="shared" si="78"/>
        <v>0</v>
      </c>
      <c r="AG121" s="172">
        <f>IF($AH121="",0,COUNTIF($AH$64:$AH121,INDEX($AH$352:$AH$639,ROW($A58))))</f>
        <v>0</v>
      </c>
      <c r="AH121" s="167" t="str">
        <f t="shared" si="80"/>
        <v>Team B9Team B5</v>
      </c>
      <c r="AI121" s="3" t="s">
        <v>138</v>
      </c>
    </row>
    <row r="122" spans="2:35" s="2" customFormat="1" x14ac:dyDescent="0.2">
      <c r="B122" s="3"/>
      <c r="C122" s="3"/>
      <c r="D122" s="3"/>
      <c r="G122" s="1" t="s">
        <v>45</v>
      </c>
      <c r="H122" s="174" t="str">
        <f>Spielplan!$J47</f>
        <v>Team B5</v>
      </c>
      <c r="I122" s="3" t="str">
        <f>Spielplan!$L47</f>
        <v>Team B2</v>
      </c>
      <c r="J122" s="172">
        <f>IF(Spielplan!$M47="","",Spielplan!$M47)</f>
        <v>3</v>
      </c>
      <c r="K122" s="175">
        <f>IF(Spielplan!$O47="","",Spielplan!$O47)</f>
        <v>3</v>
      </c>
      <c r="L122" s="172"/>
      <c r="U122" s="57" t="s">
        <v>62</v>
      </c>
      <c r="V122" s="39" t="str">
        <f t="shared" si="75"/>
        <v>Team C9</v>
      </c>
      <c r="W122" s="172" t="str">
        <f t="shared" si="76"/>
        <v>Team C5</v>
      </c>
      <c r="X122" s="172">
        <f t="shared" si="82"/>
        <v>6</v>
      </c>
      <c r="Y122" s="34">
        <f t="shared" si="83"/>
        <v>1</v>
      </c>
      <c r="Z122" s="33" t="str">
        <f t="shared" si="84"/>
        <v>Team C9Team C5</v>
      </c>
      <c r="AA122" s="172">
        <f t="shared" si="79"/>
        <v>1</v>
      </c>
      <c r="AB122" s="172" t="str">
        <f t="shared" si="85"/>
        <v>6 : 1</v>
      </c>
      <c r="AC122" s="3" t="str">
        <f t="shared" si="86"/>
        <v/>
      </c>
      <c r="AD122" s="64" t="str">
        <f t="shared" si="87"/>
        <v/>
      </c>
      <c r="AE122" s="66">
        <f t="shared" si="77"/>
        <v>3</v>
      </c>
      <c r="AF122" s="64">
        <f t="shared" si="78"/>
        <v>0</v>
      </c>
      <c r="AG122" s="172">
        <f>IF($AH122="",0,COUNTIF($AH$64:$AH122,INDEX($AH$352:$AH$639,ROW($A59))))</f>
        <v>0</v>
      </c>
      <c r="AH122" s="167" t="str">
        <f t="shared" si="80"/>
        <v>Team C9Team C5</v>
      </c>
      <c r="AI122" s="3" t="s">
        <v>138</v>
      </c>
    </row>
    <row r="123" spans="2:35" s="2" customFormat="1" x14ac:dyDescent="0.2">
      <c r="B123" s="3"/>
      <c r="C123" s="3"/>
      <c r="D123" s="3"/>
      <c r="G123" s="1" t="s">
        <v>46</v>
      </c>
      <c r="H123" s="174" t="str">
        <f>Spielplan!$J48</f>
        <v>Team C5</v>
      </c>
      <c r="I123" s="3" t="str">
        <f>Spielplan!$L48</f>
        <v>Team C2</v>
      </c>
      <c r="J123" s="172">
        <f>IF(Spielplan!$M48="","",Spielplan!$M48)</f>
        <v>1</v>
      </c>
      <c r="K123" s="175">
        <f>IF(Spielplan!$O48="","",Spielplan!$O48)</f>
        <v>3</v>
      </c>
      <c r="L123" s="172"/>
      <c r="U123" s="57" t="s">
        <v>63</v>
      </c>
      <c r="V123" s="39" t="str">
        <f t="shared" si="75"/>
        <v>Team D9</v>
      </c>
      <c r="W123" s="172" t="str">
        <f t="shared" si="76"/>
        <v>Team D5</v>
      </c>
      <c r="X123" s="172">
        <f t="shared" si="82"/>
        <v>5</v>
      </c>
      <c r="Y123" s="34">
        <f t="shared" si="83"/>
        <v>2</v>
      </c>
      <c r="Z123" s="33" t="str">
        <f t="shared" si="84"/>
        <v>Team D9Team D5</v>
      </c>
      <c r="AA123" s="172">
        <f t="shared" si="79"/>
        <v>1</v>
      </c>
      <c r="AB123" s="172" t="str">
        <f t="shared" si="85"/>
        <v>5 : 2</v>
      </c>
      <c r="AC123" s="3" t="str">
        <f t="shared" si="86"/>
        <v/>
      </c>
      <c r="AD123" s="64" t="str">
        <f t="shared" si="87"/>
        <v/>
      </c>
      <c r="AE123" s="66">
        <f t="shared" si="77"/>
        <v>3</v>
      </c>
      <c r="AF123" s="64">
        <f t="shared" si="78"/>
        <v>0</v>
      </c>
      <c r="AG123" s="172">
        <f>IF($AH123="",0,COUNTIF($AH$64:$AH123,INDEX($AH$352:$AH$639,ROW($A60))))</f>
        <v>0</v>
      </c>
      <c r="AH123" s="167" t="str">
        <f t="shared" si="80"/>
        <v>Team D9Team D5</v>
      </c>
      <c r="AI123" s="3" t="s">
        <v>138</v>
      </c>
    </row>
    <row r="124" spans="2:35" s="2" customFormat="1" x14ac:dyDescent="0.2">
      <c r="B124" s="3"/>
      <c r="C124" s="3"/>
      <c r="D124" s="3"/>
      <c r="G124" s="1" t="s">
        <v>47</v>
      </c>
      <c r="H124" s="174" t="str">
        <f>Spielplan!$J49</f>
        <v>Team D5</v>
      </c>
      <c r="I124" s="3" t="str">
        <f>Spielplan!$L49</f>
        <v>Team D2</v>
      </c>
      <c r="J124" s="172">
        <f>IF(Spielplan!$M49="","",Spielplan!$M49)</f>
        <v>3</v>
      </c>
      <c r="K124" s="175">
        <f>IF(Spielplan!$O49="","",Spielplan!$O49)</f>
        <v>3</v>
      </c>
      <c r="L124" s="172"/>
      <c r="U124" s="57" t="s">
        <v>64</v>
      </c>
      <c r="V124" s="39" t="str">
        <f t="shared" si="75"/>
        <v>Eintracht Frankfurt</v>
      </c>
      <c r="W124" s="172" t="str">
        <f t="shared" si="76"/>
        <v>FC Barcelona</v>
      </c>
      <c r="X124" s="172">
        <f t="shared" si="82"/>
        <v>4</v>
      </c>
      <c r="Y124" s="34">
        <f t="shared" si="83"/>
        <v>2</v>
      </c>
      <c r="Z124" s="33" t="str">
        <f t="shared" si="84"/>
        <v>Eintracht FrankfurtFC Barcelona</v>
      </c>
      <c r="AA124" s="172">
        <f t="shared" si="79"/>
        <v>1</v>
      </c>
      <c r="AB124" s="172" t="str">
        <f t="shared" si="85"/>
        <v>4 : 2</v>
      </c>
      <c r="AC124" s="3" t="str">
        <f t="shared" si="86"/>
        <v/>
      </c>
      <c r="AD124" s="64" t="str">
        <f t="shared" si="87"/>
        <v/>
      </c>
      <c r="AE124" s="66">
        <f t="shared" si="77"/>
        <v>3</v>
      </c>
      <c r="AF124" s="64">
        <f t="shared" si="78"/>
        <v>0</v>
      </c>
      <c r="AG124" s="172">
        <f>IF($AH124="",0,COUNTIF($AH$64:$AH124,INDEX($AH$352:$AH$639,ROW($A61))))</f>
        <v>0</v>
      </c>
      <c r="AH124" s="167" t="str">
        <f t="shared" si="80"/>
        <v>Eintracht FrankfurtFC Barcelona</v>
      </c>
      <c r="AI124" s="3" t="s">
        <v>138</v>
      </c>
    </row>
    <row r="125" spans="2:35" s="2" customFormat="1" x14ac:dyDescent="0.2">
      <c r="B125" s="3"/>
      <c r="C125" s="3"/>
      <c r="D125" s="3"/>
      <c r="G125" s="1" t="s">
        <v>48</v>
      </c>
      <c r="H125" s="174" t="str">
        <f>Spielplan!$J50</f>
        <v>FC Barcelona</v>
      </c>
      <c r="I125" s="3" t="str">
        <f>Spielplan!$L50</f>
        <v>Maibach 1822 eV</v>
      </c>
      <c r="J125" s="172">
        <f>IF(Spielplan!$M50="","",Spielplan!$M50)</f>
        <v>1</v>
      </c>
      <c r="K125" s="175">
        <f>IF(Spielplan!$O50="","",Spielplan!$O50)</f>
        <v>5</v>
      </c>
      <c r="L125" s="172"/>
      <c r="U125" s="57" t="s">
        <v>65</v>
      </c>
      <c r="V125" s="39" t="str">
        <f t="shared" si="75"/>
        <v>Team B2</v>
      </c>
      <c r="W125" s="172" t="str">
        <f t="shared" si="76"/>
        <v>Team B3</v>
      </c>
      <c r="X125" s="172">
        <f t="shared" si="82"/>
        <v>3</v>
      </c>
      <c r="Y125" s="34">
        <f t="shared" si="83"/>
        <v>0</v>
      </c>
      <c r="Z125" s="33" t="str">
        <f t="shared" si="84"/>
        <v>Team B2Team B3</v>
      </c>
      <c r="AA125" s="172">
        <f t="shared" si="79"/>
        <v>1</v>
      </c>
      <c r="AB125" s="172" t="str">
        <f t="shared" si="85"/>
        <v>3 : 0</v>
      </c>
      <c r="AC125" s="3" t="str">
        <f t="shared" si="86"/>
        <v/>
      </c>
      <c r="AD125" s="64" t="str">
        <f t="shared" si="87"/>
        <v/>
      </c>
      <c r="AE125" s="66">
        <f t="shared" si="77"/>
        <v>3</v>
      </c>
      <c r="AF125" s="64">
        <f t="shared" si="78"/>
        <v>0</v>
      </c>
      <c r="AG125" s="172">
        <f>IF($AH125="",0,COUNTIF($AH$64:$AH125,INDEX($AH$352:$AH$639,ROW($A62))))</f>
        <v>0</v>
      </c>
      <c r="AH125" s="167" t="str">
        <f t="shared" si="80"/>
        <v>Team B2Team B3</v>
      </c>
      <c r="AI125" s="3" t="s">
        <v>138</v>
      </c>
    </row>
    <row r="126" spans="2:35" s="2" customFormat="1" x14ac:dyDescent="0.2">
      <c r="B126" s="3"/>
      <c r="C126" s="3"/>
      <c r="D126" s="3"/>
      <c r="G126" s="1" t="s">
        <v>49</v>
      </c>
      <c r="H126" s="174" t="str">
        <f>Spielplan!$J51</f>
        <v>Team B3</v>
      </c>
      <c r="I126" s="3" t="str">
        <f>Spielplan!$L51</f>
        <v>Team B4</v>
      </c>
      <c r="J126" s="172">
        <f>IF(Spielplan!$M51="","",Spielplan!$M51)</f>
        <v>1</v>
      </c>
      <c r="K126" s="175">
        <f>IF(Spielplan!$O51="","",Spielplan!$O51)</f>
        <v>6</v>
      </c>
      <c r="L126" s="172"/>
      <c r="U126" s="57" t="s">
        <v>66</v>
      </c>
      <c r="V126" s="39" t="str">
        <f t="shared" si="75"/>
        <v>Team C2</v>
      </c>
      <c r="W126" s="172" t="str">
        <f t="shared" si="76"/>
        <v>Team C3</v>
      </c>
      <c r="X126" s="172">
        <f t="shared" si="82"/>
        <v>5</v>
      </c>
      <c r="Y126" s="34">
        <f t="shared" si="83"/>
        <v>1</v>
      </c>
      <c r="Z126" s="33" t="str">
        <f t="shared" si="84"/>
        <v>Team C2Team C3</v>
      </c>
      <c r="AA126" s="172">
        <f t="shared" si="79"/>
        <v>1</v>
      </c>
      <c r="AB126" s="172" t="str">
        <f t="shared" si="85"/>
        <v>5 : 1</v>
      </c>
      <c r="AC126" s="3" t="str">
        <f t="shared" si="86"/>
        <v/>
      </c>
      <c r="AD126" s="64" t="str">
        <f t="shared" si="87"/>
        <v/>
      </c>
      <c r="AE126" s="66">
        <f t="shared" si="77"/>
        <v>3</v>
      </c>
      <c r="AF126" s="64">
        <f t="shared" si="78"/>
        <v>0</v>
      </c>
      <c r="AG126" s="172">
        <f>IF($AH126="",0,COUNTIF($AH$64:$AH126,INDEX($AH$352:$AH$639,ROW($A63))))</f>
        <v>0</v>
      </c>
      <c r="AH126" s="167" t="str">
        <f t="shared" si="80"/>
        <v>Team C2Team C3</v>
      </c>
      <c r="AI126" s="3" t="s">
        <v>138</v>
      </c>
    </row>
    <row r="127" spans="2:35" s="2" customFormat="1" x14ac:dyDescent="0.2">
      <c r="B127" s="3"/>
      <c r="C127" s="3"/>
      <c r="D127" s="3"/>
      <c r="G127" s="1" t="s">
        <v>50</v>
      </c>
      <c r="H127" s="174" t="str">
        <f>Spielplan!$J52</f>
        <v>Team C3</v>
      </c>
      <c r="I127" s="3" t="str">
        <f>Spielplan!$L52</f>
        <v>Team C4</v>
      </c>
      <c r="J127" s="172">
        <f>IF(Spielplan!$M52="","",Spielplan!$M52)</f>
        <v>2</v>
      </c>
      <c r="K127" s="175">
        <f>IF(Spielplan!$O52="","",Spielplan!$O52)</f>
        <v>5</v>
      </c>
      <c r="L127" s="172"/>
      <c r="U127" s="57" t="s">
        <v>67</v>
      </c>
      <c r="V127" s="39" t="str">
        <f t="shared" si="75"/>
        <v>Team D2</v>
      </c>
      <c r="W127" s="172" t="str">
        <f t="shared" si="76"/>
        <v>Team D3</v>
      </c>
      <c r="X127" s="172">
        <f t="shared" si="82"/>
        <v>0</v>
      </c>
      <c r="Y127" s="34">
        <f t="shared" si="83"/>
        <v>3</v>
      </c>
      <c r="Z127" s="33" t="str">
        <f t="shared" si="84"/>
        <v>Team D2Team D3</v>
      </c>
      <c r="AA127" s="172">
        <f t="shared" si="79"/>
        <v>1</v>
      </c>
      <c r="AB127" s="172" t="str">
        <f t="shared" si="85"/>
        <v>0 : 3</v>
      </c>
      <c r="AC127" s="3" t="str">
        <f t="shared" si="86"/>
        <v/>
      </c>
      <c r="AD127" s="64" t="str">
        <f t="shared" si="87"/>
        <v/>
      </c>
      <c r="AE127" s="66">
        <f t="shared" si="77"/>
        <v>0</v>
      </c>
      <c r="AF127" s="64">
        <f t="shared" si="78"/>
        <v>3</v>
      </c>
      <c r="AG127" s="172">
        <f>IF($AH127="",0,COUNTIF($AH$64:$AH127,INDEX($AH$352:$AH$639,ROW($A64))))</f>
        <v>0</v>
      </c>
      <c r="AH127" s="167" t="str">
        <f t="shared" si="80"/>
        <v>Team D2Team D3</v>
      </c>
      <c r="AI127" s="3" t="s">
        <v>138</v>
      </c>
    </row>
    <row r="128" spans="2:35" s="2" customFormat="1" x14ac:dyDescent="0.2">
      <c r="B128" s="3"/>
      <c r="C128" s="3"/>
      <c r="D128" s="3"/>
      <c r="G128" s="1" t="s">
        <v>51</v>
      </c>
      <c r="H128" s="174" t="str">
        <f>Spielplan!$J53</f>
        <v>Team D3</v>
      </c>
      <c r="I128" s="3" t="str">
        <f>Spielplan!$L53</f>
        <v>Team D4</v>
      </c>
      <c r="J128" s="172">
        <f>IF(Spielplan!$M53="","",Spielplan!$M53)</f>
        <v>2</v>
      </c>
      <c r="K128" s="175">
        <f>IF(Spielplan!$O53="","",Spielplan!$O53)</f>
        <v>4</v>
      </c>
      <c r="L128" s="172"/>
      <c r="U128" s="57" t="s">
        <v>68</v>
      </c>
      <c r="V128" s="39" t="str">
        <f t="shared" ref="V128:V191" si="88">IF($H145=0,"",$H145)</f>
        <v>1. FC Riedwald</v>
      </c>
      <c r="W128" s="172" t="str">
        <f t="shared" ref="W128:W191" si="89">IF($I145=0,"",$I145)</f>
        <v>FV Schlappe Lunge</v>
      </c>
      <c r="X128" s="172">
        <f t="shared" si="82"/>
        <v>1</v>
      </c>
      <c r="Y128" s="34">
        <f t="shared" si="83"/>
        <v>2</v>
      </c>
      <c r="Z128" s="33" t="str">
        <f t="shared" si="84"/>
        <v>1. FC RiedwaldFV Schlappe Lunge</v>
      </c>
      <c r="AA128" s="172">
        <f t="shared" si="79"/>
        <v>1</v>
      </c>
      <c r="AB128" s="172" t="str">
        <f t="shared" si="85"/>
        <v>1 : 2</v>
      </c>
      <c r="AC128" s="3" t="str">
        <f t="shared" si="86"/>
        <v/>
      </c>
      <c r="AD128" s="64" t="str">
        <f t="shared" si="87"/>
        <v/>
      </c>
      <c r="AE128" s="66">
        <f t="shared" ref="AE128:AE191" si="90">IF($AA128=0,"",IF($X128&gt;$Y128,$E$72,IF($X128=$Y128,1,0)))</f>
        <v>0</v>
      </c>
      <c r="AF128" s="64">
        <f t="shared" ref="AF128:AF191" si="91">IF($AA128=0,"",IF($X128&lt;$Y128,$E$72,IF($X128=$Y128,1,0)))</f>
        <v>3</v>
      </c>
      <c r="AG128" s="172">
        <f>IF($AH128="",0,COUNTIF($AH$64:$AH128,INDEX($AH$352:$AH$639,ROW($A65))))</f>
        <v>0</v>
      </c>
      <c r="AH128" s="167" t="str">
        <f t="shared" si="80"/>
        <v>1. FC RiedwaldFV Schlappe Lunge</v>
      </c>
      <c r="AI128" s="3" t="s">
        <v>138</v>
      </c>
    </row>
    <row r="129" spans="2:35" s="2" customFormat="1" x14ac:dyDescent="0.2">
      <c r="B129" s="3"/>
      <c r="C129" s="3"/>
      <c r="D129" s="3"/>
      <c r="G129" s="1" t="s">
        <v>52</v>
      </c>
      <c r="H129" s="174" t="str">
        <f>Spielplan!$J54</f>
        <v>Team A7</v>
      </c>
      <c r="I129" s="3" t="str">
        <f>Spielplan!$L54</f>
        <v>1. FC Riedwald</v>
      </c>
      <c r="J129" s="172">
        <f>IF(Spielplan!$M54="","",Spielplan!$M54)</f>
        <v>0</v>
      </c>
      <c r="K129" s="175">
        <f>IF(Spielplan!$O54="","",Spielplan!$O54)</f>
        <v>3</v>
      </c>
      <c r="L129" s="172"/>
      <c r="U129" s="57" t="s">
        <v>69</v>
      </c>
      <c r="V129" s="39" t="str">
        <f t="shared" si="88"/>
        <v>Team B1</v>
      </c>
      <c r="W129" s="172" t="str">
        <f t="shared" si="89"/>
        <v>Team B6</v>
      </c>
      <c r="X129" s="172">
        <f t="shared" si="82"/>
        <v>2</v>
      </c>
      <c r="Y129" s="34">
        <f t="shared" si="83"/>
        <v>2</v>
      </c>
      <c r="Z129" s="33" t="str">
        <f t="shared" si="84"/>
        <v>Team B1Team B6</v>
      </c>
      <c r="AA129" s="172">
        <f t="shared" ref="AA129:AA192" si="92">IF(AND(V129&lt;&gt;"",W129&lt;&gt;"",V129&lt;&gt;W129,X129&lt;&gt;"",Y129&lt;&gt;""),1,0)</f>
        <v>1</v>
      </c>
      <c r="AB129" s="172" t="str">
        <f t="shared" si="85"/>
        <v>2 : 2</v>
      </c>
      <c r="AC129" s="3" t="str">
        <f t="shared" si="86"/>
        <v/>
      </c>
      <c r="AD129" s="64" t="str">
        <f t="shared" si="87"/>
        <v/>
      </c>
      <c r="AE129" s="66">
        <f t="shared" si="90"/>
        <v>1</v>
      </c>
      <c r="AF129" s="64">
        <f t="shared" si="91"/>
        <v>1</v>
      </c>
      <c r="AG129" s="172">
        <f>IF($AH129="",0,COUNTIF($AH$64:$AH129,INDEX($AH$352:$AH$639,ROW($A66))))</f>
        <v>0</v>
      </c>
      <c r="AH129" s="167" t="str">
        <f t="shared" ref="AH129:AH192" si="93">V129&amp;W129</f>
        <v>Team B1Team B6</v>
      </c>
      <c r="AI129" s="3" t="s">
        <v>138</v>
      </c>
    </row>
    <row r="130" spans="2:35" s="2" customFormat="1" x14ac:dyDescent="0.2">
      <c r="B130" s="3"/>
      <c r="C130" s="3"/>
      <c r="D130" s="3"/>
      <c r="G130" s="1" t="s">
        <v>53</v>
      </c>
      <c r="H130" s="174" t="str">
        <f>Spielplan!$J55</f>
        <v>Team B7</v>
      </c>
      <c r="I130" s="3" t="str">
        <f>Spielplan!$L55</f>
        <v>Team B1</v>
      </c>
      <c r="J130" s="172">
        <f>IF(Spielplan!$M55="","",Spielplan!$M55)</f>
        <v>1</v>
      </c>
      <c r="K130" s="175">
        <f>IF(Spielplan!$O55="","",Spielplan!$O55)</f>
        <v>5</v>
      </c>
      <c r="L130" s="172"/>
      <c r="U130" s="57" t="s">
        <v>70</v>
      </c>
      <c r="V130" s="39" t="str">
        <f t="shared" si="88"/>
        <v>Team C1</v>
      </c>
      <c r="W130" s="172" t="str">
        <f t="shared" si="89"/>
        <v>Team C6</v>
      </c>
      <c r="X130" s="172">
        <f t="shared" ref="X130:X193" si="94">IF(OR($J147="",$K147="",$V130="",$W130=""),"",$J147)</f>
        <v>4</v>
      </c>
      <c r="Y130" s="34">
        <f t="shared" ref="Y130:Y193" si="95">IF(OR($J147="",$K147="",$V130="",$W130=""),"",$K147)</f>
        <v>3</v>
      </c>
      <c r="Z130" s="33" t="str">
        <f t="shared" ref="Z130:Z193" si="96">IF($AG130=0,V130&amp;W130,"")</f>
        <v>Team C1Team C6</v>
      </c>
      <c r="AA130" s="172">
        <f t="shared" si="92"/>
        <v>1</v>
      </c>
      <c r="AB130" s="172" t="str">
        <f t="shared" ref="AB130:AB193" si="97">IF(AND(AA130&gt;0,$AG130=0),X130&amp;$M$67&amp;Y130,"")</f>
        <v>4 : 3</v>
      </c>
      <c r="AC130" s="3" t="str">
        <f t="shared" ref="AC130:AC193" si="98">IF($AG130=1,V130&amp;W130,"")</f>
        <v/>
      </c>
      <c r="AD130" s="64" t="str">
        <f t="shared" ref="AD130:AD193" si="99">IF(AND(AA130&gt;0,$AG130=1),$X130&amp;$M$67&amp;$Y130,"")</f>
        <v/>
      </c>
      <c r="AE130" s="66">
        <f t="shared" si="90"/>
        <v>3</v>
      </c>
      <c r="AF130" s="64">
        <f t="shared" si="91"/>
        <v>0</v>
      </c>
      <c r="AG130" s="172">
        <f>IF($AH130="",0,COUNTIF($AH$64:$AH130,INDEX($AH$352:$AH$639,ROW($A67))))</f>
        <v>0</v>
      </c>
      <c r="AH130" s="167" t="str">
        <f t="shared" si="93"/>
        <v>Team C1Team C6</v>
      </c>
      <c r="AI130" s="3" t="s">
        <v>138</v>
      </c>
    </row>
    <row r="131" spans="2:35" s="2" customFormat="1" x14ac:dyDescent="0.2">
      <c r="B131" s="3"/>
      <c r="C131" s="3"/>
      <c r="D131" s="3"/>
      <c r="G131" s="1" t="s">
        <v>54</v>
      </c>
      <c r="H131" s="174" t="str">
        <f>Spielplan!$J56</f>
        <v>Team C7</v>
      </c>
      <c r="I131" s="3" t="str">
        <f>Spielplan!$L56</f>
        <v>Team C1</v>
      </c>
      <c r="J131" s="172">
        <f>IF(Spielplan!$M56="","",Spielplan!$M56)</f>
        <v>3</v>
      </c>
      <c r="K131" s="175">
        <f>IF(Spielplan!$O56="","",Spielplan!$O56)</f>
        <v>0</v>
      </c>
      <c r="L131" s="172"/>
      <c r="U131" s="57" t="s">
        <v>71</v>
      </c>
      <c r="V131" s="39" t="str">
        <f t="shared" si="88"/>
        <v>Team D1</v>
      </c>
      <c r="W131" s="172" t="str">
        <f t="shared" si="89"/>
        <v>Team D6</v>
      </c>
      <c r="X131" s="172">
        <f t="shared" si="94"/>
        <v>3</v>
      </c>
      <c r="Y131" s="34">
        <f t="shared" si="95"/>
        <v>3</v>
      </c>
      <c r="Z131" s="33" t="str">
        <f t="shared" si="96"/>
        <v>Team D1Team D6</v>
      </c>
      <c r="AA131" s="172">
        <f t="shared" si="92"/>
        <v>1</v>
      </c>
      <c r="AB131" s="172" t="str">
        <f t="shared" si="97"/>
        <v>3 : 3</v>
      </c>
      <c r="AC131" s="3" t="str">
        <f t="shared" si="98"/>
        <v/>
      </c>
      <c r="AD131" s="64" t="str">
        <f t="shared" si="99"/>
        <v/>
      </c>
      <c r="AE131" s="66">
        <f t="shared" si="90"/>
        <v>1</v>
      </c>
      <c r="AF131" s="64">
        <f t="shared" si="91"/>
        <v>1</v>
      </c>
      <c r="AG131" s="172">
        <f>IF($AH131="",0,COUNTIF($AH$64:$AH131,INDEX($AH$352:$AH$639,ROW($A68))))</f>
        <v>0</v>
      </c>
      <c r="AH131" s="167" t="str">
        <f t="shared" si="93"/>
        <v>Team D1Team D6</v>
      </c>
      <c r="AI131" s="3" t="s">
        <v>138</v>
      </c>
    </row>
    <row r="132" spans="2:35" s="2" customFormat="1" x14ac:dyDescent="0.2">
      <c r="B132" s="3"/>
      <c r="C132" s="3"/>
      <c r="D132" s="3"/>
      <c r="G132" s="1" t="s">
        <v>55</v>
      </c>
      <c r="H132" s="174" t="str">
        <f>Spielplan!$J57</f>
        <v>Team D7</v>
      </c>
      <c r="I132" s="3" t="str">
        <f>Spielplan!$L57</f>
        <v>Team D1</v>
      </c>
      <c r="J132" s="172">
        <f>IF(Spielplan!$M57="","",Spielplan!$M57)</f>
        <v>2</v>
      </c>
      <c r="K132" s="175">
        <f>IF(Spielplan!$O57="","",Spielplan!$O57)</f>
        <v>1</v>
      </c>
      <c r="L132" s="172"/>
      <c r="U132" s="57" t="s">
        <v>72</v>
      </c>
      <c r="V132" s="39" t="str">
        <f t="shared" si="88"/>
        <v>Beinbruch SC</v>
      </c>
      <c r="W132" s="172" t="str">
        <f t="shared" si="89"/>
        <v>Team A7</v>
      </c>
      <c r="X132" s="172">
        <f t="shared" si="94"/>
        <v>1</v>
      </c>
      <c r="Y132" s="34">
        <f t="shared" si="95"/>
        <v>3</v>
      </c>
      <c r="Z132" s="33" t="str">
        <f t="shared" si="96"/>
        <v>Beinbruch SCTeam A7</v>
      </c>
      <c r="AA132" s="172">
        <f t="shared" si="92"/>
        <v>1</v>
      </c>
      <c r="AB132" s="172" t="str">
        <f t="shared" si="97"/>
        <v>1 : 3</v>
      </c>
      <c r="AC132" s="3" t="str">
        <f t="shared" si="98"/>
        <v/>
      </c>
      <c r="AD132" s="64" t="str">
        <f t="shared" si="99"/>
        <v/>
      </c>
      <c r="AE132" s="66">
        <f t="shared" si="90"/>
        <v>0</v>
      </c>
      <c r="AF132" s="64">
        <f t="shared" si="91"/>
        <v>3</v>
      </c>
      <c r="AG132" s="172">
        <f>IF($AH132="",0,COUNTIF($AH$64:$AH132,INDEX($AH$352:$AH$639,ROW($A69))))</f>
        <v>0</v>
      </c>
      <c r="AH132" s="167" t="str">
        <f t="shared" si="93"/>
        <v>Beinbruch SCTeam A7</v>
      </c>
      <c r="AI132" s="3" t="s">
        <v>138</v>
      </c>
    </row>
    <row r="133" spans="2:35" s="2" customFormat="1" x14ac:dyDescent="0.2">
      <c r="B133" s="3"/>
      <c r="C133" s="3"/>
      <c r="D133" s="3"/>
      <c r="G133" s="1" t="s">
        <v>56</v>
      </c>
      <c r="H133" s="174" t="str">
        <f>Spielplan!$J58</f>
        <v>FV Schlappe Lunge</v>
      </c>
      <c r="I133" s="3" t="str">
        <f>Spielplan!$L58</f>
        <v>Team A8</v>
      </c>
      <c r="J133" s="172">
        <f>IF(Spielplan!$M58="","",Spielplan!$M58)</f>
        <v>2</v>
      </c>
      <c r="K133" s="175">
        <f>IF(Spielplan!$O58="","",Spielplan!$O58)</f>
        <v>2</v>
      </c>
      <c r="L133" s="172"/>
      <c r="U133" s="57" t="s">
        <v>73</v>
      </c>
      <c r="V133" s="39" t="str">
        <f t="shared" si="88"/>
        <v>Team B5</v>
      </c>
      <c r="W133" s="172" t="str">
        <f t="shared" si="89"/>
        <v>Team B7</v>
      </c>
      <c r="X133" s="172">
        <f t="shared" si="94"/>
        <v>3</v>
      </c>
      <c r="Y133" s="34">
        <f t="shared" si="95"/>
        <v>3</v>
      </c>
      <c r="Z133" s="33" t="str">
        <f t="shared" si="96"/>
        <v>Team B5Team B7</v>
      </c>
      <c r="AA133" s="172">
        <f t="shared" si="92"/>
        <v>1</v>
      </c>
      <c r="AB133" s="172" t="str">
        <f t="shared" si="97"/>
        <v>3 : 3</v>
      </c>
      <c r="AC133" s="3" t="str">
        <f t="shared" si="98"/>
        <v/>
      </c>
      <c r="AD133" s="64" t="str">
        <f t="shared" si="99"/>
        <v/>
      </c>
      <c r="AE133" s="66">
        <f t="shared" si="90"/>
        <v>1</v>
      </c>
      <c r="AF133" s="64">
        <f t="shared" si="91"/>
        <v>1</v>
      </c>
      <c r="AG133" s="172">
        <f>IF($AH133="",0,COUNTIF($AH$64:$AH133,INDEX($AH$352:$AH$639,ROW($A70))))</f>
        <v>0</v>
      </c>
      <c r="AH133" s="167" t="str">
        <f t="shared" si="93"/>
        <v>Team B5Team B7</v>
      </c>
      <c r="AI133" s="3" t="s">
        <v>138</v>
      </c>
    </row>
    <row r="134" spans="2:35" s="2" customFormat="1" x14ac:dyDescent="0.2">
      <c r="B134" s="3"/>
      <c r="C134" s="3"/>
      <c r="D134" s="3"/>
      <c r="G134" s="1" t="s">
        <v>57</v>
      </c>
      <c r="H134" s="174" t="str">
        <f>Spielplan!$J59</f>
        <v>Team B6</v>
      </c>
      <c r="I134" s="3" t="str">
        <f>Spielplan!$L59</f>
        <v>Team B8</v>
      </c>
      <c r="J134" s="172">
        <f>IF(Spielplan!$M59="","",Spielplan!$M59)</f>
        <v>3</v>
      </c>
      <c r="K134" s="175">
        <f>IF(Spielplan!$O59="","",Spielplan!$O59)</f>
        <v>4</v>
      </c>
      <c r="L134" s="172"/>
      <c r="U134" s="57" t="s">
        <v>74</v>
      </c>
      <c r="V134" s="39" t="str">
        <f t="shared" si="88"/>
        <v>Team C5</v>
      </c>
      <c r="W134" s="172" t="str">
        <f t="shared" si="89"/>
        <v>Team C7</v>
      </c>
      <c r="X134" s="172">
        <f t="shared" si="94"/>
        <v>1</v>
      </c>
      <c r="Y134" s="34">
        <f t="shared" si="95"/>
        <v>5</v>
      </c>
      <c r="Z134" s="33" t="str">
        <f t="shared" si="96"/>
        <v>Team C5Team C7</v>
      </c>
      <c r="AA134" s="172">
        <f t="shared" si="92"/>
        <v>1</v>
      </c>
      <c r="AB134" s="172" t="str">
        <f t="shared" si="97"/>
        <v>1 : 5</v>
      </c>
      <c r="AC134" s="3" t="str">
        <f t="shared" si="98"/>
        <v/>
      </c>
      <c r="AD134" s="64" t="str">
        <f t="shared" si="99"/>
        <v/>
      </c>
      <c r="AE134" s="66">
        <f t="shared" si="90"/>
        <v>0</v>
      </c>
      <c r="AF134" s="64">
        <f t="shared" si="91"/>
        <v>3</v>
      </c>
      <c r="AG134" s="172">
        <f>IF($AH134="",0,COUNTIF($AH$64:$AH134,INDEX($AH$352:$AH$639,ROW($A71))))</f>
        <v>0</v>
      </c>
      <c r="AH134" s="167" t="str">
        <f t="shared" si="93"/>
        <v>Team C5Team C7</v>
      </c>
      <c r="AI134" s="3" t="s">
        <v>138</v>
      </c>
    </row>
    <row r="135" spans="2:35" s="2" customFormat="1" x14ac:dyDescent="0.2">
      <c r="B135" s="3"/>
      <c r="C135" s="3"/>
      <c r="D135" s="3"/>
      <c r="G135" s="1" t="s">
        <v>58</v>
      </c>
      <c r="H135" s="174" t="str">
        <f>Spielplan!$J60</f>
        <v>Team C6</v>
      </c>
      <c r="I135" s="3" t="str">
        <f>Spielplan!$L60</f>
        <v>Team C8</v>
      </c>
      <c r="J135" s="172">
        <f>IF(Spielplan!$M60="","",Spielplan!$M60)</f>
        <v>3</v>
      </c>
      <c r="K135" s="175">
        <f>IF(Spielplan!$O60="","",Spielplan!$O60)</f>
        <v>3</v>
      </c>
      <c r="L135" s="172"/>
      <c r="U135" s="57" t="s">
        <v>75</v>
      </c>
      <c r="V135" s="39" t="str">
        <f t="shared" si="88"/>
        <v>Team D5</v>
      </c>
      <c r="W135" s="172" t="str">
        <f t="shared" si="89"/>
        <v>Team D7</v>
      </c>
      <c r="X135" s="172">
        <f t="shared" si="94"/>
        <v>1</v>
      </c>
      <c r="Y135" s="34">
        <f t="shared" si="95"/>
        <v>6</v>
      </c>
      <c r="Z135" s="33" t="str">
        <f t="shared" si="96"/>
        <v>Team D5Team D7</v>
      </c>
      <c r="AA135" s="172">
        <f t="shared" si="92"/>
        <v>1</v>
      </c>
      <c r="AB135" s="172" t="str">
        <f t="shared" si="97"/>
        <v>1 : 6</v>
      </c>
      <c r="AC135" s="3" t="str">
        <f t="shared" si="98"/>
        <v/>
      </c>
      <c r="AD135" s="64" t="str">
        <f t="shared" si="99"/>
        <v/>
      </c>
      <c r="AE135" s="66">
        <f t="shared" si="90"/>
        <v>0</v>
      </c>
      <c r="AF135" s="64">
        <f t="shared" si="91"/>
        <v>3</v>
      </c>
      <c r="AG135" s="172">
        <f>IF($AH135="",0,COUNTIF($AH$64:$AH135,INDEX($AH$352:$AH$639,ROW($A72))))</f>
        <v>0</v>
      </c>
      <c r="AH135" s="167" t="str">
        <f t="shared" si="93"/>
        <v>Team D5Team D7</v>
      </c>
      <c r="AI135" s="3" t="s">
        <v>138</v>
      </c>
    </row>
    <row r="136" spans="2:35" s="2" customFormat="1" x14ac:dyDescent="0.2">
      <c r="B136" s="3"/>
      <c r="C136" s="3"/>
      <c r="D136" s="3"/>
      <c r="G136" s="1" t="s">
        <v>59</v>
      </c>
      <c r="H136" s="174" t="str">
        <f>Spielplan!$J61</f>
        <v>Team D6</v>
      </c>
      <c r="I136" s="3" t="str">
        <f>Spielplan!$L61</f>
        <v>Team D8</v>
      </c>
      <c r="J136" s="172">
        <f>IF(Spielplan!$M61="","",Spielplan!$M61)</f>
        <v>3</v>
      </c>
      <c r="K136" s="175">
        <f>IF(Spielplan!$O61="","",Spielplan!$O61)</f>
        <v>1</v>
      </c>
      <c r="L136" s="172"/>
      <c r="U136" s="57" t="s">
        <v>187</v>
      </c>
      <c r="V136" s="39" t="str">
        <f t="shared" si="88"/>
        <v>Team A8</v>
      </c>
      <c r="W136" s="172" t="str">
        <f t="shared" si="89"/>
        <v>Maibach 1822 eV</v>
      </c>
      <c r="X136" s="172">
        <f t="shared" si="94"/>
        <v>2</v>
      </c>
      <c r="Y136" s="34">
        <f t="shared" si="95"/>
        <v>5</v>
      </c>
      <c r="Z136" s="33" t="str">
        <f t="shared" si="96"/>
        <v>Team A8Maibach 1822 eV</v>
      </c>
      <c r="AA136" s="172">
        <f t="shared" si="92"/>
        <v>1</v>
      </c>
      <c r="AB136" s="172" t="str">
        <f t="shared" si="97"/>
        <v>2 : 5</v>
      </c>
      <c r="AC136" s="3" t="str">
        <f t="shared" si="98"/>
        <v/>
      </c>
      <c r="AD136" s="64" t="str">
        <f t="shared" si="99"/>
        <v/>
      </c>
      <c r="AE136" s="66">
        <f t="shared" si="90"/>
        <v>0</v>
      </c>
      <c r="AF136" s="64">
        <f t="shared" si="91"/>
        <v>3</v>
      </c>
      <c r="AG136" s="172">
        <f>IF($AH136="",0,COUNTIF($AH$64:$AH136,INDEX($AH$352:$AH$639,ROW($A73))))</f>
        <v>0</v>
      </c>
      <c r="AH136" s="167" t="str">
        <f t="shared" si="93"/>
        <v>Team A8Maibach 1822 eV</v>
      </c>
      <c r="AI136" s="3" t="s">
        <v>138</v>
      </c>
    </row>
    <row r="137" spans="2:35" x14ac:dyDescent="0.2">
      <c r="G137" s="1" t="s">
        <v>60</v>
      </c>
      <c r="H137" s="174" t="str">
        <f>Spielplan!$J62</f>
        <v>Team A9</v>
      </c>
      <c r="I137" s="3" t="str">
        <f>Spielplan!$L62</f>
        <v>Beinbruch SC</v>
      </c>
      <c r="J137" s="172">
        <f>IF(Spielplan!$M62="","",Spielplan!$M62)</f>
        <v>3</v>
      </c>
      <c r="K137" s="175">
        <f>IF(Spielplan!$O62="","",Spielplan!$O62)</f>
        <v>3</v>
      </c>
      <c r="U137" s="57" t="s">
        <v>188</v>
      </c>
      <c r="V137" s="39" t="str">
        <f t="shared" si="88"/>
        <v>Team B8</v>
      </c>
      <c r="W137" s="172" t="str">
        <f t="shared" si="89"/>
        <v>Team B4</v>
      </c>
      <c r="X137" s="172">
        <f t="shared" si="94"/>
        <v>2</v>
      </c>
      <c r="Y137" s="34">
        <f t="shared" si="95"/>
        <v>4</v>
      </c>
      <c r="Z137" s="33" t="str">
        <f t="shared" si="96"/>
        <v>Team B8Team B4</v>
      </c>
      <c r="AA137" s="172">
        <f t="shared" si="92"/>
        <v>1</v>
      </c>
      <c r="AB137" s="172" t="str">
        <f t="shared" si="97"/>
        <v>2 : 4</v>
      </c>
      <c r="AC137" s="3" t="str">
        <f t="shared" si="98"/>
        <v/>
      </c>
      <c r="AD137" s="64" t="str">
        <f t="shared" si="99"/>
        <v/>
      </c>
      <c r="AE137" s="66">
        <f t="shared" si="90"/>
        <v>0</v>
      </c>
      <c r="AF137" s="64">
        <f t="shared" si="91"/>
        <v>3</v>
      </c>
      <c r="AG137" s="172">
        <f>IF($AH137="",0,COUNTIF($AH$64:$AH137,INDEX($AH$352:$AH$639,ROW($A74))))</f>
        <v>0</v>
      </c>
      <c r="AH137" s="167" t="str">
        <f t="shared" si="93"/>
        <v>Team B8Team B4</v>
      </c>
      <c r="AI137" s="3" t="s">
        <v>138</v>
      </c>
    </row>
    <row r="138" spans="2:35" x14ac:dyDescent="0.2">
      <c r="G138" s="1" t="s">
        <v>61</v>
      </c>
      <c r="H138" s="174" t="str">
        <f>Spielplan!$J63</f>
        <v>Team B9</v>
      </c>
      <c r="I138" s="3" t="str">
        <f>Spielplan!$L63</f>
        <v>Team B5</v>
      </c>
      <c r="J138" s="172">
        <f>IF(Spielplan!$M63="","",Spielplan!$M63)</f>
        <v>5</v>
      </c>
      <c r="K138" s="175">
        <f>IF(Spielplan!$O63="","",Spielplan!$O63)</f>
        <v>1</v>
      </c>
      <c r="U138" s="57" t="s">
        <v>189</v>
      </c>
      <c r="V138" s="39" t="str">
        <f t="shared" si="88"/>
        <v>Team C8</v>
      </c>
      <c r="W138" s="172" t="str">
        <f t="shared" si="89"/>
        <v>Team C4</v>
      </c>
      <c r="X138" s="172">
        <f t="shared" si="94"/>
        <v>0</v>
      </c>
      <c r="Y138" s="34">
        <f t="shared" si="95"/>
        <v>3</v>
      </c>
      <c r="Z138" s="33" t="str">
        <f t="shared" si="96"/>
        <v>Team C8Team C4</v>
      </c>
      <c r="AA138" s="172">
        <f t="shared" si="92"/>
        <v>1</v>
      </c>
      <c r="AB138" s="172" t="str">
        <f t="shared" si="97"/>
        <v>0 : 3</v>
      </c>
      <c r="AC138" s="3" t="str">
        <f t="shared" si="98"/>
        <v/>
      </c>
      <c r="AD138" s="64" t="str">
        <f t="shared" si="99"/>
        <v/>
      </c>
      <c r="AE138" s="66">
        <f t="shared" si="90"/>
        <v>0</v>
      </c>
      <c r="AF138" s="64">
        <f t="shared" si="91"/>
        <v>3</v>
      </c>
      <c r="AG138" s="172">
        <f>IF($AH138="",0,COUNTIF($AH$64:$AH138,INDEX($AH$352:$AH$639,ROW($A75))))</f>
        <v>0</v>
      </c>
      <c r="AH138" s="167" t="str">
        <f t="shared" si="93"/>
        <v>Team C8Team C4</v>
      </c>
      <c r="AI138" s="3" t="s">
        <v>138</v>
      </c>
    </row>
    <row r="139" spans="2:35" x14ac:dyDescent="0.2">
      <c r="G139" s="1" t="s">
        <v>62</v>
      </c>
      <c r="H139" s="174" t="str">
        <f>Spielplan!$J64</f>
        <v>Team C9</v>
      </c>
      <c r="I139" s="3" t="str">
        <f>Spielplan!$L64</f>
        <v>Team C5</v>
      </c>
      <c r="J139" s="172">
        <f>IF(Spielplan!$M64="","",Spielplan!$M64)</f>
        <v>6</v>
      </c>
      <c r="K139" s="175">
        <f>IF(Spielplan!$O64="","",Spielplan!$O64)</f>
        <v>1</v>
      </c>
      <c r="U139" s="57" t="s">
        <v>190</v>
      </c>
      <c r="V139" s="39" t="str">
        <f t="shared" si="88"/>
        <v>Team D8</v>
      </c>
      <c r="W139" s="172" t="str">
        <f t="shared" si="89"/>
        <v>Team D4</v>
      </c>
      <c r="X139" s="172">
        <f t="shared" si="94"/>
        <v>1</v>
      </c>
      <c r="Y139" s="34">
        <f t="shared" si="95"/>
        <v>5</v>
      </c>
      <c r="Z139" s="33" t="str">
        <f t="shared" si="96"/>
        <v>Team D8Team D4</v>
      </c>
      <c r="AA139" s="172">
        <f t="shared" si="92"/>
        <v>1</v>
      </c>
      <c r="AB139" s="172" t="str">
        <f t="shared" si="97"/>
        <v>1 : 5</v>
      </c>
      <c r="AC139" s="3" t="str">
        <f t="shared" si="98"/>
        <v/>
      </c>
      <c r="AD139" s="64" t="str">
        <f t="shared" si="99"/>
        <v/>
      </c>
      <c r="AE139" s="66">
        <f t="shared" si="90"/>
        <v>0</v>
      </c>
      <c r="AF139" s="64">
        <f t="shared" si="91"/>
        <v>3</v>
      </c>
      <c r="AG139" s="172">
        <f>IF($AH139="",0,COUNTIF($AH$64:$AH139,INDEX($AH$352:$AH$639,ROW($A76))))</f>
        <v>0</v>
      </c>
      <c r="AH139" s="167" t="str">
        <f t="shared" si="93"/>
        <v>Team D8Team D4</v>
      </c>
      <c r="AI139" s="3" t="s">
        <v>138</v>
      </c>
    </row>
    <row r="140" spans="2:35" x14ac:dyDescent="0.2">
      <c r="G140" s="1" t="s">
        <v>63</v>
      </c>
      <c r="H140" s="174" t="str">
        <f>Spielplan!$J65</f>
        <v>Team D9</v>
      </c>
      <c r="I140" s="3" t="str">
        <f>Spielplan!$L65</f>
        <v>Team D5</v>
      </c>
      <c r="J140" s="172">
        <f>IF(Spielplan!$M65="","",Spielplan!$M65)</f>
        <v>5</v>
      </c>
      <c r="K140" s="175">
        <f>IF(Spielplan!$O65="","",Spielplan!$O65)</f>
        <v>2</v>
      </c>
      <c r="U140" s="57" t="s">
        <v>191</v>
      </c>
      <c r="V140" s="39" t="str">
        <f t="shared" si="88"/>
        <v>FC Barcelona</v>
      </c>
      <c r="W140" s="172" t="str">
        <f t="shared" si="89"/>
        <v>Team A9</v>
      </c>
      <c r="X140" s="172">
        <f t="shared" si="94"/>
        <v>3</v>
      </c>
      <c r="Y140" s="34">
        <f t="shared" si="95"/>
        <v>0</v>
      </c>
      <c r="Z140" s="33" t="str">
        <f t="shared" si="96"/>
        <v>FC BarcelonaTeam A9</v>
      </c>
      <c r="AA140" s="172">
        <f t="shared" si="92"/>
        <v>1</v>
      </c>
      <c r="AB140" s="172" t="str">
        <f t="shared" si="97"/>
        <v>3 : 0</v>
      </c>
      <c r="AC140" s="3" t="str">
        <f t="shared" si="98"/>
        <v/>
      </c>
      <c r="AD140" s="64" t="str">
        <f t="shared" si="99"/>
        <v/>
      </c>
      <c r="AE140" s="66">
        <f t="shared" si="90"/>
        <v>3</v>
      </c>
      <c r="AF140" s="64">
        <f t="shared" si="91"/>
        <v>0</v>
      </c>
      <c r="AG140" s="172">
        <f>IF($AH140="",0,COUNTIF($AH$64:$AH140,INDEX($AH$352:$AH$639,ROW($A77))))</f>
        <v>0</v>
      </c>
      <c r="AH140" s="167" t="str">
        <f t="shared" si="93"/>
        <v>FC BarcelonaTeam A9</v>
      </c>
      <c r="AI140" s="3" t="s">
        <v>138</v>
      </c>
    </row>
    <row r="141" spans="2:35" x14ac:dyDescent="0.2">
      <c r="G141" s="1" t="s">
        <v>64</v>
      </c>
      <c r="H141" s="174" t="str">
        <f>Spielplan!$J66</f>
        <v>Eintracht Frankfurt</v>
      </c>
      <c r="I141" s="3" t="str">
        <f>Spielplan!$L66</f>
        <v>FC Barcelona</v>
      </c>
      <c r="J141" s="172">
        <f>IF(Spielplan!$M66="","",Spielplan!$M66)</f>
        <v>4</v>
      </c>
      <c r="K141" s="175">
        <f>IF(Spielplan!$O66="","",Spielplan!$O66)</f>
        <v>2</v>
      </c>
      <c r="U141" s="57" t="s">
        <v>192</v>
      </c>
      <c r="V141" s="39" t="str">
        <f t="shared" si="88"/>
        <v>Team B3</v>
      </c>
      <c r="W141" s="172" t="str">
        <f t="shared" si="89"/>
        <v>Team B9</v>
      </c>
      <c r="X141" s="172">
        <f t="shared" si="94"/>
        <v>2</v>
      </c>
      <c r="Y141" s="34">
        <f t="shared" si="95"/>
        <v>1</v>
      </c>
      <c r="Z141" s="33" t="str">
        <f t="shared" si="96"/>
        <v>Team B3Team B9</v>
      </c>
      <c r="AA141" s="172">
        <f t="shared" si="92"/>
        <v>1</v>
      </c>
      <c r="AB141" s="172" t="str">
        <f t="shared" si="97"/>
        <v>2 : 1</v>
      </c>
      <c r="AC141" s="3" t="str">
        <f t="shared" si="98"/>
        <v/>
      </c>
      <c r="AD141" s="64" t="str">
        <f t="shared" si="99"/>
        <v/>
      </c>
      <c r="AE141" s="66">
        <f t="shared" si="90"/>
        <v>3</v>
      </c>
      <c r="AF141" s="64">
        <f t="shared" si="91"/>
        <v>0</v>
      </c>
      <c r="AG141" s="172">
        <f>IF($AH141="",0,COUNTIF($AH$64:$AH141,INDEX($AH$352:$AH$639,ROW($A78))))</f>
        <v>0</v>
      </c>
      <c r="AH141" s="167" t="str">
        <f t="shared" si="93"/>
        <v>Team B3Team B9</v>
      </c>
      <c r="AI141" s="3" t="s">
        <v>138</v>
      </c>
    </row>
    <row r="142" spans="2:35" x14ac:dyDescent="0.2">
      <c r="G142" s="1" t="s">
        <v>65</v>
      </c>
      <c r="H142" s="174" t="str">
        <f>Spielplan!$J67</f>
        <v>Team B2</v>
      </c>
      <c r="I142" s="3" t="str">
        <f>Spielplan!$L67</f>
        <v>Team B3</v>
      </c>
      <c r="J142" s="172">
        <f>IF(Spielplan!$M67="","",Spielplan!$M67)</f>
        <v>3</v>
      </c>
      <c r="K142" s="175">
        <f>IF(Spielplan!$O67="","",Spielplan!$O67)</f>
        <v>0</v>
      </c>
      <c r="U142" s="57" t="s">
        <v>193</v>
      </c>
      <c r="V142" s="39" t="str">
        <f t="shared" si="88"/>
        <v>Team C3</v>
      </c>
      <c r="W142" s="172" t="str">
        <f t="shared" si="89"/>
        <v>Team C9</v>
      </c>
      <c r="X142" s="172">
        <f t="shared" si="94"/>
        <v>2</v>
      </c>
      <c r="Y142" s="34">
        <f t="shared" si="95"/>
        <v>2</v>
      </c>
      <c r="Z142" s="33" t="str">
        <f t="shared" si="96"/>
        <v>Team C3Team C9</v>
      </c>
      <c r="AA142" s="172">
        <f t="shared" si="92"/>
        <v>1</v>
      </c>
      <c r="AB142" s="172" t="str">
        <f t="shared" si="97"/>
        <v>2 : 2</v>
      </c>
      <c r="AC142" s="3" t="str">
        <f t="shared" si="98"/>
        <v/>
      </c>
      <c r="AD142" s="64" t="str">
        <f t="shared" si="99"/>
        <v/>
      </c>
      <c r="AE142" s="66">
        <f t="shared" si="90"/>
        <v>1</v>
      </c>
      <c r="AF142" s="64">
        <f t="shared" si="91"/>
        <v>1</v>
      </c>
      <c r="AG142" s="172">
        <f>IF($AH142="",0,COUNTIF($AH$64:$AH142,INDEX($AH$352:$AH$639,ROW($A79))))</f>
        <v>0</v>
      </c>
      <c r="AH142" s="167" t="str">
        <f t="shared" si="93"/>
        <v>Team C3Team C9</v>
      </c>
      <c r="AI142" s="3" t="s">
        <v>138</v>
      </c>
    </row>
    <row r="143" spans="2:35" x14ac:dyDescent="0.2">
      <c r="G143" s="1" t="s">
        <v>66</v>
      </c>
      <c r="H143" s="174" t="str">
        <f>Spielplan!$J68</f>
        <v>Team C2</v>
      </c>
      <c r="I143" s="3" t="str">
        <f>Spielplan!$L68</f>
        <v>Team C3</v>
      </c>
      <c r="J143" s="172">
        <f>IF(Spielplan!$M68="","",Spielplan!$M68)</f>
        <v>5</v>
      </c>
      <c r="K143" s="175">
        <f>IF(Spielplan!$O68="","",Spielplan!$O68)</f>
        <v>1</v>
      </c>
      <c r="U143" s="57" t="s">
        <v>194</v>
      </c>
      <c r="V143" s="39" t="str">
        <f t="shared" si="88"/>
        <v>Team D3</v>
      </c>
      <c r="W143" s="172" t="str">
        <f t="shared" si="89"/>
        <v>Team D9</v>
      </c>
      <c r="X143" s="172">
        <f t="shared" si="94"/>
        <v>3</v>
      </c>
      <c r="Y143" s="34">
        <f t="shared" si="95"/>
        <v>4</v>
      </c>
      <c r="Z143" s="33" t="str">
        <f t="shared" si="96"/>
        <v>Team D3Team D9</v>
      </c>
      <c r="AA143" s="172">
        <f t="shared" si="92"/>
        <v>1</v>
      </c>
      <c r="AB143" s="172" t="str">
        <f t="shared" si="97"/>
        <v>3 : 4</v>
      </c>
      <c r="AC143" s="3" t="str">
        <f t="shared" si="98"/>
        <v/>
      </c>
      <c r="AD143" s="64" t="str">
        <f t="shared" si="99"/>
        <v/>
      </c>
      <c r="AE143" s="66">
        <f t="shared" si="90"/>
        <v>0</v>
      </c>
      <c r="AF143" s="64">
        <f t="shared" si="91"/>
        <v>3</v>
      </c>
      <c r="AG143" s="172">
        <f>IF($AH143="",0,COUNTIF($AH$64:$AH143,INDEX($AH$352:$AH$639,ROW($A80))))</f>
        <v>0</v>
      </c>
      <c r="AH143" s="167" t="str">
        <f t="shared" si="93"/>
        <v>Team D3Team D9</v>
      </c>
      <c r="AI143" s="3" t="s">
        <v>138</v>
      </c>
    </row>
    <row r="144" spans="2:35" x14ac:dyDescent="0.2">
      <c r="G144" s="1" t="s">
        <v>67</v>
      </c>
      <c r="H144" s="174" t="str">
        <f>Spielplan!$J69</f>
        <v>Team D2</v>
      </c>
      <c r="I144" s="3" t="str">
        <f>Spielplan!$L69</f>
        <v>Team D3</v>
      </c>
      <c r="J144" s="172">
        <f>IF(Spielplan!$M69="","",Spielplan!$M69)</f>
        <v>0</v>
      </c>
      <c r="K144" s="175">
        <f>IF(Spielplan!$O69="","",Spielplan!$O69)</f>
        <v>3</v>
      </c>
      <c r="U144" s="57" t="s">
        <v>195</v>
      </c>
      <c r="V144" s="39" t="str">
        <f t="shared" si="88"/>
        <v>Beinbruch SC</v>
      </c>
      <c r="W144" s="172" t="str">
        <f t="shared" si="89"/>
        <v>1. FC Riedwald</v>
      </c>
      <c r="X144" s="172">
        <f t="shared" si="94"/>
        <v>3</v>
      </c>
      <c r="Y144" s="34">
        <f t="shared" si="95"/>
        <v>3</v>
      </c>
      <c r="Z144" s="33" t="str">
        <f t="shared" si="96"/>
        <v>Beinbruch SC1. FC Riedwald</v>
      </c>
      <c r="AA144" s="172">
        <f t="shared" si="92"/>
        <v>1</v>
      </c>
      <c r="AB144" s="172" t="str">
        <f t="shared" si="97"/>
        <v>3 : 3</v>
      </c>
      <c r="AC144" s="3" t="str">
        <f t="shared" si="98"/>
        <v/>
      </c>
      <c r="AD144" s="64" t="str">
        <f t="shared" si="99"/>
        <v/>
      </c>
      <c r="AE144" s="66">
        <f t="shared" si="90"/>
        <v>1</v>
      </c>
      <c r="AF144" s="64">
        <f t="shared" si="91"/>
        <v>1</v>
      </c>
      <c r="AG144" s="172">
        <f>IF($AH144="",0,COUNTIF($AH$64:$AH144,INDEX($AH$352:$AH$639,ROW($A81))))</f>
        <v>0</v>
      </c>
      <c r="AH144" s="167" t="str">
        <f t="shared" si="93"/>
        <v>Beinbruch SC1. FC Riedwald</v>
      </c>
      <c r="AI144" s="3" t="s">
        <v>138</v>
      </c>
    </row>
    <row r="145" spans="7:35" x14ac:dyDescent="0.2">
      <c r="G145" s="1" t="s">
        <v>68</v>
      </c>
      <c r="H145" s="174" t="str">
        <f>Spielplan!$J70</f>
        <v>1. FC Riedwald</v>
      </c>
      <c r="I145" s="3" t="str">
        <f>Spielplan!$L70</f>
        <v>FV Schlappe Lunge</v>
      </c>
      <c r="J145" s="172">
        <f>IF(Spielplan!$M70="","",Spielplan!$M70)</f>
        <v>1</v>
      </c>
      <c r="K145" s="175">
        <f>IF(Spielplan!$O70="","",Spielplan!$O70)</f>
        <v>2</v>
      </c>
      <c r="U145" s="57" t="s">
        <v>196</v>
      </c>
      <c r="V145" s="39" t="str">
        <f t="shared" si="88"/>
        <v>Team B5</v>
      </c>
      <c r="W145" s="172" t="str">
        <f t="shared" si="89"/>
        <v>Team B1</v>
      </c>
      <c r="X145" s="172">
        <f t="shared" si="94"/>
        <v>3</v>
      </c>
      <c r="Y145" s="34">
        <f t="shared" si="95"/>
        <v>1</v>
      </c>
      <c r="Z145" s="33" t="str">
        <f t="shared" si="96"/>
        <v>Team B5Team B1</v>
      </c>
      <c r="AA145" s="172">
        <f t="shared" si="92"/>
        <v>1</v>
      </c>
      <c r="AB145" s="172" t="str">
        <f t="shared" si="97"/>
        <v>3 : 1</v>
      </c>
      <c r="AC145" s="3" t="str">
        <f t="shared" si="98"/>
        <v/>
      </c>
      <c r="AD145" s="64" t="str">
        <f t="shared" si="99"/>
        <v/>
      </c>
      <c r="AE145" s="66">
        <f t="shared" si="90"/>
        <v>3</v>
      </c>
      <c r="AF145" s="64">
        <f t="shared" si="91"/>
        <v>0</v>
      </c>
      <c r="AG145" s="172">
        <f>IF($AH145="",0,COUNTIF($AH$64:$AH145,INDEX($AH$352:$AH$639,ROW($A82))))</f>
        <v>0</v>
      </c>
      <c r="AH145" s="167" t="str">
        <f t="shared" si="93"/>
        <v>Team B5Team B1</v>
      </c>
      <c r="AI145" s="3" t="s">
        <v>138</v>
      </c>
    </row>
    <row r="146" spans="7:35" x14ac:dyDescent="0.2">
      <c r="G146" s="1" t="s">
        <v>69</v>
      </c>
      <c r="H146" s="174" t="str">
        <f>Spielplan!$J71</f>
        <v>Team B1</v>
      </c>
      <c r="I146" s="3" t="str">
        <f>Spielplan!$L71</f>
        <v>Team B6</v>
      </c>
      <c r="J146" s="172">
        <f>IF(Spielplan!$M71="","",Spielplan!$M71)</f>
        <v>2</v>
      </c>
      <c r="K146" s="175">
        <f>IF(Spielplan!$O71="","",Spielplan!$O71)</f>
        <v>2</v>
      </c>
      <c r="U146" s="57" t="s">
        <v>197</v>
      </c>
      <c r="V146" s="39" t="str">
        <f t="shared" si="88"/>
        <v>Team C5</v>
      </c>
      <c r="W146" s="172" t="str">
        <f t="shared" si="89"/>
        <v>Team C1</v>
      </c>
      <c r="X146" s="172">
        <f t="shared" si="94"/>
        <v>3</v>
      </c>
      <c r="Y146" s="34">
        <f t="shared" si="95"/>
        <v>3</v>
      </c>
      <c r="Z146" s="33" t="str">
        <f t="shared" si="96"/>
        <v>Team C5Team C1</v>
      </c>
      <c r="AA146" s="172">
        <f t="shared" si="92"/>
        <v>1</v>
      </c>
      <c r="AB146" s="172" t="str">
        <f t="shared" si="97"/>
        <v>3 : 3</v>
      </c>
      <c r="AC146" s="3" t="str">
        <f t="shared" si="98"/>
        <v/>
      </c>
      <c r="AD146" s="64" t="str">
        <f t="shared" si="99"/>
        <v/>
      </c>
      <c r="AE146" s="66">
        <f t="shared" si="90"/>
        <v>1</v>
      </c>
      <c r="AF146" s="64">
        <f t="shared" si="91"/>
        <v>1</v>
      </c>
      <c r="AG146" s="172">
        <f>IF($AH146="",0,COUNTIF($AH$64:$AH146,INDEX($AH$352:$AH$639,ROW($A83))))</f>
        <v>0</v>
      </c>
      <c r="AH146" s="167" t="str">
        <f t="shared" si="93"/>
        <v>Team C5Team C1</v>
      </c>
      <c r="AI146" s="3" t="s">
        <v>138</v>
      </c>
    </row>
    <row r="147" spans="7:35" x14ac:dyDescent="0.2">
      <c r="G147" s="1" t="s">
        <v>70</v>
      </c>
      <c r="H147" s="174" t="str">
        <f>Spielplan!$J72</f>
        <v>Team C1</v>
      </c>
      <c r="I147" s="3" t="str">
        <f>Spielplan!$L72</f>
        <v>Team C6</v>
      </c>
      <c r="J147" s="172">
        <f>IF(Spielplan!$M72="","",Spielplan!$M72)</f>
        <v>4</v>
      </c>
      <c r="K147" s="175">
        <f>IF(Spielplan!$O72="","",Spielplan!$O72)</f>
        <v>3</v>
      </c>
      <c r="U147" s="57" t="s">
        <v>198</v>
      </c>
      <c r="V147" s="39" t="str">
        <f t="shared" si="88"/>
        <v>Team D5</v>
      </c>
      <c r="W147" s="172" t="str">
        <f t="shared" si="89"/>
        <v>Team D1</v>
      </c>
      <c r="X147" s="172">
        <f t="shared" si="94"/>
        <v>5</v>
      </c>
      <c r="Y147" s="34">
        <f t="shared" si="95"/>
        <v>1</v>
      </c>
      <c r="Z147" s="33" t="str">
        <f t="shared" si="96"/>
        <v>Team D5Team D1</v>
      </c>
      <c r="AA147" s="172">
        <f t="shared" si="92"/>
        <v>1</v>
      </c>
      <c r="AB147" s="172" t="str">
        <f t="shared" si="97"/>
        <v>5 : 1</v>
      </c>
      <c r="AC147" s="3" t="str">
        <f t="shared" si="98"/>
        <v/>
      </c>
      <c r="AD147" s="64" t="str">
        <f t="shared" si="99"/>
        <v/>
      </c>
      <c r="AE147" s="66">
        <f t="shared" si="90"/>
        <v>3</v>
      </c>
      <c r="AF147" s="64">
        <f t="shared" si="91"/>
        <v>0</v>
      </c>
      <c r="AG147" s="172">
        <f>IF($AH147="",0,COUNTIF($AH$64:$AH147,INDEX($AH$352:$AH$639,ROW($A84))))</f>
        <v>0</v>
      </c>
      <c r="AH147" s="167" t="str">
        <f t="shared" si="93"/>
        <v>Team D5Team D1</v>
      </c>
      <c r="AI147" s="3" t="s">
        <v>138</v>
      </c>
    </row>
    <row r="148" spans="7:35" x14ac:dyDescent="0.2">
      <c r="G148" s="1" t="s">
        <v>71</v>
      </c>
      <c r="H148" s="174" t="str">
        <f>Spielplan!$J73</f>
        <v>Team D1</v>
      </c>
      <c r="I148" s="3" t="str">
        <f>Spielplan!$L73</f>
        <v>Team D6</v>
      </c>
      <c r="J148" s="172">
        <f>IF(Spielplan!$M73="","",Spielplan!$M73)</f>
        <v>3</v>
      </c>
      <c r="K148" s="175">
        <f>IF(Spielplan!$O73="","",Spielplan!$O73)</f>
        <v>3</v>
      </c>
      <c r="U148" s="57" t="s">
        <v>199</v>
      </c>
      <c r="V148" s="39" t="str">
        <f t="shared" si="88"/>
        <v>Maibach 1822 eV</v>
      </c>
      <c r="W148" s="172" t="str">
        <f t="shared" si="89"/>
        <v>FV Schlappe Lunge</v>
      </c>
      <c r="X148" s="172">
        <f t="shared" si="94"/>
        <v>6</v>
      </c>
      <c r="Y148" s="34">
        <f t="shared" si="95"/>
        <v>1</v>
      </c>
      <c r="Z148" s="33" t="str">
        <f t="shared" si="96"/>
        <v>Maibach 1822 eVFV Schlappe Lunge</v>
      </c>
      <c r="AA148" s="172">
        <f t="shared" si="92"/>
        <v>1</v>
      </c>
      <c r="AB148" s="172" t="str">
        <f t="shared" si="97"/>
        <v>6 : 1</v>
      </c>
      <c r="AC148" s="3" t="str">
        <f t="shared" si="98"/>
        <v/>
      </c>
      <c r="AD148" s="64" t="str">
        <f t="shared" si="99"/>
        <v/>
      </c>
      <c r="AE148" s="66">
        <f t="shared" si="90"/>
        <v>3</v>
      </c>
      <c r="AF148" s="64">
        <f t="shared" si="91"/>
        <v>0</v>
      </c>
      <c r="AG148" s="172">
        <f>IF($AH148="",0,COUNTIF($AH$64:$AH148,INDEX($AH$352:$AH$639,ROW($A85))))</f>
        <v>0</v>
      </c>
      <c r="AH148" s="167" t="str">
        <f t="shared" si="93"/>
        <v>Maibach 1822 eVFV Schlappe Lunge</v>
      </c>
      <c r="AI148" s="3" t="s">
        <v>138</v>
      </c>
    </row>
    <row r="149" spans="7:35" x14ac:dyDescent="0.2">
      <c r="G149" s="1" t="s">
        <v>72</v>
      </c>
      <c r="H149" s="174" t="str">
        <f>Spielplan!$J74</f>
        <v>Beinbruch SC</v>
      </c>
      <c r="I149" s="3" t="str">
        <f>Spielplan!$L74</f>
        <v>Team A7</v>
      </c>
      <c r="J149" s="172">
        <f>IF(Spielplan!$M74="","",Spielplan!$M74)</f>
        <v>1</v>
      </c>
      <c r="K149" s="175">
        <f>IF(Spielplan!$O74="","",Spielplan!$O74)</f>
        <v>3</v>
      </c>
      <c r="U149" s="57" t="s">
        <v>200</v>
      </c>
      <c r="V149" s="39" t="str">
        <f t="shared" si="88"/>
        <v>Team B4</v>
      </c>
      <c r="W149" s="172" t="str">
        <f t="shared" si="89"/>
        <v>Team B6</v>
      </c>
      <c r="X149" s="172">
        <f t="shared" si="94"/>
        <v>5</v>
      </c>
      <c r="Y149" s="34">
        <f t="shared" si="95"/>
        <v>2</v>
      </c>
      <c r="Z149" s="33" t="str">
        <f t="shared" si="96"/>
        <v>Team B4Team B6</v>
      </c>
      <c r="AA149" s="172">
        <f t="shared" si="92"/>
        <v>1</v>
      </c>
      <c r="AB149" s="172" t="str">
        <f t="shared" si="97"/>
        <v>5 : 2</v>
      </c>
      <c r="AC149" s="3" t="str">
        <f t="shared" si="98"/>
        <v/>
      </c>
      <c r="AD149" s="64" t="str">
        <f t="shared" si="99"/>
        <v/>
      </c>
      <c r="AE149" s="66">
        <f t="shared" si="90"/>
        <v>3</v>
      </c>
      <c r="AF149" s="64">
        <f t="shared" si="91"/>
        <v>0</v>
      </c>
      <c r="AG149" s="172">
        <f>IF($AH149="",0,COUNTIF($AH$64:$AH149,INDEX($AH$352:$AH$639,ROW($A86))))</f>
        <v>0</v>
      </c>
      <c r="AH149" s="167" t="str">
        <f t="shared" si="93"/>
        <v>Team B4Team B6</v>
      </c>
      <c r="AI149" s="3" t="s">
        <v>138</v>
      </c>
    </row>
    <row r="150" spans="7:35" x14ac:dyDescent="0.2">
      <c r="G150" s="1" t="s">
        <v>73</v>
      </c>
      <c r="H150" s="174" t="str">
        <f>Spielplan!$J75</f>
        <v>Team B5</v>
      </c>
      <c r="I150" s="3" t="str">
        <f>Spielplan!$L75</f>
        <v>Team B7</v>
      </c>
      <c r="J150" s="172">
        <f>IF(Spielplan!$M75="","",Spielplan!$M75)</f>
        <v>3</v>
      </c>
      <c r="K150" s="175">
        <f>IF(Spielplan!$O75="","",Spielplan!$O75)</f>
        <v>3</v>
      </c>
      <c r="U150" s="57" t="s">
        <v>201</v>
      </c>
      <c r="V150" s="39" t="str">
        <f t="shared" si="88"/>
        <v>Team C4</v>
      </c>
      <c r="W150" s="172" t="str">
        <f t="shared" si="89"/>
        <v>Team C6</v>
      </c>
      <c r="X150" s="172">
        <f t="shared" si="94"/>
        <v>4</v>
      </c>
      <c r="Y150" s="34">
        <f t="shared" si="95"/>
        <v>2</v>
      </c>
      <c r="Z150" s="33" t="str">
        <f t="shared" si="96"/>
        <v>Team C4Team C6</v>
      </c>
      <c r="AA150" s="172">
        <f t="shared" si="92"/>
        <v>1</v>
      </c>
      <c r="AB150" s="172" t="str">
        <f t="shared" si="97"/>
        <v>4 : 2</v>
      </c>
      <c r="AC150" s="3" t="str">
        <f t="shared" si="98"/>
        <v/>
      </c>
      <c r="AD150" s="64" t="str">
        <f t="shared" si="99"/>
        <v/>
      </c>
      <c r="AE150" s="66">
        <f t="shared" si="90"/>
        <v>3</v>
      </c>
      <c r="AF150" s="64">
        <f t="shared" si="91"/>
        <v>0</v>
      </c>
      <c r="AG150" s="172">
        <f>IF($AH150="",0,COUNTIF($AH$64:$AH150,INDEX($AH$352:$AH$639,ROW($A87))))</f>
        <v>0</v>
      </c>
      <c r="AH150" s="167" t="str">
        <f t="shared" si="93"/>
        <v>Team C4Team C6</v>
      </c>
      <c r="AI150" s="3" t="s">
        <v>138</v>
      </c>
    </row>
    <row r="151" spans="7:35" x14ac:dyDescent="0.2">
      <c r="G151" s="1" t="s">
        <v>74</v>
      </c>
      <c r="H151" s="174" t="str">
        <f>Spielplan!$J76</f>
        <v>Team C5</v>
      </c>
      <c r="I151" s="3" t="str">
        <f>Spielplan!$L76</f>
        <v>Team C7</v>
      </c>
      <c r="J151" s="172">
        <f>IF(Spielplan!$M76="","",Spielplan!$M76)</f>
        <v>1</v>
      </c>
      <c r="K151" s="175">
        <f>IF(Spielplan!$O76="","",Spielplan!$O76)</f>
        <v>5</v>
      </c>
      <c r="U151" s="57" t="s">
        <v>202</v>
      </c>
      <c r="V151" s="39" t="str">
        <f t="shared" si="88"/>
        <v>Team D4</v>
      </c>
      <c r="W151" s="172" t="str">
        <f t="shared" si="89"/>
        <v>Team D6</v>
      </c>
      <c r="X151" s="172">
        <f t="shared" si="94"/>
        <v>3</v>
      </c>
      <c r="Y151" s="34">
        <f t="shared" si="95"/>
        <v>0</v>
      </c>
      <c r="Z151" s="33" t="str">
        <f t="shared" si="96"/>
        <v>Team D4Team D6</v>
      </c>
      <c r="AA151" s="172">
        <f t="shared" si="92"/>
        <v>1</v>
      </c>
      <c r="AB151" s="172" t="str">
        <f t="shared" si="97"/>
        <v>3 : 0</v>
      </c>
      <c r="AC151" s="3" t="str">
        <f t="shared" si="98"/>
        <v/>
      </c>
      <c r="AD151" s="64" t="str">
        <f t="shared" si="99"/>
        <v/>
      </c>
      <c r="AE151" s="66">
        <f t="shared" si="90"/>
        <v>3</v>
      </c>
      <c r="AF151" s="64">
        <f t="shared" si="91"/>
        <v>0</v>
      </c>
      <c r="AG151" s="172">
        <f>IF($AH151="",0,COUNTIF($AH$64:$AH151,INDEX($AH$352:$AH$639,ROW($A88))))</f>
        <v>0</v>
      </c>
      <c r="AH151" s="167" t="str">
        <f t="shared" si="93"/>
        <v>Team D4Team D6</v>
      </c>
      <c r="AI151" s="3" t="s">
        <v>138</v>
      </c>
    </row>
    <row r="152" spans="7:35" x14ac:dyDescent="0.2">
      <c r="G152" s="1" t="s">
        <v>75</v>
      </c>
      <c r="H152" s="174" t="str">
        <f>Spielplan!$J77</f>
        <v>Team D5</v>
      </c>
      <c r="I152" s="3" t="str">
        <f>Spielplan!$L77</f>
        <v>Team D7</v>
      </c>
      <c r="J152" s="172">
        <f>IF(Spielplan!$M77="","",Spielplan!$M77)</f>
        <v>1</v>
      </c>
      <c r="K152" s="175">
        <f>IF(Spielplan!$O77="","",Spielplan!$O77)</f>
        <v>6</v>
      </c>
      <c r="U152" s="57" t="s">
        <v>203</v>
      </c>
      <c r="V152" s="39" t="str">
        <f t="shared" si="88"/>
        <v>Team A7</v>
      </c>
      <c r="W152" s="172" t="str">
        <f t="shared" si="89"/>
        <v>FC Barcelona</v>
      </c>
      <c r="X152" s="172">
        <f t="shared" si="94"/>
        <v>5</v>
      </c>
      <c r="Y152" s="34">
        <f t="shared" si="95"/>
        <v>1</v>
      </c>
      <c r="Z152" s="33" t="str">
        <f t="shared" si="96"/>
        <v>Team A7FC Barcelona</v>
      </c>
      <c r="AA152" s="172">
        <f t="shared" si="92"/>
        <v>1</v>
      </c>
      <c r="AB152" s="172" t="str">
        <f t="shared" si="97"/>
        <v>5 : 1</v>
      </c>
      <c r="AC152" s="3" t="str">
        <f t="shared" si="98"/>
        <v/>
      </c>
      <c r="AD152" s="64" t="str">
        <f t="shared" si="99"/>
        <v/>
      </c>
      <c r="AE152" s="66">
        <f t="shared" si="90"/>
        <v>3</v>
      </c>
      <c r="AF152" s="64">
        <f t="shared" si="91"/>
        <v>0</v>
      </c>
      <c r="AG152" s="172">
        <f>IF($AH152="",0,COUNTIF($AH$64:$AH152,INDEX($AH$352:$AH$639,ROW($A89))))</f>
        <v>0</v>
      </c>
      <c r="AH152" s="167" t="str">
        <f t="shared" si="93"/>
        <v>Team A7FC Barcelona</v>
      </c>
      <c r="AI152" s="3" t="s">
        <v>138</v>
      </c>
    </row>
    <row r="153" spans="7:35" x14ac:dyDescent="0.2">
      <c r="G153" s="1" t="s">
        <v>187</v>
      </c>
      <c r="H153" s="174" t="str">
        <f>Spielplan!$J78</f>
        <v>Team A8</v>
      </c>
      <c r="I153" s="3" t="str">
        <f>Spielplan!$L78</f>
        <v>Maibach 1822 eV</v>
      </c>
      <c r="J153" s="172">
        <f>IF(Spielplan!$M78="","",Spielplan!$M78)</f>
        <v>2</v>
      </c>
      <c r="K153" s="175">
        <f>IF(Spielplan!$O78="","",Spielplan!$O78)</f>
        <v>5</v>
      </c>
      <c r="U153" s="57" t="s">
        <v>204</v>
      </c>
      <c r="V153" s="39" t="str">
        <f t="shared" si="88"/>
        <v>Team B7</v>
      </c>
      <c r="W153" s="172" t="str">
        <f t="shared" si="89"/>
        <v>Team B3</v>
      </c>
      <c r="X153" s="172">
        <f t="shared" si="94"/>
        <v>0</v>
      </c>
      <c r="Y153" s="34">
        <f t="shared" si="95"/>
        <v>3</v>
      </c>
      <c r="Z153" s="33" t="str">
        <f t="shared" si="96"/>
        <v>Team B7Team B3</v>
      </c>
      <c r="AA153" s="172">
        <f t="shared" si="92"/>
        <v>1</v>
      </c>
      <c r="AB153" s="172" t="str">
        <f t="shared" si="97"/>
        <v>0 : 3</v>
      </c>
      <c r="AC153" s="3" t="str">
        <f t="shared" si="98"/>
        <v/>
      </c>
      <c r="AD153" s="64" t="str">
        <f t="shared" si="99"/>
        <v/>
      </c>
      <c r="AE153" s="66">
        <f t="shared" si="90"/>
        <v>0</v>
      </c>
      <c r="AF153" s="64">
        <f t="shared" si="91"/>
        <v>3</v>
      </c>
      <c r="AG153" s="172">
        <f>IF($AH153="",0,COUNTIF($AH$64:$AH153,INDEX($AH$352:$AH$639,ROW($A90))))</f>
        <v>0</v>
      </c>
      <c r="AH153" s="167" t="str">
        <f t="shared" si="93"/>
        <v>Team B7Team B3</v>
      </c>
      <c r="AI153" s="3" t="s">
        <v>138</v>
      </c>
    </row>
    <row r="154" spans="7:35" x14ac:dyDescent="0.2">
      <c r="G154" s="1" t="s">
        <v>188</v>
      </c>
      <c r="H154" s="174" t="str">
        <f>Spielplan!$J79</f>
        <v>Team B8</v>
      </c>
      <c r="I154" s="3" t="str">
        <f>Spielplan!$L79</f>
        <v>Team B4</v>
      </c>
      <c r="J154" s="172">
        <f>IF(Spielplan!$M79="","",Spielplan!$M79)</f>
        <v>2</v>
      </c>
      <c r="K154" s="175">
        <f>IF(Spielplan!$O79="","",Spielplan!$O79)</f>
        <v>4</v>
      </c>
      <c r="U154" s="57" t="s">
        <v>205</v>
      </c>
      <c r="V154" s="39" t="str">
        <f t="shared" si="88"/>
        <v>Team C7</v>
      </c>
      <c r="W154" s="172" t="str">
        <f t="shared" si="89"/>
        <v>Team C3</v>
      </c>
      <c r="X154" s="172">
        <f t="shared" si="94"/>
        <v>1</v>
      </c>
      <c r="Y154" s="34">
        <f t="shared" si="95"/>
        <v>2</v>
      </c>
      <c r="Z154" s="33" t="str">
        <f t="shared" si="96"/>
        <v>Team C7Team C3</v>
      </c>
      <c r="AA154" s="172">
        <f t="shared" si="92"/>
        <v>1</v>
      </c>
      <c r="AB154" s="172" t="str">
        <f t="shared" si="97"/>
        <v>1 : 2</v>
      </c>
      <c r="AC154" s="3" t="str">
        <f t="shared" si="98"/>
        <v/>
      </c>
      <c r="AD154" s="64" t="str">
        <f t="shared" si="99"/>
        <v/>
      </c>
      <c r="AE154" s="66">
        <f t="shared" si="90"/>
        <v>0</v>
      </c>
      <c r="AF154" s="64">
        <f t="shared" si="91"/>
        <v>3</v>
      </c>
      <c r="AG154" s="172">
        <f>IF($AH154="",0,COUNTIF($AH$64:$AH154,INDEX($AH$352:$AH$639,ROW($A91))))</f>
        <v>0</v>
      </c>
      <c r="AH154" s="167" t="str">
        <f t="shared" si="93"/>
        <v>Team C7Team C3</v>
      </c>
      <c r="AI154" s="3" t="s">
        <v>138</v>
      </c>
    </row>
    <row r="155" spans="7:35" x14ac:dyDescent="0.2">
      <c r="G155" s="1" t="s">
        <v>189</v>
      </c>
      <c r="H155" s="174" t="str">
        <f>Spielplan!$J80</f>
        <v>Team C8</v>
      </c>
      <c r="I155" s="3" t="str">
        <f>Spielplan!$L80</f>
        <v>Team C4</v>
      </c>
      <c r="J155" s="172">
        <f>IF(Spielplan!$M80="","",Spielplan!$M80)</f>
        <v>0</v>
      </c>
      <c r="K155" s="175">
        <f>IF(Spielplan!$O80="","",Spielplan!$O80)</f>
        <v>3</v>
      </c>
      <c r="U155" s="57" t="s">
        <v>206</v>
      </c>
      <c r="V155" s="39" t="str">
        <f t="shared" si="88"/>
        <v>Team D7</v>
      </c>
      <c r="W155" s="172" t="str">
        <f t="shared" si="89"/>
        <v>Team D3</v>
      </c>
      <c r="X155" s="172">
        <f t="shared" si="94"/>
        <v>2</v>
      </c>
      <c r="Y155" s="34">
        <f t="shared" si="95"/>
        <v>2</v>
      </c>
      <c r="Z155" s="33" t="str">
        <f t="shared" si="96"/>
        <v>Team D7Team D3</v>
      </c>
      <c r="AA155" s="172">
        <f t="shared" si="92"/>
        <v>1</v>
      </c>
      <c r="AB155" s="172" t="str">
        <f t="shared" si="97"/>
        <v>2 : 2</v>
      </c>
      <c r="AC155" s="3" t="str">
        <f t="shared" si="98"/>
        <v/>
      </c>
      <c r="AD155" s="64" t="str">
        <f t="shared" si="99"/>
        <v/>
      </c>
      <c r="AE155" s="66">
        <f t="shared" si="90"/>
        <v>1</v>
      </c>
      <c r="AF155" s="64">
        <f t="shared" si="91"/>
        <v>1</v>
      </c>
      <c r="AG155" s="172">
        <f>IF($AH155="",0,COUNTIF($AH$64:$AH155,INDEX($AH$352:$AH$639,ROW($A92))))</f>
        <v>0</v>
      </c>
      <c r="AH155" s="167" t="str">
        <f t="shared" si="93"/>
        <v>Team D7Team D3</v>
      </c>
      <c r="AI155" s="3" t="s">
        <v>138</v>
      </c>
    </row>
    <row r="156" spans="7:35" x14ac:dyDescent="0.2">
      <c r="G156" s="1" t="s">
        <v>190</v>
      </c>
      <c r="H156" s="174" t="str">
        <f>Spielplan!$J81</f>
        <v>Team D8</v>
      </c>
      <c r="I156" s="3" t="str">
        <f>Spielplan!$L81</f>
        <v>Team D4</v>
      </c>
      <c r="J156" s="172">
        <f>IF(Spielplan!$M81="","",Spielplan!$M81)</f>
        <v>1</v>
      </c>
      <c r="K156" s="175">
        <f>IF(Spielplan!$O81="","",Spielplan!$O81)</f>
        <v>5</v>
      </c>
      <c r="U156" s="57" t="s">
        <v>207</v>
      </c>
      <c r="V156" s="39" t="str">
        <f t="shared" si="88"/>
        <v>Eintracht Frankfurt</v>
      </c>
      <c r="W156" s="172" t="str">
        <f t="shared" si="89"/>
        <v>Team A8</v>
      </c>
      <c r="X156" s="172">
        <f t="shared" si="94"/>
        <v>4</v>
      </c>
      <c r="Y156" s="34">
        <f t="shared" si="95"/>
        <v>3</v>
      </c>
      <c r="Z156" s="33" t="str">
        <f t="shared" si="96"/>
        <v>Eintracht FrankfurtTeam A8</v>
      </c>
      <c r="AA156" s="172">
        <f t="shared" si="92"/>
        <v>1</v>
      </c>
      <c r="AB156" s="172" t="str">
        <f t="shared" si="97"/>
        <v>4 : 3</v>
      </c>
      <c r="AC156" s="3" t="str">
        <f t="shared" si="98"/>
        <v/>
      </c>
      <c r="AD156" s="64" t="str">
        <f t="shared" si="99"/>
        <v/>
      </c>
      <c r="AE156" s="66">
        <f t="shared" si="90"/>
        <v>3</v>
      </c>
      <c r="AF156" s="64">
        <f t="shared" si="91"/>
        <v>0</v>
      </c>
      <c r="AG156" s="172">
        <f>IF($AH156="",0,COUNTIF($AH$64:$AH156,INDEX($AH$352:$AH$639,ROW($A93))))</f>
        <v>0</v>
      </c>
      <c r="AH156" s="167" t="str">
        <f t="shared" si="93"/>
        <v>Eintracht FrankfurtTeam A8</v>
      </c>
      <c r="AI156" s="3" t="s">
        <v>138</v>
      </c>
    </row>
    <row r="157" spans="7:35" x14ac:dyDescent="0.2">
      <c r="G157" s="1" t="s">
        <v>191</v>
      </c>
      <c r="H157" s="174" t="str">
        <f>Spielplan!$J82</f>
        <v>FC Barcelona</v>
      </c>
      <c r="I157" s="3" t="str">
        <f>Spielplan!$L82</f>
        <v>Team A9</v>
      </c>
      <c r="J157" s="172">
        <f>IF(Spielplan!$M82="","",Spielplan!$M82)</f>
        <v>3</v>
      </c>
      <c r="K157" s="175">
        <f>IF(Spielplan!$O82="","",Spielplan!$O82)</f>
        <v>0</v>
      </c>
      <c r="U157" s="57" t="s">
        <v>208</v>
      </c>
      <c r="V157" s="39" t="str">
        <f t="shared" si="88"/>
        <v>Team B2</v>
      </c>
      <c r="W157" s="172" t="str">
        <f t="shared" si="89"/>
        <v>Team B8</v>
      </c>
      <c r="X157" s="172">
        <f t="shared" si="94"/>
        <v>3</v>
      </c>
      <c r="Y157" s="34">
        <f t="shared" si="95"/>
        <v>3</v>
      </c>
      <c r="Z157" s="33" t="str">
        <f t="shared" si="96"/>
        <v>Team B2Team B8</v>
      </c>
      <c r="AA157" s="172">
        <f t="shared" si="92"/>
        <v>1</v>
      </c>
      <c r="AB157" s="172" t="str">
        <f t="shared" si="97"/>
        <v>3 : 3</v>
      </c>
      <c r="AC157" s="3" t="str">
        <f t="shared" si="98"/>
        <v/>
      </c>
      <c r="AD157" s="64" t="str">
        <f t="shared" si="99"/>
        <v/>
      </c>
      <c r="AE157" s="66">
        <f t="shared" si="90"/>
        <v>1</v>
      </c>
      <c r="AF157" s="64">
        <f t="shared" si="91"/>
        <v>1</v>
      </c>
      <c r="AG157" s="172">
        <f>IF($AH157="",0,COUNTIF($AH$64:$AH157,INDEX($AH$352:$AH$639,ROW($A94))))</f>
        <v>0</v>
      </c>
      <c r="AH157" s="167" t="str">
        <f t="shared" si="93"/>
        <v>Team B2Team B8</v>
      </c>
      <c r="AI157" s="3" t="s">
        <v>138</v>
      </c>
    </row>
    <row r="158" spans="7:35" x14ac:dyDescent="0.2">
      <c r="G158" s="1" t="s">
        <v>192</v>
      </c>
      <c r="H158" s="174" t="str">
        <f>Spielplan!$J83</f>
        <v>Team B3</v>
      </c>
      <c r="I158" s="3" t="str">
        <f>Spielplan!$L83</f>
        <v>Team B9</v>
      </c>
      <c r="J158" s="172">
        <f>IF(Spielplan!$M83="","",Spielplan!$M83)</f>
        <v>2</v>
      </c>
      <c r="K158" s="175">
        <f>IF(Spielplan!$O83="","",Spielplan!$O83)</f>
        <v>1</v>
      </c>
      <c r="U158" s="57" t="s">
        <v>209</v>
      </c>
      <c r="V158" s="39" t="str">
        <f t="shared" si="88"/>
        <v>Team C2</v>
      </c>
      <c r="W158" s="172" t="str">
        <f t="shared" si="89"/>
        <v>Team C8</v>
      </c>
      <c r="X158" s="172">
        <f t="shared" si="94"/>
        <v>1</v>
      </c>
      <c r="Y158" s="34">
        <f t="shared" si="95"/>
        <v>3</v>
      </c>
      <c r="Z158" s="33" t="str">
        <f t="shared" si="96"/>
        <v>Team C2Team C8</v>
      </c>
      <c r="AA158" s="172">
        <f t="shared" si="92"/>
        <v>1</v>
      </c>
      <c r="AB158" s="172" t="str">
        <f t="shared" si="97"/>
        <v>1 : 3</v>
      </c>
      <c r="AC158" s="3" t="str">
        <f t="shared" si="98"/>
        <v/>
      </c>
      <c r="AD158" s="64" t="str">
        <f t="shared" si="99"/>
        <v/>
      </c>
      <c r="AE158" s="66">
        <f t="shared" si="90"/>
        <v>0</v>
      </c>
      <c r="AF158" s="64">
        <f t="shared" si="91"/>
        <v>3</v>
      </c>
      <c r="AG158" s="172">
        <f>IF($AH158="",0,COUNTIF($AH$64:$AH158,INDEX($AH$352:$AH$639,ROW($A95))))</f>
        <v>0</v>
      </c>
      <c r="AH158" s="167" t="str">
        <f t="shared" si="93"/>
        <v>Team C2Team C8</v>
      </c>
      <c r="AI158" s="3" t="s">
        <v>138</v>
      </c>
    </row>
    <row r="159" spans="7:35" x14ac:dyDescent="0.2">
      <c r="G159" s="1" t="s">
        <v>193</v>
      </c>
      <c r="H159" s="174" t="str">
        <f>Spielplan!$J84</f>
        <v>Team C3</v>
      </c>
      <c r="I159" s="3" t="str">
        <f>Spielplan!$L84</f>
        <v>Team C9</v>
      </c>
      <c r="J159" s="172">
        <f>IF(Spielplan!$M84="","",Spielplan!$M84)</f>
        <v>2</v>
      </c>
      <c r="K159" s="175">
        <f>IF(Spielplan!$O84="","",Spielplan!$O84)</f>
        <v>2</v>
      </c>
      <c r="U159" s="57" t="s">
        <v>210</v>
      </c>
      <c r="V159" s="39" t="str">
        <f t="shared" si="88"/>
        <v>Team D2</v>
      </c>
      <c r="W159" s="172" t="str">
        <f t="shared" si="89"/>
        <v>Team D8</v>
      </c>
      <c r="X159" s="172">
        <f t="shared" si="94"/>
        <v>3</v>
      </c>
      <c r="Y159" s="34">
        <f t="shared" si="95"/>
        <v>3</v>
      </c>
      <c r="Z159" s="33" t="str">
        <f t="shared" si="96"/>
        <v>Team D2Team D8</v>
      </c>
      <c r="AA159" s="172">
        <f t="shared" si="92"/>
        <v>1</v>
      </c>
      <c r="AB159" s="172" t="str">
        <f t="shared" si="97"/>
        <v>3 : 3</v>
      </c>
      <c r="AC159" s="3" t="str">
        <f t="shared" si="98"/>
        <v/>
      </c>
      <c r="AD159" s="64" t="str">
        <f t="shared" si="99"/>
        <v/>
      </c>
      <c r="AE159" s="66">
        <f t="shared" si="90"/>
        <v>1</v>
      </c>
      <c r="AF159" s="64">
        <f t="shared" si="91"/>
        <v>1</v>
      </c>
      <c r="AG159" s="172">
        <f>IF($AH159="",0,COUNTIF($AH$64:$AH159,INDEX($AH$352:$AH$639,ROW($A96))))</f>
        <v>0</v>
      </c>
      <c r="AH159" s="167" t="str">
        <f t="shared" si="93"/>
        <v>Team D2Team D8</v>
      </c>
      <c r="AI159" s="3" t="s">
        <v>138</v>
      </c>
    </row>
    <row r="160" spans="7:35" x14ac:dyDescent="0.2">
      <c r="G160" s="1" t="s">
        <v>194</v>
      </c>
      <c r="H160" s="174" t="str">
        <f>Spielplan!$J85</f>
        <v>Team D3</v>
      </c>
      <c r="I160" s="3" t="str">
        <f>Spielplan!$L85</f>
        <v>Team D9</v>
      </c>
      <c r="J160" s="172">
        <f>IF(Spielplan!$M85="","",Spielplan!$M85)</f>
        <v>3</v>
      </c>
      <c r="K160" s="175">
        <f>IF(Spielplan!$O85="","",Spielplan!$O85)</f>
        <v>4</v>
      </c>
      <c r="U160" s="57" t="s">
        <v>211</v>
      </c>
      <c r="V160" s="39" t="str">
        <f t="shared" si="88"/>
        <v>1. FC Riedwald</v>
      </c>
      <c r="W160" s="172" t="str">
        <f t="shared" si="89"/>
        <v>Maibach 1822 eV</v>
      </c>
      <c r="X160" s="172">
        <f t="shared" si="94"/>
        <v>1</v>
      </c>
      <c r="Y160" s="34">
        <f t="shared" si="95"/>
        <v>5</v>
      </c>
      <c r="Z160" s="33" t="str">
        <f t="shared" si="96"/>
        <v>1. FC RiedwaldMaibach 1822 eV</v>
      </c>
      <c r="AA160" s="172">
        <f t="shared" si="92"/>
        <v>1</v>
      </c>
      <c r="AB160" s="172" t="str">
        <f t="shared" si="97"/>
        <v>1 : 5</v>
      </c>
      <c r="AC160" s="3" t="str">
        <f t="shared" si="98"/>
        <v/>
      </c>
      <c r="AD160" s="64" t="str">
        <f t="shared" si="99"/>
        <v/>
      </c>
      <c r="AE160" s="66">
        <f t="shared" si="90"/>
        <v>0</v>
      </c>
      <c r="AF160" s="64">
        <f t="shared" si="91"/>
        <v>3</v>
      </c>
      <c r="AG160" s="172">
        <f>IF($AH160="",0,COUNTIF($AH$64:$AH160,INDEX($AH$352:$AH$639,ROW($A97))))</f>
        <v>0</v>
      </c>
      <c r="AH160" s="167" t="str">
        <f t="shared" si="93"/>
        <v>1. FC RiedwaldMaibach 1822 eV</v>
      </c>
      <c r="AI160" s="3" t="s">
        <v>138</v>
      </c>
    </row>
    <row r="161" spans="7:35" x14ac:dyDescent="0.2">
      <c r="G161" s="1" t="s">
        <v>195</v>
      </c>
      <c r="H161" s="174" t="str">
        <f>Spielplan!$J86</f>
        <v>Beinbruch SC</v>
      </c>
      <c r="I161" s="3" t="str">
        <f>Spielplan!$L86</f>
        <v>1. FC Riedwald</v>
      </c>
      <c r="J161" s="172">
        <f>IF(Spielplan!$M86="","",Spielplan!$M86)</f>
        <v>3</v>
      </c>
      <c r="K161" s="175">
        <f>IF(Spielplan!$O86="","",Spielplan!$O86)</f>
        <v>3</v>
      </c>
      <c r="U161" s="57" t="s">
        <v>212</v>
      </c>
      <c r="V161" s="39" t="str">
        <f t="shared" si="88"/>
        <v>Team B1</v>
      </c>
      <c r="W161" s="172" t="str">
        <f t="shared" si="89"/>
        <v>Team B4</v>
      </c>
      <c r="X161" s="172">
        <f t="shared" si="94"/>
        <v>1</v>
      </c>
      <c r="Y161" s="34">
        <f t="shared" si="95"/>
        <v>6</v>
      </c>
      <c r="Z161" s="33" t="str">
        <f t="shared" si="96"/>
        <v>Team B1Team B4</v>
      </c>
      <c r="AA161" s="172">
        <f t="shared" si="92"/>
        <v>1</v>
      </c>
      <c r="AB161" s="172" t="str">
        <f t="shared" si="97"/>
        <v>1 : 6</v>
      </c>
      <c r="AC161" s="3" t="str">
        <f t="shared" si="98"/>
        <v/>
      </c>
      <c r="AD161" s="64" t="str">
        <f t="shared" si="99"/>
        <v/>
      </c>
      <c r="AE161" s="66">
        <f t="shared" si="90"/>
        <v>0</v>
      </c>
      <c r="AF161" s="64">
        <f t="shared" si="91"/>
        <v>3</v>
      </c>
      <c r="AG161" s="172">
        <f>IF($AH161="",0,COUNTIF($AH$64:$AH161,INDEX($AH$352:$AH$639,ROW($A98))))</f>
        <v>0</v>
      </c>
      <c r="AH161" s="167" t="str">
        <f t="shared" si="93"/>
        <v>Team B1Team B4</v>
      </c>
      <c r="AI161" s="3" t="s">
        <v>138</v>
      </c>
    </row>
    <row r="162" spans="7:35" x14ac:dyDescent="0.2">
      <c r="G162" s="1" t="s">
        <v>196</v>
      </c>
      <c r="H162" s="174" t="str">
        <f>Spielplan!$J87</f>
        <v>Team B5</v>
      </c>
      <c r="I162" s="3" t="str">
        <f>Spielplan!$L87</f>
        <v>Team B1</v>
      </c>
      <c r="J162" s="172">
        <f>IF(Spielplan!$M87="","",Spielplan!$M87)</f>
        <v>3</v>
      </c>
      <c r="K162" s="175">
        <f>IF(Spielplan!$O87="","",Spielplan!$O87)</f>
        <v>1</v>
      </c>
      <c r="U162" s="57" t="s">
        <v>213</v>
      </c>
      <c r="V162" s="39" t="str">
        <f t="shared" si="88"/>
        <v>Team C1</v>
      </c>
      <c r="W162" s="172" t="str">
        <f t="shared" si="89"/>
        <v>Team C4</v>
      </c>
      <c r="X162" s="172">
        <f t="shared" si="94"/>
        <v>2</v>
      </c>
      <c r="Y162" s="34">
        <f t="shared" si="95"/>
        <v>5</v>
      </c>
      <c r="Z162" s="33" t="str">
        <f t="shared" si="96"/>
        <v>Team C1Team C4</v>
      </c>
      <c r="AA162" s="172">
        <f t="shared" si="92"/>
        <v>1</v>
      </c>
      <c r="AB162" s="172" t="str">
        <f t="shared" si="97"/>
        <v>2 : 5</v>
      </c>
      <c r="AC162" s="3" t="str">
        <f t="shared" si="98"/>
        <v/>
      </c>
      <c r="AD162" s="64" t="str">
        <f t="shared" si="99"/>
        <v/>
      </c>
      <c r="AE162" s="66">
        <f t="shared" si="90"/>
        <v>0</v>
      </c>
      <c r="AF162" s="64">
        <f t="shared" si="91"/>
        <v>3</v>
      </c>
      <c r="AG162" s="172">
        <f>IF($AH162="",0,COUNTIF($AH$64:$AH162,INDEX($AH$352:$AH$639,ROW($A99))))</f>
        <v>0</v>
      </c>
      <c r="AH162" s="167" t="str">
        <f t="shared" si="93"/>
        <v>Team C1Team C4</v>
      </c>
      <c r="AI162" s="3" t="s">
        <v>138</v>
      </c>
    </row>
    <row r="163" spans="7:35" x14ac:dyDescent="0.2">
      <c r="G163" s="1" t="s">
        <v>197</v>
      </c>
      <c r="H163" s="174" t="str">
        <f>Spielplan!$J88</f>
        <v>Team C5</v>
      </c>
      <c r="I163" s="3" t="str">
        <f>Spielplan!$L88</f>
        <v>Team C1</v>
      </c>
      <c r="J163" s="172">
        <f>IF(Spielplan!$M88="","",Spielplan!$M88)</f>
        <v>3</v>
      </c>
      <c r="K163" s="175">
        <f>IF(Spielplan!$O88="","",Spielplan!$O88)</f>
        <v>3</v>
      </c>
      <c r="U163" s="57" t="s">
        <v>214</v>
      </c>
      <c r="V163" s="39" t="str">
        <f t="shared" si="88"/>
        <v>Team D1</v>
      </c>
      <c r="W163" s="172" t="str">
        <f t="shared" si="89"/>
        <v>Team D4</v>
      </c>
      <c r="X163" s="172">
        <f t="shared" si="94"/>
        <v>2</v>
      </c>
      <c r="Y163" s="34">
        <f t="shared" si="95"/>
        <v>4</v>
      </c>
      <c r="Z163" s="33" t="str">
        <f t="shared" si="96"/>
        <v>Team D1Team D4</v>
      </c>
      <c r="AA163" s="172">
        <f t="shared" si="92"/>
        <v>1</v>
      </c>
      <c r="AB163" s="172" t="str">
        <f t="shared" si="97"/>
        <v>2 : 4</v>
      </c>
      <c r="AC163" s="3" t="str">
        <f t="shared" si="98"/>
        <v/>
      </c>
      <c r="AD163" s="64" t="str">
        <f t="shared" si="99"/>
        <v/>
      </c>
      <c r="AE163" s="66">
        <f t="shared" si="90"/>
        <v>0</v>
      </c>
      <c r="AF163" s="64">
        <f t="shared" si="91"/>
        <v>3</v>
      </c>
      <c r="AG163" s="172">
        <f>IF($AH163="",0,COUNTIF($AH$64:$AH163,INDEX($AH$352:$AH$639,ROW($A100))))</f>
        <v>0</v>
      </c>
      <c r="AH163" s="167" t="str">
        <f t="shared" si="93"/>
        <v>Team D1Team D4</v>
      </c>
      <c r="AI163" s="3" t="s">
        <v>138</v>
      </c>
    </row>
    <row r="164" spans="7:35" x14ac:dyDescent="0.2">
      <c r="G164" s="1" t="s">
        <v>198</v>
      </c>
      <c r="H164" s="174" t="str">
        <f>Spielplan!$J89</f>
        <v>Team D5</v>
      </c>
      <c r="I164" s="3" t="str">
        <f>Spielplan!$L89</f>
        <v>Team D1</v>
      </c>
      <c r="J164" s="172">
        <f>IF(Spielplan!$M89="","",Spielplan!$M89)</f>
        <v>5</v>
      </c>
      <c r="K164" s="175">
        <f>IF(Spielplan!$O89="","",Spielplan!$O89)</f>
        <v>1</v>
      </c>
      <c r="U164" s="57" t="s">
        <v>215</v>
      </c>
      <c r="V164" s="39" t="str">
        <f t="shared" si="88"/>
        <v>FC Barcelona</v>
      </c>
      <c r="W164" s="172" t="str">
        <f t="shared" si="89"/>
        <v>Beinbruch SC</v>
      </c>
      <c r="X164" s="172">
        <f t="shared" si="94"/>
        <v>0</v>
      </c>
      <c r="Y164" s="34">
        <f t="shared" si="95"/>
        <v>3</v>
      </c>
      <c r="Z164" s="33" t="str">
        <f t="shared" si="96"/>
        <v>FC BarcelonaBeinbruch SC</v>
      </c>
      <c r="AA164" s="172">
        <f t="shared" si="92"/>
        <v>1</v>
      </c>
      <c r="AB164" s="172" t="str">
        <f t="shared" si="97"/>
        <v>0 : 3</v>
      </c>
      <c r="AC164" s="3" t="str">
        <f t="shared" si="98"/>
        <v/>
      </c>
      <c r="AD164" s="64" t="str">
        <f t="shared" si="99"/>
        <v/>
      </c>
      <c r="AE164" s="66">
        <f t="shared" si="90"/>
        <v>0</v>
      </c>
      <c r="AF164" s="64">
        <f t="shared" si="91"/>
        <v>3</v>
      </c>
      <c r="AG164" s="172">
        <f>IF($AH164="",0,COUNTIF($AH$64:$AH164,INDEX($AH$352:$AH$639,ROW($A101))))</f>
        <v>0</v>
      </c>
      <c r="AH164" s="167" t="str">
        <f t="shared" si="93"/>
        <v>FC BarcelonaBeinbruch SC</v>
      </c>
      <c r="AI164" s="3" t="s">
        <v>138</v>
      </c>
    </row>
    <row r="165" spans="7:35" x14ac:dyDescent="0.2">
      <c r="G165" s="1" t="s">
        <v>199</v>
      </c>
      <c r="H165" s="174" t="str">
        <f>Spielplan!$J90</f>
        <v>Maibach 1822 eV</v>
      </c>
      <c r="I165" s="3" t="str">
        <f>Spielplan!$L90</f>
        <v>FV Schlappe Lunge</v>
      </c>
      <c r="J165" s="172">
        <f>IF(Spielplan!$M90="","",Spielplan!$M90)</f>
        <v>6</v>
      </c>
      <c r="K165" s="175">
        <f>IF(Spielplan!$O90="","",Spielplan!$O90)</f>
        <v>1</v>
      </c>
      <c r="U165" s="57" t="s">
        <v>216</v>
      </c>
      <c r="V165" s="39" t="str">
        <f t="shared" si="88"/>
        <v>Team B3</v>
      </c>
      <c r="W165" s="172" t="str">
        <f t="shared" si="89"/>
        <v>Team B5</v>
      </c>
      <c r="X165" s="172">
        <f t="shared" si="94"/>
        <v>1</v>
      </c>
      <c r="Y165" s="34">
        <f t="shared" si="95"/>
        <v>5</v>
      </c>
      <c r="Z165" s="33" t="str">
        <f t="shared" si="96"/>
        <v>Team B3Team B5</v>
      </c>
      <c r="AA165" s="172">
        <f t="shared" si="92"/>
        <v>1</v>
      </c>
      <c r="AB165" s="172" t="str">
        <f t="shared" si="97"/>
        <v>1 : 5</v>
      </c>
      <c r="AC165" s="3" t="str">
        <f t="shared" si="98"/>
        <v/>
      </c>
      <c r="AD165" s="64" t="str">
        <f t="shared" si="99"/>
        <v/>
      </c>
      <c r="AE165" s="66">
        <f t="shared" si="90"/>
        <v>0</v>
      </c>
      <c r="AF165" s="64">
        <f t="shared" si="91"/>
        <v>3</v>
      </c>
      <c r="AG165" s="172">
        <f>IF($AH165="",0,COUNTIF($AH$64:$AH165,INDEX($AH$352:$AH$639,ROW($A102))))</f>
        <v>0</v>
      </c>
      <c r="AH165" s="167" t="str">
        <f t="shared" si="93"/>
        <v>Team B3Team B5</v>
      </c>
      <c r="AI165" s="3" t="s">
        <v>138</v>
      </c>
    </row>
    <row r="166" spans="7:35" x14ac:dyDescent="0.2">
      <c r="G166" s="1" t="s">
        <v>200</v>
      </c>
      <c r="H166" s="174" t="str">
        <f>Spielplan!$J91</f>
        <v>Team B4</v>
      </c>
      <c r="I166" s="3" t="str">
        <f>Spielplan!$L91</f>
        <v>Team B6</v>
      </c>
      <c r="J166" s="172">
        <f>IF(Spielplan!$M91="","",Spielplan!$M91)</f>
        <v>5</v>
      </c>
      <c r="K166" s="175">
        <f>IF(Spielplan!$O91="","",Spielplan!$O91)</f>
        <v>2</v>
      </c>
      <c r="U166" s="57" t="s">
        <v>217</v>
      </c>
      <c r="V166" s="39" t="str">
        <f t="shared" si="88"/>
        <v>Team C3</v>
      </c>
      <c r="W166" s="172" t="str">
        <f t="shared" si="89"/>
        <v>Team C5</v>
      </c>
      <c r="X166" s="172">
        <f t="shared" si="94"/>
        <v>3</v>
      </c>
      <c r="Y166" s="34">
        <f t="shared" si="95"/>
        <v>0</v>
      </c>
      <c r="Z166" s="33" t="str">
        <f t="shared" si="96"/>
        <v>Team C3Team C5</v>
      </c>
      <c r="AA166" s="172">
        <f t="shared" si="92"/>
        <v>1</v>
      </c>
      <c r="AB166" s="172" t="str">
        <f t="shared" si="97"/>
        <v>3 : 0</v>
      </c>
      <c r="AC166" s="3" t="str">
        <f t="shared" si="98"/>
        <v/>
      </c>
      <c r="AD166" s="64" t="str">
        <f t="shared" si="99"/>
        <v/>
      </c>
      <c r="AE166" s="66">
        <f t="shared" si="90"/>
        <v>3</v>
      </c>
      <c r="AF166" s="64">
        <f t="shared" si="91"/>
        <v>0</v>
      </c>
      <c r="AG166" s="172">
        <f>IF($AH166="",0,COUNTIF($AH$64:$AH166,INDEX($AH$352:$AH$639,ROW($A103))))</f>
        <v>0</v>
      </c>
      <c r="AH166" s="167" t="str">
        <f t="shared" si="93"/>
        <v>Team C3Team C5</v>
      </c>
      <c r="AI166" s="3" t="s">
        <v>138</v>
      </c>
    </row>
    <row r="167" spans="7:35" x14ac:dyDescent="0.2">
      <c r="G167" s="1" t="s">
        <v>201</v>
      </c>
      <c r="H167" s="174" t="str">
        <f>Spielplan!$J92</f>
        <v>Team C4</v>
      </c>
      <c r="I167" s="3" t="str">
        <f>Spielplan!$L92</f>
        <v>Team C6</v>
      </c>
      <c r="J167" s="172">
        <f>IF(Spielplan!$M92="","",Spielplan!$M92)</f>
        <v>4</v>
      </c>
      <c r="K167" s="175">
        <f>IF(Spielplan!$O92="","",Spielplan!$O92)</f>
        <v>2</v>
      </c>
      <c r="U167" s="57" t="s">
        <v>218</v>
      </c>
      <c r="V167" s="39" t="str">
        <f t="shared" si="88"/>
        <v>Team D3</v>
      </c>
      <c r="W167" s="172" t="str">
        <f t="shared" si="89"/>
        <v>Team D5</v>
      </c>
      <c r="X167" s="172">
        <f t="shared" si="94"/>
        <v>2</v>
      </c>
      <c r="Y167" s="34">
        <f t="shared" si="95"/>
        <v>1</v>
      </c>
      <c r="Z167" s="33" t="str">
        <f t="shared" si="96"/>
        <v>Team D3Team D5</v>
      </c>
      <c r="AA167" s="172">
        <f t="shared" si="92"/>
        <v>1</v>
      </c>
      <c r="AB167" s="172" t="str">
        <f t="shared" si="97"/>
        <v>2 : 1</v>
      </c>
      <c r="AC167" s="3" t="str">
        <f t="shared" si="98"/>
        <v/>
      </c>
      <c r="AD167" s="64" t="str">
        <f t="shared" si="99"/>
        <v/>
      </c>
      <c r="AE167" s="66">
        <f t="shared" si="90"/>
        <v>3</v>
      </c>
      <c r="AF167" s="64">
        <f t="shared" si="91"/>
        <v>0</v>
      </c>
      <c r="AG167" s="172">
        <f>IF($AH167="",0,COUNTIF($AH$64:$AH167,INDEX($AH$352:$AH$639,ROW($A104))))</f>
        <v>0</v>
      </c>
      <c r="AH167" s="167" t="str">
        <f t="shared" si="93"/>
        <v>Team D3Team D5</v>
      </c>
      <c r="AI167" s="3" t="s">
        <v>138</v>
      </c>
    </row>
    <row r="168" spans="7:35" x14ac:dyDescent="0.2">
      <c r="G168" s="1" t="s">
        <v>202</v>
      </c>
      <c r="H168" s="174" t="str">
        <f>Spielplan!$J93</f>
        <v>Team D4</v>
      </c>
      <c r="I168" s="3" t="str">
        <f>Spielplan!$L93</f>
        <v>Team D6</v>
      </c>
      <c r="J168" s="172">
        <f>IF(Spielplan!$M93="","",Spielplan!$M93)</f>
        <v>3</v>
      </c>
      <c r="K168" s="175">
        <f>IF(Spielplan!$O93="","",Spielplan!$O93)</f>
        <v>0</v>
      </c>
      <c r="U168" s="57" t="s">
        <v>219</v>
      </c>
      <c r="V168" s="39" t="str">
        <f t="shared" si="88"/>
        <v>FV Schlappe Lunge</v>
      </c>
      <c r="W168" s="172" t="str">
        <f t="shared" si="89"/>
        <v>Eintracht Frankfurt</v>
      </c>
      <c r="X168" s="172">
        <f t="shared" si="94"/>
        <v>3</v>
      </c>
      <c r="Y168" s="34">
        <f t="shared" si="95"/>
        <v>3</v>
      </c>
      <c r="Z168" s="33" t="str">
        <f t="shared" si="96"/>
        <v>FV Schlappe LungeEintracht Frankfurt</v>
      </c>
      <c r="AA168" s="172">
        <f t="shared" si="92"/>
        <v>1</v>
      </c>
      <c r="AB168" s="172" t="str">
        <f t="shared" si="97"/>
        <v>3 : 3</v>
      </c>
      <c r="AC168" s="3" t="str">
        <f t="shared" si="98"/>
        <v/>
      </c>
      <c r="AD168" s="64" t="str">
        <f t="shared" si="99"/>
        <v/>
      </c>
      <c r="AE168" s="66">
        <f t="shared" si="90"/>
        <v>1</v>
      </c>
      <c r="AF168" s="64">
        <f t="shared" si="91"/>
        <v>1</v>
      </c>
      <c r="AG168" s="172">
        <f>IF($AH168="",0,COUNTIF($AH$64:$AH168,INDEX($AH$352:$AH$639,ROW($A105))))</f>
        <v>0</v>
      </c>
      <c r="AH168" s="167" t="str">
        <f t="shared" si="93"/>
        <v>FV Schlappe LungeEintracht Frankfurt</v>
      </c>
      <c r="AI168" s="3" t="s">
        <v>138</v>
      </c>
    </row>
    <row r="169" spans="7:35" x14ac:dyDescent="0.2">
      <c r="G169" s="1" t="s">
        <v>203</v>
      </c>
      <c r="H169" s="174" t="str">
        <f>Spielplan!$J94</f>
        <v>Team A7</v>
      </c>
      <c r="I169" s="3" t="str">
        <f>Spielplan!$L94</f>
        <v>FC Barcelona</v>
      </c>
      <c r="J169" s="172">
        <f>IF(Spielplan!$M94="","",Spielplan!$M94)</f>
        <v>5</v>
      </c>
      <c r="K169" s="175">
        <f>IF(Spielplan!$O94="","",Spielplan!$O94)</f>
        <v>1</v>
      </c>
      <c r="U169" s="57" t="s">
        <v>220</v>
      </c>
      <c r="V169" s="39" t="str">
        <f t="shared" si="88"/>
        <v>Team B6</v>
      </c>
      <c r="W169" s="172" t="str">
        <f t="shared" si="89"/>
        <v>Team B2</v>
      </c>
      <c r="X169" s="172">
        <f t="shared" si="94"/>
        <v>3</v>
      </c>
      <c r="Y169" s="34">
        <f t="shared" si="95"/>
        <v>3</v>
      </c>
      <c r="Z169" s="33" t="str">
        <f t="shared" si="96"/>
        <v>Team B6Team B2</v>
      </c>
      <c r="AA169" s="172">
        <f t="shared" si="92"/>
        <v>1</v>
      </c>
      <c r="AB169" s="172" t="str">
        <f t="shared" si="97"/>
        <v>3 : 3</v>
      </c>
      <c r="AC169" s="3" t="str">
        <f t="shared" si="98"/>
        <v/>
      </c>
      <c r="AD169" s="64" t="str">
        <f t="shared" si="99"/>
        <v/>
      </c>
      <c r="AE169" s="66">
        <f t="shared" si="90"/>
        <v>1</v>
      </c>
      <c r="AF169" s="64">
        <f t="shared" si="91"/>
        <v>1</v>
      </c>
      <c r="AG169" s="172">
        <f>IF($AH169="",0,COUNTIF($AH$64:$AH169,INDEX($AH$352:$AH$639,ROW($A106))))</f>
        <v>0</v>
      </c>
      <c r="AH169" s="167" t="str">
        <f t="shared" si="93"/>
        <v>Team B6Team B2</v>
      </c>
      <c r="AI169" s="3" t="s">
        <v>138</v>
      </c>
    </row>
    <row r="170" spans="7:35" x14ac:dyDescent="0.2">
      <c r="G170" s="1" t="s">
        <v>204</v>
      </c>
      <c r="H170" s="174" t="str">
        <f>Spielplan!$J95</f>
        <v>Team B7</v>
      </c>
      <c r="I170" s="3" t="str">
        <f>Spielplan!$L95</f>
        <v>Team B3</v>
      </c>
      <c r="J170" s="172">
        <f>IF(Spielplan!$M95="","",Spielplan!$M95)</f>
        <v>0</v>
      </c>
      <c r="K170" s="175">
        <f>IF(Spielplan!$O95="","",Spielplan!$O95)</f>
        <v>3</v>
      </c>
      <c r="U170" s="57" t="s">
        <v>221</v>
      </c>
      <c r="V170" s="39" t="str">
        <f t="shared" si="88"/>
        <v>Team C6</v>
      </c>
      <c r="W170" s="172" t="str">
        <f t="shared" si="89"/>
        <v>Team C2</v>
      </c>
      <c r="X170" s="172">
        <f t="shared" si="94"/>
        <v>3</v>
      </c>
      <c r="Y170" s="34">
        <f t="shared" si="95"/>
        <v>3</v>
      </c>
      <c r="Z170" s="33" t="str">
        <f t="shared" si="96"/>
        <v>Team C6Team C2</v>
      </c>
      <c r="AA170" s="172">
        <f t="shared" si="92"/>
        <v>1</v>
      </c>
      <c r="AB170" s="172" t="str">
        <f t="shared" si="97"/>
        <v>3 : 3</v>
      </c>
      <c r="AC170" s="3" t="str">
        <f t="shared" si="98"/>
        <v/>
      </c>
      <c r="AD170" s="64" t="str">
        <f t="shared" si="99"/>
        <v/>
      </c>
      <c r="AE170" s="66">
        <f t="shared" si="90"/>
        <v>1</v>
      </c>
      <c r="AF170" s="64">
        <f t="shared" si="91"/>
        <v>1</v>
      </c>
      <c r="AG170" s="172">
        <f>IF($AH170="",0,COUNTIF($AH$64:$AH170,INDEX($AH$352:$AH$639,ROW($A107))))</f>
        <v>0</v>
      </c>
      <c r="AH170" s="167" t="str">
        <f t="shared" si="93"/>
        <v>Team C6Team C2</v>
      </c>
      <c r="AI170" s="3" t="s">
        <v>138</v>
      </c>
    </row>
    <row r="171" spans="7:35" ht="12" customHeight="1" x14ac:dyDescent="0.2">
      <c r="G171" s="1" t="s">
        <v>205</v>
      </c>
      <c r="H171" s="174" t="str">
        <f>Spielplan!$J96</f>
        <v>Team C7</v>
      </c>
      <c r="I171" s="3" t="str">
        <f>Spielplan!$L96</f>
        <v>Team C3</v>
      </c>
      <c r="J171" s="172">
        <f>IF(Spielplan!$M96="","",Spielplan!$M96)</f>
        <v>1</v>
      </c>
      <c r="K171" s="175">
        <f>IF(Spielplan!$O96="","",Spielplan!$O96)</f>
        <v>2</v>
      </c>
      <c r="U171" s="57" t="s">
        <v>222</v>
      </c>
      <c r="V171" s="39" t="str">
        <f t="shared" si="88"/>
        <v>Team D6</v>
      </c>
      <c r="W171" s="172" t="str">
        <f t="shared" si="89"/>
        <v>Team D2</v>
      </c>
      <c r="X171" s="172">
        <f t="shared" si="94"/>
        <v>5</v>
      </c>
      <c r="Y171" s="34">
        <f t="shared" si="95"/>
        <v>5</v>
      </c>
      <c r="Z171" s="33" t="str">
        <f t="shared" si="96"/>
        <v>Team D6Team D2</v>
      </c>
      <c r="AA171" s="172">
        <f t="shared" si="92"/>
        <v>1</v>
      </c>
      <c r="AB171" s="172" t="str">
        <f t="shared" si="97"/>
        <v>5 : 5</v>
      </c>
      <c r="AC171" s="3" t="str">
        <f t="shared" si="98"/>
        <v/>
      </c>
      <c r="AD171" s="64" t="str">
        <f t="shared" si="99"/>
        <v/>
      </c>
      <c r="AE171" s="66">
        <f t="shared" si="90"/>
        <v>1</v>
      </c>
      <c r="AF171" s="64">
        <f t="shared" si="91"/>
        <v>1</v>
      </c>
      <c r="AG171" s="172">
        <f>IF($AH171="",0,COUNTIF($AH$64:$AH171,INDEX($AH$352:$AH$639,ROW($A108))))</f>
        <v>0</v>
      </c>
      <c r="AH171" s="167" t="str">
        <f t="shared" si="93"/>
        <v>Team D6Team D2</v>
      </c>
      <c r="AI171" s="3" t="s">
        <v>138</v>
      </c>
    </row>
    <row r="172" spans="7:35" ht="12" customHeight="1" x14ac:dyDescent="0.2">
      <c r="G172" s="1" t="s">
        <v>206</v>
      </c>
      <c r="H172" s="269" t="str">
        <f>Spielplan!$J97</f>
        <v>Team D7</v>
      </c>
      <c r="I172" s="170" t="str">
        <f>Spielplan!$L97</f>
        <v>Team D3</v>
      </c>
      <c r="J172" s="270">
        <f>IF(Spielplan!$M97="","",Spielplan!$M97)</f>
        <v>2</v>
      </c>
      <c r="K172" s="271">
        <f>IF(Spielplan!$O97="","",Spielplan!$O97)</f>
        <v>2</v>
      </c>
      <c r="U172" s="57" t="s">
        <v>223</v>
      </c>
      <c r="V172" s="39" t="str">
        <f t="shared" si="88"/>
        <v>Team A8</v>
      </c>
      <c r="W172" s="172" t="str">
        <f t="shared" si="89"/>
        <v>Team A9</v>
      </c>
      <c r="X172" s="172">
        <f t="shared" si="94"/>
        <v>6</v>
      </c>
      <c r="Y172" s="34">
        <f t="shared" si="95"/>
        <v>6</v>
      </c>
      <c r="Z172" s="33" t="str">
        <f t="shared" si="96"/>
        <v>Team A8Team A9</v>
      </c>
      <c r="AA172" s="172">
        <f t="shared" si="92"/>
        <v>1</v>
      </c>
      <c r="AB172" s="172" t="str">
        <f t="shared" si="97"/>
        <v>6 : 6</v>
      </c>
      <c r="AC172" s="3" t="str">
        <f t="shared" si="98"/>
        <v/>
      </c>
      <c r="AD172" s="64" t="str">
        <f t="shared" si="99"/>
        <v/>
      </c>
      <c r="AE172" s="66">
        <f t="shared" si="90"/>
        <v>1</v>
      </c>
      <c r="AF172" s="64">
        <f t="shared" si="91"/>
        <v>1</v>
      </c>
      <c r="AG172" s="172">
        <f>IF($AH172="",0,COUNTIF($AH$64:$AH172,INDEX($AH$352:$AH$639,ROW($A109))))</f>
        <v>0</v>
      </c>
      <c r="AH172" s="167" t="str">
        <f t="shared" si="93"/>
        <v>Team A8Team A9</v>
      </c>
      <c r="AI172" s="3" t="s">
        <v>138</v>
      </c>
    </row>
    <row r="173" spans="7:35" ht="12" customHeight="1" x14ac:dyDescent="0.2">
      <c r="G173" s="1" t="s">
        <v>207</v>
      </c>
      <c r="H173" s="269" t="str">
        <f>Spielplan!$J98</f>
        <v>Eintracht Frankfurt</v>
      </c>
      <c r="I173" s="170" t="str">
        <f>Spielplan!$L98</f>
        <v>Team A8</v>
      </c>
      <c r="J173" s="270">
        <f>IF(Spielplan!$M98="","",Spielplan!$M98)</f>
        <v>4</v>
      </c>
      <c r="K173" s="271">
        <f>IF(Spielplan!$O98="","",Spielplan!$O98)</f>
        <v>3</v>
      </c>
      <c r="U173" s="57" t="s">
        <v>224</v>
      </c>
      <c r="V173" s="39" t="str">
        <f t="shared" si="88"/>
        <v>Team B8</v>
      </c>
      <c r="W173" s="172" t="str">
        <f t="shared" si="89"/>
        <v>Team B9</v>
      </c>
      <c r="X173" s="172">
        <f t="shared" si="94"/>
        <v>5</v>
      </c>
      <c r="Y173" s="34">
        <f t="shared" si="95"/>
        <v>5</v>
      </c>
      <c r="Z173" s="33" t="str">
        <f t="shared" si="96"/>
        <v>Team B8Team B9</v>
      </c>
      <c r="AA173" s="172">
        <f t="shared" si="92"/>
        <v>1</v>
      </c>
      <c r="AB173" s="172" t="str">
        <f t="shared" si="97"/>
        <v>5 : 5</v>
      </c>
      <c r="AC173" s="3" t="str">
        <f t="shared" si="98"/>
        <v/>
      </c>
      <c r="AD173" s="64" t="str">
        <f t="shared" si="99"/>
        <v/>
      </c>
      <c r="AE173" s="66">
        <f t="shared" si="90"/>
        <v>1</v>
      </c>
      <c r="AF173" s="64">
        <f t="shared" si="91"/>
        <v>1</v>
      </c>
      <c r="AG173" s="172">
        <f>IF($AH173="",0,COUNTIF($AH$64:$AH173,INDEX($AH$352:$AH$639,ROW($A110))))</f>
        <v>0</v>
      </c>
      <c r="AH173" s="167" t="str">
        <f t="shared" si="93"/>
        <v>Team B8Team B9</v>
      </c>
      <c r="AI173" s="3" t="s">
        <v>138</v>
      </c>
    </row>
    <row r="174" spans="7:35" ht="12" customHeight="1" x14ac:dyDescent="0.2">
      <c r="G174" s="1" t="s">
        <v>208</v>
      </c>
      <c r="H174" s="269" t="str">
        <f>Spielplan!$J99</f>
        <v>Team B2</v>
      </c>
      <c r="I174" s="170" t="str">
        <f>Spielplan!$L99</f>
        <v>Team B8</v>
      </c>
      <c r="J174" s="270">
        <f>IF(Spielplan!$M99="","",Spielplan!$M99)</f>
        <v>3</v>
      </c>
      <c r="K174" s="271">
        <f>IF(Spielplan!$O99="","",Spielplan!$O99)</f>
        <v>3</v>
      </c>
      <c r="U174" s="57" t="s">
        <v>225</v>
      </c>
      <c r="V174" s="39" t="str">
        <f t="shared" si="88"/>
        <v>Team C8</v>
      </c>
      <c r="W174" s="172" t="str">
        <f t="shared" si="89"/>
        <v>Team C9</v>
      </c>
      <c r="X174" s="172">
        <f t="shared" si="94"/>
        <v>4</v>
      </c>
      <c r="Y174" s="34">
        <f t="shared" si="95"/>
        <v>4</v>
      </c>
      <c r="Z174" s="33" t="str">
        <f t="shared" si="96"/>
        <v>Team C8Team C9</v>
      </c>
      <c r="AA174" s="172">
        <f t="shared" si="92"/>
        <v>1</v>
      </c>
      <c r="AB174" s="172" t="str">
        <f t="shared" si="97"/>
        <v>4 : 4</v>
      </c>
      <c r="AC174" s="3" t="str">
        <f t="shared" si="98"/>
        <v/>
      </c>
      <c r="AD174" s="64" t="str">
        <f t="shared" si="99"/>
        <v/>
      </c>
      <c r="AE174" s="66">
        <f t="shared" si="90"/>
        <v>1</v>
      </c>
      <c r="AF174" s="64">
        <f t="shared" si="91"/>
        <v>1</v>
      </c>
      <c r="AG174" s="172">
        <f>IF($AH174="",0,COUNTIF($AH$64:$AH174,INDEX($AH$352:$AH$639,ROW($A111))))</f>
        <v>0</v>
      </c>
      <c r="AH174" s="167" t="str">
        <f t="shared" si="93"/>
        <v>Team C8Team C9</v>
      </c>
      <c r="AI174" s="3" t="s">
        <v>138</v>
      </c>
    </row>
    <row r="175" spans="7:35" ht="12" customHeight="1" x14ac:dyDescent="0.2">
      <c r="G175" s="1" t="s">
        <v>209</v>
      </c>
      <c r="H175" s="269" t="str">
        <f>Spielplan!$J100</f>
        <v>Team C2</v>
      </c>
      <c r="I175" s="170" t="str">
        <f>Spielplan!$L100</f>
        <v>Team C8</v>
      </c>
      <c r="J175" s="270">
        <f>IF(Spielplan!$M100="","",Spielplan!$M100)</f>
        <v>1</v>
      </c>
      <c r="K175" s="271">
        <f>IF(Spielplan!$O100="","",Spielplan!$O100)</f>
        <v>3</v>
      </c>
      <c r="U175" s="57" t="s">
        <v>226</v>
      </c>
      <c r="V175" s="39" t="str">
        <f t="shared" si="88"/>
        <v>Team D8</v>
      </c>
      <c r="W175" s="172" t="str">
        <f t="shared" si="89"/>
        <v>Team D9</v>
      </c>
      <c r="X175" s="172">
        <f t="shared" si="94"/>
        <v>3</v>
      </c>
      <c r="Y175" s="34">
        <f t="shared" si="95"/>
        <v>3</v>
      </c>
      <c r="Z175" s="33" t="str">
        <f t="shared" si="96"/>
        <v>Team D8Team D9</v>
      </c>
      <c r="AA175" s="172">
        <f t="shared" si="92"/>
        <v>1</v>
      </c>
      <c r="AB175" s="172" t="str">
        <f t="shared" si="97"/>
        <v>3 : 3</v>
      </c>
      <c r="AC175" s="3" t="str">
        <f t="shared" si="98"/>
        <v/>
      </c>
      <c r="AD175" s="64" t="str">
        <f t="shared" si="99"/>
        <v/>
      </c>
      <c r="AE175" s="66">
        <f t="shared" si="90"/>
        <v>1</v>
      </c>
      <c r="AF175" s="64">
        <f t="shared" si="91"/>
        <v>1</v>
      </c>
      <c r="AG175" s="172">
        <f>IF($AH175="",0,COUNTIF($AH$64:$AH175,INDEX($AH$352:$AH$639,ROW($A112))))</f>
        <v>0</v>
      </c>
      <c r="AH175" s="167" t="str">
        <f t="shared" si="93"/>
        <v>Team D8Team D9</v>
      </c>
      <c r="AI175" s="3" t="s">
        <v>138</v>
      </c>
    </row>
    <row r="176" spans="7:35" ht="12" customHeight="1" x14ac:dyDescent="0.2">
      <c r="G176" s="1" t="s">
        <v>210</v>
      </c>
      <c r="H176" s="269" t="str">
        <f>Spielplan!$J101</f>
        <v>Team D2</v>
      </c>
      <c r="I176" s="170" t="str">
        <f>Spielplan!$L101</f>
        <v>Team D8</v>
      </c>
      <c r="J176" s="270">
        <f>IF(Spielplan!$M101="","",Spielplan!$M101)</f>
        <v>3</v>
      </c>
      <c r="K176" s="271">
        <f>IF(Spielplan!$O101="","",Spielplan!$O101)</f>
        <v>3</v>
      </c>
      <c r="U176" s="57" t="s">
        <v>227</v>
      </c>
      <c r="V176" s="39" t="str">
        <f t="shared" si="88"/>
        <v>FC Barcelona</v>
      </c>
      <c r="W176" s="172" t="str">
        <f t="shared" si="89"/>
        <v>1. FC Riedwald</v>
      </c>
      <c r="X176" s="172">
        <f t="shared" si="94"/>
        <v>5</v>
      </c>
      <c r="Y176" s="34">
        <f t="shared" si="95"/>
        <v>5</v>
      </c>
      <c r="Z176" s="33" t="str">
        <f t="shared" si="96"/>
        <v>FC Barcelona1. FC Riedwald</v>
      </c>
      <c r="AA176" s="172">
        <f t="shared" si="92"/>
        <v>1</v>
      </c>
      <c r="AB176" s="172" t="str">
        <f t="shared" si="97"/>
        <v>5 : 5</v>
      </c>
      <c r="AC176" s="3" t="str">
        <f t="shared" si="98"/>
        <v/>
      </c>
      <c r="AD176" s="64" t="str">
        <f t="shared" si="99"/>
        <v/>
      </c>
      <c r="AE176" s="66">
        <f t="shared" si="90"/>
        <v>1</v>
      </c>
      <c r="AF176" s="64">
        <f t="shared" si="91"/>
        <v>1</v>
      </c>
      <c r="AG176" s="172">
        <f>IF($AH176="",0,COUNTIF($AH$64:$AH176,INDEX($AH$352:$AH$639,ROW($A113))))</f>
        <v>0</v>
      </c>
      <c r="AH176" s="167" t="str">
        <f t="shared" si="93"/>
        <v>FC Barcelona1. FC Riedwald</v>
      </c>
      <c r="AI176" s="3" t="s">
        <v>138</v>
      </c>
    </row>
    <row r="177" spans="7:35" ht="12" customHeight="1" x14ac:dyDescent="0.2">
      <c r="G177" s="1" t="s">
        <v>211</v>
      </c>
      <c r="H177" s="269" t="str">
        <f>Spielplan!$J102</f>
        <v>1. FC Riedwald</v>
      </c>
      <c r="I177" s="170" t="str">
        <f>Spielplan!$L102</f>
        <v>Maibach 1822 eV</v>
      </c>
      <c r="J177" s="270">
        <f>IF(Spielplan!$M102="","",Spielplan!$M102)</f>
        <v>1</v>
      </c>
      <c r="K177" s="271">
        <f>IF(Spielplan!$O102="","",Spielplan!$O102)</f>
        <v>5</v>
      </c>
      <c r="U177" s="57" t="s">
        <v>228</v>
      </c>
      <c r="V177" s="39" t="str">
        <f t="shared" si="88"/>
        <v>Team B3</v>
      </c>
      <c r="W177" s="172" t="str">
        <f t="shared" si="89"/>
        <v>Team B1</v>
      </c>
      <c r="X177" s="172">
        <f t="shared" si="94"/>
        <v>0</v>
      </c>
      <c r="Y177" s="34">
        <f t="shared" si="95"/>
        <v>0</v>
      </c>
      <c r="Z177" s="33" t="str">
        <f t="shared" si="96"/>
        <v>Team B3Team B1</v>
      </c>
      <c r="AA177" s="172">
        <f t="shared" si="92"/>
        <v>1</v>
      </c>
      <c r="AB177" s="172" t="str">
        <f t="shared" si="97"/>
        <v>0 : 0</v>
      </c>
      <c r="AC177" s="3" t="str">
        <f t="shared" si="98"/>
        <v/>
      </c>
      <c r="AD177" s="64" t="str">
        <f t="shared" si="99"/>
        <v/>
      </c>
      <c r="AE177" s="66">
        <f t="shared" si="90"/>
        <v>1</v>
      </c>
      <c r="AF177" s="64">
        <f t="shared" si="91"/>
        <v>1</v>
      </c>
      <c r="AG177" s="172">
        <f>IF($AH177="",0,COUNTIF($AH$64:$AH177,INDEX($AH$352:$AH$639,ROW($A114))))</f>
        <v>0</v>
      </c>
      <c r="AH177" s="167" t="str">
        <f t="shared" si="93"/>
        <v>Team B3Team B1</v>
      </c>
      <c r="AI177" s="3" t="s">
        <v>138</v>
      </c>
    </row>
    <row r="178" spans="7:35" ht="12" customHeight="1" x14ac:dyDescent="0.2">
      <c r="G178" s="1" t="s">
        <v>212</v>
      </c>
      <c r="H178" s="269" t="str">
        <f>Spielplan!$J103</f>
        <v>Team B1</v>
      </c>
      <c r="I178" s="170" t="str">
        <f>Spielplan!$L103</f>
        <v>Team B4</v>
      </c>
      <c r="J178" s="270">
        <f>IF(Spielplan!$M103="","",Spielplan!$M103)</f>
        <v>1</v>
      </c>
      <c r="K178" s="271">
        <f>IF(Spielplan!$O103="","",Spielplan!$O103)</f>
        <v>6</v>
      </c>
      <c r="U178" s="57" t="s">
        <v>229</v>
      </c>
      <c r="V178" s="39" t="str">
        <f t="shared" si="88"/>
        <v>Team C3</v>
      </c>
      <c r="W178" s="172" t="str">
        <f t="shared" si="89"/>
        <v>Team C1</v>
      </c>
      <c r="X178" s="172">
        <f t="shared" si="94"/>
        <v>1</v>
      </c>
      <c r="Y178" s="34">
        <f t="shared" si="95"/>
        <v>1</v>
      </c>
      <c r="Z178" s="33" t="str">
        <f t="shared" si="96"/>
        <v>Team C3Team C1</v>
      </c>
      <c r="AA178" s="172">
        <f t="shared" si="92"/>
        <v>1</v>
      </c>
      <c r="AB178" s="172" t="str">
        <f t="shared" si="97"/>
        <v>1 : 1</v>
      </c>
      <c r="AC178" s="3" t="str">
        <f t="shared" si="98"/>
        <v/>
      </c>
      <c r="AD178" s="64" t="str">
        <f t="shared" si="99"/>
        <v/>
      </c>
      <c r="AE178" s="66">
        <f t="shared" si="90"/>
        <v>1</v>
      </c>
      <c r="AF178" s="64">
        <f t="shared" si="91"/>
        <v>1</v>
      </c>
      <c r="AG178" s="172">
        <f>IF($AH178="",0,COUNTIF($AH$64:$AH178,INDEX($AH$352:$AH$639,ROW($A115))))</f>
        <v>0</v>
      </c>
      <c r="AH178" s="167" t="str">
        <f t="shared" si="93"/>
        <v>Team C3Team C1</v>
      </c>
      <c r="AI178" s="3" t="s">
        <v>138</v>
      </c>
    </row>
    <row r="179" spans="7:35" ht="12" customHeight="1" x14ac:dyDescent="0.2">
      <c r="G179" s="1" t="s">
        <v>213</v>
      </c>
      <c r="H179" s="269" t="str">
        <f>Spielplan!$J104</f>
        <v>Team C1</v>
      </c>
      <c r="I179" s="170" t="str">
        <f>Spielplan!$L104</f>
        <v>Team C4</v>
      </c>
      <c r="J179" s="270">
        <f>IF(Spielplan!$M104="","",Spielplan!$M104)</f>
        <v>2</v>
      </c>
      <c r="K179" s="271">
        <f>IF(Spielplan!$O104="","",Spielplan!$O104)</f>
        <v>5</v>
      </c>
      <c r="U179" s="57" t="s">
        <v>230</v>
      </c>
      <c r="V179" s="39" t="str">
        <f t="shared" si="88"/>
        <v>Team D3</v>
      </c>
      <c r="W179" s="172" t="str">
        <f t="shared" si="89"/>
        <v>Team D1</v>
      </c>
      <c r="X179" s="172">
        <f t="shared" si="94"/>
        <v>2</v>
      </c>
      <c r="Y179" s="34">
        <f t="shared" si="95"/>
        <v>2</v>
      </c>
      <c r="Z179" s="33" t="str">
        <f t="shared" si="96"/>
        <v>Team D3Team D1</v>
      </c>
      <c r="AA179" s="172">
        <f t="shared" si="92"/>
        <v>1</v>
      </c>
      <c r="AB179" s="172" t="str">
        <f t="shared" si="97"/>
        <v>2 : 2</v>
      </c>
      <c r="AC179" s="3" t="str">
        <f t="shared" si="98"/>
        <v/>
      </c>
      <c r="AD179" s="64" t="str">
        <f t="shared" si="99"/>
        <v/>
      </c>
      <c r="AE179" s="66">
        <f t="shared" si="90"/>
        <v>1</v>
      </c>
      <c r="AF179" s="64">
        <f t="shared" si="91"/>
        <v>1</v>
      </c>
      <c r="AG179" s="172">
        <f>IF($AH179="",0,COUNTIF($AH$64:$AH179,INDEX($AH$352:$AH$639,ROW($A116))))</f>
        <v>0</v>
      </c>
      <c r="AH179" s="167" t="str">
        <f t="shared" si="93"/>
        <v>Team D3Team D1</v>
      </c>
      <c r="AI179" s="3" t="s">
        <v>138</v>
      </c>
    </row>
    <row r="180" spans="7:35" ht="12" customHeight="1" x14ac:dyDescent="0.2">
      <c r="G180" s="1" t="s">
        <v>214</v>
      </c>
      <c r="H180" s="269" t="str">
        <f>Spielplan!$J105</f>
        <v>Team D1</v>
      </c>
      <c r="I180" s="170" t="str">
        <f>Spielplan!$L105</f>
        <v>Team D4</v>
      </c>
      <c r="J180" s="270">
        <f>IF(Spielplan!$M105="","",Spielplan!$M105)</f>
        <v>2</v>
      </c>
      <c r="K180" s="271">
        <f>IF(Spielplan!$O105="","",Spielplan!$O105)</f>
        <v>4</v>
      </c>
      <c r="U180" s="57" t="s">
        <v>231</v>
      </c>
      <c r="V180" s="39" t="str">
        <f t="shared" si="88"/>
        <v>Eintracht Frankfurt</v>
      </c>
      <c r="W180" s="172" t="str">
        <f t="shared" si="89"/>
        <v>Maibach 1822 eV</v>
      </c>
      <c r="X180" s="172">
        <f t="shared" si="94"/>
        <v>3</v>
      </c>
      <c r="Y180" s="34">
        <f t="shared" si="95"/>
        <v>4</v>
      </c>
      <c r="Z180" s="33" t="str">
        <f t="shared" si="96"/>
        <v>Eintracht FrankfurtMaibach 1822 eV</v>
      </c>
      <c r="AA180" s="172">
        <f t="shared" si="92"/>
        <v>1</v>
      </c>
      <c r="AB180" s="172" t="str">
        <f t="shared" si="97"/>
        <v>3 : 4</v>
      </c>
      <c r="AC180" s="3" t="str">
        <f t="shared" si="98"/>
        <v/>
      </c>
      <c r="AD180" s="64" t="str">
        <f t="shared" si="99"/>
        <v/>
      </c>
      <c r="AE180" s="66">
        <f t="shared" si="90"/>
        <v>0</v>
      </c>
      <c r="AF180" s="64">
        <f t="shared" si="91"/>
        <v>3</v>
      </c>
      <c r="AG180" s="172">
        <f>IF($AH180="",0,COUNTIF($AH$64:$AH180,INDEX($AH$352:$AH$639,ROW($A117))))</f>
        <v>0</v>
      </c>
      <c r="AH180" s="167" t="str">
        <f t="shared" si="93"/>
        <v>Eintracht FrankfurtMaibach 1822 eV</v>
      </c>
      <c r="AI180" s="3" t="s">
        <v>138</v>
      </c>
    </row>
    <row r="181" spans="7:35" ht="12" customHeight="1" x14ac:dyDescent="0.2">
      <c r="G181" s="1" t="s">
        <v>215</v>
      </c>
      <c r="H181" s="269" t="str">
        <f>Spielplan!$J106</f>
        <v>FC Barcelona</v>
      </c>
      <c r="I181" s="170" t="str">
        <f>Spielplan!$L106</f>
        <v>Beinbruch SC</v>
      </c>
      <c r="J181" s="270">
        <f>IF(Spielplan!$M106="","",Spielplan!$M106)</f>
        <v>0</v>
      </c>
      <c r="K181" s="271">
        <f>IF(Spielplan!$O106="","",Spielplan!$O106)</f>
        <v>3</v>
      </c>
      <c r="U181" s="57" t="s">
        <v>232</v>
      </c>
      <c r="V181" s="39" t="str">
        <f t="shared" si="88"/>
        <v>Team B2</v>
      </c>
      <c r="W181" s="172" t="str">
        <f t="shared" si="89"/>
        <v>Team B4</v>
      </c>
      <c r="X181" s="172">
        <f t="shared" si="94"/>
        <v>3</v>
      </c>
      <c r="Y181" s="34">
        <f t="shared" si="95"/>
        <v>3</v>
      </c>
      <c r="Z181" s="33" t="str">
        <f t="shared" si="96"/>
        <v>Team B2Team B4</v>
      </c>
      <c r="AA181" s="172">
        <f t="shared" si="92"/>
        <v>1</v>
      </c>
      <c r="AB181" s="172" t="str">
        <f t="shared" si="97"/>
        <v>3 : 3</v>
      </c>
      <c r="AC181" s="3" t="str">
        <f t="shared" si="98"/>
        <v/>
      </c>
      <c r="AD181" s="64" t="str">
        <f t="shared" si="99"/>
        <v/>
      </c>
      <c r="AE181" s="66">
        <f t="shared" si="90"/>
        <v>1</v>
      </c>
      <c r="AF181" s="64">
        <f t="shared" si="91"/>
        <v>1</v>
      </c>
      <c r="AG181" s="172">
        <f>IF($AH181="",0,COUNTIF($AH$64:$AH181,INDEX($AH$352:$AH$639,ROW($A118))))</f>
        <v>0</v>
      </c>
      <c r="AH181" s="167" t="str">
        <f t="shared" si="93"/>
        <v>Team B2Team B4</v>
      </c>
      <c r="AI181" s="3" t="s">
        <v>138</v>
      </c>
    </row>
    <row r="182" spans="7:35" ht="12" customHeight="1" x14ac:dyDescent="0.2">
      <c r="G182" s="1" t="s">
        <v>216</v>
      </c>
      <c r="H182" s="269" t="str">
        <f>Spielplan!$J107</f>
        <v>Team B3</v>
      </c>
      <c r="I182" s="170" t="str">
        <f>Spielplan!$L107</f>
        <v>Team B5</v>
      </c>
      <c r="J182" s="270">
        <f>IF(Spielplan!$M107="","",Spielplan!$M107)</f>
        <v>1</v>
      </c>
      <c r="K182" s="271">
        <f>IF(Spielplan!$O107="","",Spielplan!$O107)</f>
        <v>5</v>
      </c>
      <c r="U182" s="57" t="s">
        <v>233</v>
      </c>
      <c r="V182" s="39" t="str">
        <f t="shared" si="88"/>
        <v>Team C2</v>
      </c>
      <c r="W182" s="172" t="str">
        <f t="shared" si="89"/>
        <v>Team C4</v>
      </c>
      <c r="X182" s="172">
        <f t="shared" si="94"/>
        <v>3</v>
      </c>
      <c r="Y182" s="34">
        <f t="shared" si="95"/>
        <v>1</v>
      </c>
      <c r="Z182" s="33" t="str">
        <f t="shared" si="96"/>
        <v>Team C2Team C4</v>
      </c>
      <c r="AA182" s="172">
        <f t="shared" si="92"/>
        <v>1</v>
      </c>
      <c r="AB182" s="172" t="str">
        <f t="shared" si="97"/>
        <v>3 : 1</v>
      </c>
      <c r="AC182" s="3" t="str">
        <f t="shared" si="98"/>
        <v/>
      </c>
      <c r="AD182" s="64" t="str">
        <f t="shared" si="99"/>
        <v/>
      </c>
      <c r="AE182" s="66">
        <f t="shared" si="90"/>
        <v>3</v>
      </c>
      <c r="AF182" s="64">
        <f t="shared" si="91"/>
        <v>0</v>
      </c>
      <c r="AG182" s="172">
        <f>IF($AH182="",0,COUNTIF($AH$64:$AH182,INDEX($AH$352:$AH$639,ROW($A119))))</f>
        <v>0</v>
      </c>
      <c r="AH182" s="167" t="str">
        <f t="shared" si="93"/>
        <v>Team C2Team C4</v>
      </c>
      <c r="AI182" s="3" t="s">
        <v>138</v>
      </c>
    </row>
    <row r="183" spans="7:35" x14ac:dyDescent="0.2">
      <c r="G183" s="1" t="s">
        <v>217</v>
      </c>
      <c r="H183" s="269" t="str">
        <f>Spielplan!$J108</f>
        <v>Team C3</v>
      </c>
      <c r="I183" s="170" t="str">
        <f>Spielplan!$L108</f>
        <v>Team C5</v>
      </c>
      <c r="J183" s="270">
        <f>IF(Spielplan!$M108="","",Spielplan!$M108)</f>
        <v>3</v>
      </c>
      <c r="K183" s="271">
        <f>IF(Spielplan!$O108="","",Spielplan!$O108)</f>
        <v>0</v>
      </c>
      <c r="U183" s="57" t="s">
        <v>234</v>
      </c>
      <c r="V183" s="39" t="str">
        <f t="shared" si="88"/>
        <v>Team D2</v>
      </c>
      <c r="W183" s="172" t="str">
        <f t="shared" si="89"/>
        <v>Team D4</v>
      </c>
      <c r="X183" s="172">
        <f t="shared" si="94"/>
        <v>3</v>
      </c>
      <c r="Y183" s="34">
        <f t="shared" si="95"/>
        <v>3</v>
      </c>
      <c r="Z183" s="33" t="str">
        <f t="shared" si="96"/>
        <v>Team D2Team D4</v>
      </c>
      <c r="AA183" s="172">
        <f t="shared" si="92"/>
        <v>1</v>
      </c>
      <c r="AB183" s="172" t="str">
        <f t="shared" si="97"/>
        <v>3 : 3</v>
      </c>
      <c r="AC183" s="3" t="str">
        <f t="shared" si="98"/>
        <v/>
      </c>
      <c r="AD183" s="64" t="str">
        <f t="shared" si="99"/>
        <v/>
      </c>
      <c r="AE183" s="66">
        <f t="shared" si="90"/>
        <v>1</v>
      </c>
      <c r="AF183" s="64">
        <f t="shared" si="91"/>
        <v>1</v>
      </c>
      <c r="AG183" s="172">
        <f>IF($AH183="",0,COUNTIF($AH$64:$AH183,INDEX($AH$352:$AH$639,ROW($A120))))</f>
        <v>0</v>
      </c>
      <c r="AH183" s="167" t="str">
        <f t="shared" si="93"/>
        <v>Team D2Team D4</v>
      </c>
      <c r="AI183" s="3" t="s">
        <v>138</v>
      </c>
    </row>
    <row r="184" spans="7:35" x14ac:dyDescent="0.2">
      <c r="G184" s="1" t="s">
        <v>218</v>
      </c>
      <c r="H184" s="269" t="str">
        <f>Spielplan!$J109</f>
        <v>Team D3</v>
      </c>
      <c r="I184" s="170" t="str">
        <f>Spielplan!$L109</f>
        <v>Team D5</v>
      </c>
      <c r="J184" s="270">
        <f>IF(Spielplan!$M109="","",Spielplan!$M109)</f>
        <v>2</v>
      </c>
      <c r="K184" s="271">
        <f>IF(Spielplan!$O109="","",Spielplan!$O109)</f>
        <v>1</v>
      </c>
      <c r="U184" s="57" t="s">
        <v>235</v>
      </c>
      <c r="V184" s="39" t="str">
        <f t="shared" si="88"/>
        <v>Team A9</v>
      </c>
      <c r="W184" s="172" t="str">
        <f t="shared" si="89"/>
        <v>FV Schlappe Lunge</v>
      </c>
      <c r="X184" s="172">
        <f t="shared" si="94"/>
        <v>5</v>
      </c>
      <c r="Y184" s="34">
        <f t="shared" si="95"/>
        <v>1</v>
      </c>
      <c r="Z184" s="33" t="str">
        <f t="shared" si="96"/>
        <v>Team A9FV Schlappe Lunge</v>
      </c>
      <c r="AA184" s="172">
        <f t="shared" si="92"/>
        <v>1</v>
      </c>
      <c r="AB184" s="172" t="str">
        <f t="shared" si="97"/>
        <v>5 : 1</v>
      </c>
      <c r="AC184" s="3" t="str">
        <f t="shared" si="98"/>
        <v/>
      </c>
      <c r="AD184" s="64" t="str">
        <f t="shared" si="99"/>
        <v/>
      </c>
      <c r="AE184" s="66">
        <f t="shared" si="90"/>
        <v>3</v>
      </c>
      <c r="AF184" s="64">
        <f t="shared" si="91"/>
        <v>0</v>
      </c>
      <c r="AG184" s="172">
        <f>IF($AH184="",0,COUNTIF($AH$64:$AH184,INDEX($AH$352:$AH$639,ROW($A121))))</f>
        <v>0</v>
      </c>
      <c r="AH184" s="167" t="str">
        <f t="shared" si="93"/>
        <v>Team A9FV Schlappe Lunge</v>
      </c>
      <c r="AI184" s="3" t="s">
        <v>138</v>
      </c>
    </row>
    <row r="185" spans="7:35" x14ac:dyDescent="0.2">
      <c r="G185" s="1" t="s">
        <v>219</v>
      </c>
      <c r="H185" s="269" t="str">
        <f>Spielplan!$J110</f>
        <v>FV Schlappe Lunge</v>
      </c>
      <c r="I185" s="170" t="str">
        <f>Spielplan!$L110</f>
        <v>Eintracht Frankfurt</v>
      </c>
      <c r="J185" s="270">
        <f>IF(Spielplan!$M110="","",Spielplan!$M110)</f>
        <v>3</v>
      </c>
      <c r="K185" s="271">
        <f>IF(Spielplan!$O110="","",Spielplan!$O110)</f>
        <v>3</v>
      </c>
      <c r="U185" s="57" t="s">
        <v>236</v>
      </c>
      <c r="V185" s="39" t="str">
        <f t="shared" si="88"/>
        <v>Team B9</v>
      </c>
      <c r="W185" s="172" t="str">
        <f t="shared" si="89"/>
        <v>Team B6</v>
      </c>
      <c r="X185" s="172">
        <f t="shared" si="94"/>
        <v>6</v>
      </c>
      <c r="Y185" s="34">
        <f t="shared" si="95"/>
        <v>1</v>
      </c>
      <c r="Z185" s="33" t="str">
        <f t="shared" si="96"/>
        <v>Team B9Team B6</v>
      </c>
      <c r="AA185" s="172">
        <f t="shared" si="92"/>
        <v>1</v>
      </c>
      <c r="AB185" s="172" t="str">
        <f t="shared" si="97"/>
        <v>6 : 1</v>
      </c>
      <c r="AC185" s="3" t="str">
        <f t="shared" si="98"/>
        <v/>
      </c>
      <c r="AD185" s="64" t="str">
        <f t="shared" si="99"/>
        <v/>
      </c>
      <c r="AE185" s="66">
        <f t="shared" si="90"/>
        <v>3</v>
      </c>
      <c r="AF185" s="64">
        <f t="shared" si="91"/>
        <v>0</v>
      </c>
      <c r="AG185" s="172">
        <f>IF($AH185="",0,COUNTIF($AH$64:$AH185,INDEX($AH$352:$AH$639,ROW($A122))))</f>
        <v>0</v>
      </c>
      <c r="AH185" s="167" t="str">
        <f t="shared" si="93"/>
        <v>Team B9Team B6</v>
      </c>
      <c r="AI185" s="3" t="s">
        <v>138</v>
      </c>
    </row>
    <row r="186" spans="7:35" x14ac:dyDescent="0.2">
      <c r="G186" s="1" t="s">
        <v>220</v>
      </c>
      <c r="H186" s="269" t="str">
        <f>Spielplan!$J111</f>
        <v>Team B6</v>
      </c>
      <c r="I186" s="170" t="str">
        <f>Spielplan!$L111</f>
        <v>Team B2</v>
      </c>
      <c r="J186" s="270">
        <f>IF(Spielplan!$M111="","",Spielplan!$M111)</f>
        <v>3</v>
      </c>
      <c r="K186" s="271">
        <f>IF(Spielplan!$O111="","",Spielplan!$O111)</f>
        <v>3</v>
      </c>
      <c r="U186" s="57" t="s">
        <v>237</v>
      </c>
      <c r="V186" s="39" t="str">
        <f t="shared" si="88"/>
        <v>Team C9</v>
      </c>
      <c r="W186" s="172" t="str">
        <f t="shared" si="89"/>
        <v>Team C6</v>
      </c>
      <c r="X186" s="172">
        <f t="shared" si="94"/>
        <v>5</v>
      </c>
      <c r="Y186" s="34">
        <f t="shared" si="95"/>
        <v>2</v>
      </c>
      <c r="Z186" s="33" t="str">
        <f t="shared" si="96"/>
        <v>Team C9Team C6</v>
      </c>
      <c r="AA186" s="172">
        <f t="shared" si="92"/>
        <v>1</v>
      </c>
      <c r="AB186" s="172" t="str">
        <f t="shared" si="97"/>
        <v>5 : 2</v>
      </c>
      <c r="AC186" s="3" t="str">
        <f t="shared" si="98"/>
        <v/>
      </c>
      <c r="AD186" s="64" t="str">
        <f t="shared" si="99"/>
        <v/>
      </c>
      <c r="AE186" s="66">
        <f t="shared" si="90"/>
        <v>3</v>
      </c>
      <c r="AF186" s="64">
        <f t="shared" si="91"/>
        <v>0</v>
      </c>
      <c r="AG186" s="172">
        <f>IF($AH186="",0,COUNTIF($AH$64:$AH186,INDEX($AH$352:$AH$639,ROW($A123))))</f>
        <v>0</v>
      </c>
      <c r="AH186" s="167" t="str">
        <f t="shared" si="93"/>
        <v>Team C9Team C6</v>
      </c>
      <c r="AI186" s="3" t="s">
        <v>138</v>
      </c>
    </row>
    <row r="187" spans="7:35" x14ac:dyDescent="0.2">
      <c r="G187" s="1" t="s">
        <v>221</v>
      </c>
      <c r="H187" s="269" t="str">
        <f>Spielplan!$J112</f>
        <v>Team C6</v>
      </c>
      <c r="I187" s="170" t="str">
        <f>Spielplan!$L112</f>
        <v>Team C2</v>
      </c>
      <c r="J187" s="270">
        <f>IF(Spielplan!$M112="","",Spielplan!$M112)</f>
        <v>3</v>
      </c>
      <c r="K187" s="271">
        <f>IF(Spielplan!$O112="","",Spielplan!$O112)</f>
        <v>3</v>
      </c>
      <c r="U187" s="57" t="s">
        <v>238</v>
      </c>
      <c r="V187" s="39" t="str">
        <f t="shared" si="88"/>
        <v>Team D9</v>
      </c>
      <c r="W187" s="172" t="str">
        <f t="shared" si="89"/>
        <v>Team D6</v>
      </c>
      <c r="X187" s="172">
        <f t="shared" si="94"/>
        <v>4</v>
      </c>
      <c r="Y187" s="34">
        <f t="shared" si="95"/>
        <v>2</v>
      </c>
      <c r="Z187" s="33" t="str">
        <f t="shared" si="96"/>
        <v>Team D9Team D6</v>
      </c>
      <c r="AA187" s="172">
        <f t="shared" si="92"/>
        <v>1</v>
      </c>
      <c r="AB187" s="172" t="str">
        <f t="shared" si="97"/>
        <v>4 : 2</v>
      </c>
      <c r="AC187" s="3" t="str">
        <f t="shared" si="98"/>
        <v/>
      </c>
      <c r="AD187" s="64" t="str">
        <f t="shared" si="99"/>
        <v/>
      </c>
      <c r="AE187" s="66">
        <f t="shared" si="90"/>
        <v>3</v>
      </c>
      <c r="AF187" s="64">
        <f t="shared" si="91"/>
        <v>0</v>
      </c>
      <c r="AG187" s="172">
        <f>IF($AH187="",0,COUNTIF($AH$64:$AH187,INDEX($AH$352:$AH$639,ROW($A124))))</f>
        <v>0</v>
      </c>
      <c r="AH187" s="167" t="str">
        <f t="shared" si="93"/>
        <v>Team D9Team D6</v>
      </c>
      <c r="AI187" s="3" t="s">
        <v>138</v>
      </c>
    </row>
    <row r="188" spans="7:35" x14ac:dyDescent="0.2">
      <c r="G188" s="1" t="s">
        <v>222</v>
      </c>
      <c r="H188" s="269" t="str">
        <f>Spielplan!$J113</f>
        <v>Team D6</v>
      </c>
      <c r="I188" s="170" t="str">
        <f>Spielplan!$L113</f>
        <v>Team D2</v>
      </c>
      <c r="J188" s="270">
        <f>IF(Spielplan!$M113="","",Spielplan!$M113)</f>
        <v>5</v>
      </c>
      <c r="K188" s="271">
        <f>IF(Spielplan!$O113="","",Spielplan!$O113)</f>
        <v>5</v>
      </c>
      <c r="U188" s="57" t="s">
        <v>239</v>
      </c>
      <c r="V188" s="39" t="str">
        <f t="shared" si="88"/>
        <v>Team A7</v>
      </c>
      <c r="W188" s="172" t="str">
        <f t="shared" si="89"/>
        <v>Team A8</v>
      </c>
      <c r="X188" s="172">
        <f t="shared" si="94"/>
        <v>3</v>
      </c>
      <c r="Y188" s="34">
        <f t="shared" si="95"/>
        <v>0</v>
      </c>
      <c r="Z188" s="33" t="str">
        <f t="shared" si="96"/>
        <v>Team A7Team A8</v>
      </c>
      <c r="AA188" s="172">
        <f t="shared" si="92"/>
        <v>1</v>
      </c>
      <c r="AB188" s="172" t="str">
        <f t="shared" si="97"/>
        <v>3 : 0</v>
      </c>
      <c r="AC188" s="3" t="str">
        <f t="shared" si="98"/>
        <v/>
      </c>
      <c r="AD188" s="64" t="str">
        <f t="shared" si="99"/>
        <v/>
      </c>
      <c r="AE188" s="66">
        <f t="shared" si="90"/>
        <v>3</v>
      </c>
      <c r="AF188" s="64">
        <f t="shared" si="91"/>
        <v>0</v>
      </c>
      <c r="AG188" s="172">
        <f>IF($AH188="",0,COUNTIF($AH$64:$AH188,INDEX($AH$352:$AH$639,ROW($A125))))</f>
        <v>0</v>
      </c>
      <c r="AH188" s="167" t="str">
        <f t="shared" si="93"/>
        <v>Team A7Team A8</v>
      </c>
      <c r="AI188" s="3" t="s">
        <v>138</v>
      </c>
    </row>
    <row r="189" spans="7:35" x14ac:dyDescent="0.2">
      <c r="G189" s="1" t="s">
        <v>223</v>
      </c>
      <c r="H189" s="269" t="str">
        <f>Spielplan!$J114</f>
        <v>Team A8</v>
      </c>
      <c r="I189" s="170" t="str">
        <f>Spielplan!$L114</f>
        <v>Team A9</v>
      </c>
      <c r="J189" s="270">
        <f>IF(Spielplan!$M114="","",Spielplan!$M114)</f>
        <v>6</v>
      </c>
      <c r="K189" s="271">
        <f>IF(Spielplan!$O114="","",Spielplan!$O114)</f>
        <v>6</v>
      </c>
      <c r="U189" s="57" t="s">
        <v>240</v>
      </c>
      <c r="V189" s="39" t="str">
        <f t="shared" si="88"/>
        <v>Team B7</v>
      </c>
      <c r="W189" s="172" t="str">
        <f t="shared" si="89"/>
        <v>Team B8</v>
      </c>
      <c r="X189" s="172">
        <f t="shared" si="94"/>
        <v>5</v>
      </c>
      <c r="Y189" s="34">
        <f t="shared" si="95"/>
        <v>1</v>
      </c>
      <c r="Z189" s="33" t="str">
        <f t="shared" si="96"/>
        <v>Team B7Team B8</v>
      </c>
      <c r="AA189" s="172">
        <f t="shared" si="92"/>
        <v>1</v>
      </c>
      <c r="AB189" s="172" t="str">
        <f t="shared" si="97"/>
        <v>5 : 1</v>
      </c>
      <c r="AC189" s="3" t="str">
        <f t="shared" si="98"/>
        <v/>
      </c>
      <c r="AD189" s="64" t="str">
        <f t="shared" si="99"/>
        <v/>
      </c>
      <c r="AE189" s="66">
        <f t="shared" si="90"/>
        <v>3</v>
      </c>
      <c r="AF189" s="64">
        <f t="shared" si="91"/>
        <v>0</v>
      </c>
      <c r="AG189" s="172">
        <f>IF($AH189="",0,COUNTIF($AH$64:$AH189,INDEX($AH$352:$AH$639,ROW($A126))))</f>
        <v>0</v>
      </c>
      <c r="AH189" s="167" t="str">
        <f t="shared" si="93"/>
        <v>Team B7Team B8</v>
      </c>
      <c r="AI189" s="3" t="s">
        <v>138</v>
      </c>
    </row>
    <row r="190" spans="7:35" x14ac:dyDescent="0.2">
      <c r="G190" s="1" t="s">
        <v>224</v>
      </c>
      <c r="H190" s="269" t="str">
        <f>Spielplan!$J115</f>
        <v>Team B8</v>
      </c>
      <c r="I190" s="170" t="str">
        <f>Spielplan!$L115</f>
        <v>Team B9</v>
      </c>
      <c r="J190" s="270">
        <f>IF(Spielplan!$M115="","",Spielplan!$M115)</f>
        <v>5</v>
      </c>
      <c r="K190" s="271">
        <f>IF(Spielplan!$O115="","",Spielplan!$O115)</f>
        <v>5</v>
      </c>
      <c r="U190" s="57" t="s">
        <v>241</v>
      </c>
      <c r="V190" s="39" t="str">
        <f t="shared" si="88"/>
        <v>Team C7</v>
      </c>
      <c r="W190" s="172" t="str">
        <f t="shared" si="89"/>
        <v>Team C8</v>
      </c>
      <c r="X190" s="172">
        <f t="shared" si="94"/>
        <v>0</v>
      </c>
      <c r="Y190" s="34">
        <f t="shared" si="95"/>
        <v>3</v>
      </c>
      <c r="Z190" s="33" t="str">
        <f t="shared" si="96"/>
        <v>Team C7Team C8</v>
      </c>
      <c r="AA190" s="172">
        <f t="shared" si="92"/>
        <v>1</v>
      </c>
      <c r="AB190" s="172" t="str">
        <f t="shared" si="97"/>
        <v>0 : 3</v>
      </c>
      <c r="AC190" s="3" t="str">
        <f t="shared" si="98"/>
        <v/>
      </c>
      <c r="AD190" s="64" t="str">
        <f t="shared" si="99"/>
        <v/>
      </c>
      <c r="AE190" s="66">
        <f t="shared" si="90"/>
        <v>0</v>
      </c>
      <c r="AF190" s="64">
        <f t="shared" si="91"/>
        <v>3</v>
      </c>
      <c r="AG190" s="172">
        <f>IF($AH190="",0,COUNTIF($AH$64:$AH190,INDEX($AH$352:$AH$639,ROW($A127))))</f>
        <v>0</v>
      </c>
      <c r="AH190" s="167" t="str">
        <f t="shared" si="93"/>
        <v>Team C7Team C8</v>
      </c>
      <c r="AI190" s="3" t="s">
        <v>138</v>
      </c>
    </row>
    <row r="191" spans="7:35" x14ac:dyDescent="0.2">
      <c r="G191" s="1" t="s">
        <v>225</v>
      </c>
      <c r="H191" s="269" t="str">
        <f>Spielplan!$J116</f>
        <v>Team C8</v>
      </c>
      <c r="I191" s="170" t="str">
        <f>Spielplan!$L116</f>
        <v>Team C9</v>
      </c>
      <c r="J191" s="270">
        <f>IF(Spielplan!$M116="","",Spielplan!$M116)</f>
        <v>4</v>
      </c>
      <c r="K191" s="271">
        <f>IF(Spielplan!$O116="","",Spielplan!$O116)</f>
        <v>4</v>
      </c>
      <c r="U191" s="57" t="s">
        <v>242</v>
      </c>
      <c r="V191" s="39" t="str">
        <f t="shared" si="88"/>
        <v>Team D7</v>
      </c>
      <c r="W191" s="172" t="str">
        <f t="shared" si="89"/>
        <v>Team D8</v>
      </c>
      <c r="X191" s="172">
        <f t="shared" si="94"/>
        <v>1</v>
      </c>
      <c r="Y191" s="34">
        <f t="shared" si="95"/>
        <v>2</v>
      </c>
      <c r="Z191" s="33" t="str">
        <f t="shared" si="96"/>
        <v>Team D7Team D8</v>
      </c>
      <c r="AA191" s="172">
        <f t="shared" si="92"/>
        <v>1</v>
      </c>
      <c r="AB191" s="172" t="str">
        <f t="shared" si="97"/>
        <v>1 : 2</v>
      </c>
      <c r="AC191" s="3" t="str">
        <f t="shared" si="98"/>
        <v/>
      </c>
      <c r="AD191" s="64" t="str">
        <f t="shared" si="99"/>
        <v/>
      </c>
      <c r="AE191" s="66">
        <f t="shared" si="90"/>
        <v>0</v>
      </c>
      <c r="AF191" s="64">
        <f t="shared" si="91"/>
        <v>3</v>
      </c>
      <c r="AG191" s="172">
        <f>IF($AH191="",0,COUNTIF($AH$64:$AH191,INDEX($AH$352:$AH$639,ROW($A128))))</f>
        <v>0</v>
      </c>
      <c r="AH191" s="167" t="str">
        <f t="shared" si="93"/>
        <v>Team D7Team D8</v>
      </c>
      <c r="AI191" s="3" t="s">
        <v>138</v>
      </c>
    </row>
    <row r="192" spans="7:35" x14ac:dyDescent="0.2">
      <c r="G192" s="1" t="s">
        <v>226</v>
      </c>
      <c r="H192" s="269" t="str">
        <f>Spielplan!$J117</f>
        <v>Team D8</v>
      </c>
      <c r="I192" s="170" t="str">
        <f>Spielplan!$L117</f>
        <v>Team D9</v>
      </c>
      <c r="J192" s="270">
        <f>IF(Spielplan!$M117="","",Spielplan!$M117)</f>
        <v>3</v>
      </c>
      <c r="K192" s="271">
        <f>IF(Spielplan!$O117="","",Spielplan!$O117)</f>
        <v>3</v>
      </c>
      <c r="U192" s="57" t="s">
        <v>243</v>
      </c>
      <c r="V192" s="39" t="str">
        <f t="shared" ref="V192:V255" si="100">IF($H209=0,"",$H209)</f>
        <v>1. FC Riedwald</v>
      </c>
      <c r="W192" s="172" t="str">
        <f t="shared" ref="W192:W255" si="101">IF($I209=0,"",$I209)</f>
        <v>Eintracht Frankfurt</v>
      </c>
      <c r="X192" s="172">
        <f t="shared" si="94"/>
        <v>2</v>
      </c>
      <c r="Y192" s="34">
        <f t="shared" si="95"/>
        <v>2</v>
      </c>
      <c r="Z192" s="33" t="str">
        <f t="shared" si="96"/>
        <v>1. FC RiedwaldEintracht Frankfurt</v>
      </c>
      <c r="AA192" s="172">
        <f t="shared" si="92"/>
        <v>1</v>
      </c>
      <c r="AB192" s="172" t="str">
        <f t="shared" si="97"/>
        <v>2 : 2</v>
      </c>
      <c r="AC192" s="3" t="str">
        <f t="shared" si="98"/>
        <v/>
      </c>
      <c r="AD192" s="64" t="str">
        <f t="shared" si="99"/>
        <v/>
      </c>
      <c r="AE192" s="66">
        <f t="shared" ref="AE192:AE255" si="102">IF($AA192=0,"",IF($X192&gt;$Y192,$E$72,IF($X192=$Y192,1,0)))</f>
        <v>1</v>
      </c>
      <c r="AF192" s="64">
        <f t="shared" ref="AF192:AF255" si="103">IF($AA192=0,"",IF($X192&lt;$Y192,$E$72,IF($X192=$Y192,1,0)))</f>
        <v>1</v>
      </c>
      <c r="AG192" s="172">
        <f>IF($AH192="",0,COUNTIF($AH$64:$AH192,INDEX($AH$352:$AH$639,ROW($A129))))</f>
        <v>0</v>
      </c>
      <c r="AH192" s="167" t="str">
        <f t="shared" si="93"/>
        <v>1. FC RiedwaldEintracht Frankfurt</v>
      </c>
      <c r="AI192" s="3" t="s">
        <v>138</v>
      </c>
    </row>
    <row r="193" spans="7:35" x14ac:dyDescent="0.2">
      <c r="G193" s="1" t="s">
        <v>227</v>
      </c>
      <c r="H193" s="269" t="str">
        <f>Spielplan!$J118</f>
        <v>FC Barcelona</v>
      </c>
      <c r="I193" s="170" t="str">
        <f>Spielplan!$L118</f>
        <v>1. FC Riedwald</v>
      </c>
      <c r="J193" s="270">
        <f>IF(Spielplan!$M118="","",Spielplan!$M118)</f>
        <v>5</v>
      </c>
      <c r="K193" s="271">
        <f>IF(Spielplan!$O118="","",Spielplan!$O118)</f>
        <v>5</v>
      </c>
      <c r="U193" s="57" t="s">
        <v>244</v>
      </c>
      <c r="V193" s="39" t="str">
        <f t="shared" si="100"/>
        <v>Team B1</v>
      </c>
      <c r="W193" s="172" t="str">
        <f t="shared" si="101"/>
        <v>Team B2</v>
      </c>
      <c r="X193" s="172">
        <f t="shared" si="94"/>
        <v>4</v>
      </c>
      <c r="Y193" s="34">
        <f t="shared" si="95"/>
        <v>3</v>
      </c>
      <c r="Z193" s="33" t="str">
        <f t="shared" si="96"/>
        <v>Team B1Team B2</v>
      </c>
      <c r="AA193" s="172">
        <f t="shared" ref="AA193:AA256" si="104">IF(AND(V193&lt;&gt;"",W193&lt;&gt;"",V193&lt;&gt;W193,X193&lt;&gt;"",Y193&lt;&gt;""),1,0)</f>
        <v>1</v>
      </c>
      <c r="AB193" s="172" t="str">
        <f t="shared" si="97"/>
        <v>4 : 3</v>
      </c>
      <c r="AC193" s="3" t="str">
        <f t="shared" si="98"/>
        <v/>
      </c>
      <c r="AD193" s="64" t="str">
        <f t="shared" si="99"/>
        <v/>
      </c>
      <c r="AE193" s="66">
        <f t="shared" si="102"/>
        <v>3</v>
      </c>
      <c r="AF193" s="64">
        <f t="shared" si="103"/>
        <v>0</v>
      </c>
      <c r="AG193" s="172">
        <f>IF($AH193="",0,COUNTIF($AH$64:$AH193,INDEX($AH$352:$AH$639,ROW($A130))))</f>
        <v>0</v>
      </c>
      <c r="AH193" s="167" t="str">
        <f t="shared" ref="AH193:AH256" si="105">V193&amp;W193</f>
        <v>Team B1Team B2</v>
      </c>
      <c r="AI193" s="3" t="s">
        <v>138</v>
      </c>
    </row>
    <row r="194" spans="7:35" x14ac:dyDescent="0.2">
      <c r="G194" s="1" t="s">
        <v>228</v>
      </c>
      <c r="H194" s="269" t="str">
        <f>Spielplan!$J119</f>
        <v>Team B3</v>
      </c>
      <c r="I194" s="170" t="str">
        <f>Spielplan!$L119</f>
        <v>Team B1</v>
      </c>
      <c r="J194" s="270">
        <f>IF(Spielplan!$M119="","",Spielplan!$M119)</f>
        <v>0</v>
      </c>
      <c r="K194" s="271">
        <f>IF(Spielplan!$O119="","",Spielplan!$O119)</f>
        <v>0</v>
      </c>
      <c r="U194" s="57" t="s">
        <v>245</v>
      </c>
      <c r="V194" s="39" t="str">
        <f t="shared" si="100"/>
        <v>Team C1</v>
      </c>
      <c r="W194" s="172" t="str">
        <f t="shared" si="101"/>
        <v>Team C2</v>
      </c>
      <c r="X194" s="172">
        <f t="shared" ref="X194:X257" si="106">IF(OR($J211="",$K211="",$V194="",$W194=""),"",$J211)</f>
        <v>3</v>
      </c>
      <c r="Y194" s="34">
        <f t="shared" ref="Y194:Y257" si="107">IF(OR($J211="",$K211="",$V194="",$W194=""),"",$K211)</f>
        <v>3</v>
      </c>
      <c r="Z194" s="33" t="str">
        <f t="shared" ref="Z194:Z257" si="108">IF($AG194=0,V194&amp;W194,"")</f>
        <v>Team C1Team C2</v>
      </c>
      <c r="AA194" s="172">
        <f t="shared" si="104"/>
        <v>1</v>
      </c>
      <c r="AB194" s="172" t="str">
        <f t="shared" ref="AB194:AB257" si="109">IF(AND(AA194&gt;0,$AG194=0),X194&amp;$M$67&amp;Y194,"")</f>
        <v>3 : 3</v>
      </c>
      <c r="AC194" s="3" t="str">
        <f t="shared" ref="AC194:AC257" si="110">IF($AG194=1,V194&amp;W194,"")</f>
        <v/>
      </c>
      <c r="AD194" s="64" t="str">
        <f t="shared" ref="AD194:AD257" si="111">IF(AND(AA194&gt;0,$AG194=1),$X194&amp;$M$67&amp;$Y194,"")</f>
        <v/>
      </c>
      <c r="AE194" s="66">
        <f t="shared" si="102"/>
        <v>1</v>
      </c>
      <c r="AF194" s="64">
        <f t="shared" si="103"/>
        <v>1</v>
      </c>
      <c r="AG194" s="172">
        <f>IF($AH194="",0,COUNTIF($AH$64:$AH194,INDEX($AH$352:$AH$639,ROW($A131))))</f>
        <v>0</v>
      </c>
      <c r="AH194" s="167" t="str">
        <f t="shared" si="105"/>
        <v>Team C1Team C2</v>
      </c>
      <c r="AI194" s="3" t="s">
        <v>138</v>
      </c>
    </row>
    <row r="195" spans="7:35" x14ac:dyDescent="0.2">
      <c r="G195" s="1" t="s">
        <v>229</v>
      </c>
      <c r="H195" s="269" t="str">
        <f>Spielplan!$J120</f>
        <v>Team C3</v>
      </c>
      <c r="I195" s="170" t="str">
        <f>Spielplan!$L120</f>
        <v>Team C1</v>
      </c>
      <c r="J195" s="270">
        <f>IF(Spielplan!$M120="","",Spielplan!$M120)</f>
        <v>1</v>
      </c>
      <c r="K195" s="271">
        <f>IF(Spielplan!$O120="","",Spielplan!$O120)</f>
        <v>1</v>
      </c>
      <c r="U195" s="57" t="s">
        <v>246</v>
      </c>
      <c r="V195" s="39" t="str">
        <f t="shared" si="100"/>
        <v>Team D1</v>
      </c>
      <c r="W195" s="172" t="str">
        <f t="shared" si="101"/>
        <v>Team D2</v>
      </c>
      <c r="X195" s="172">
        <f t="shared" si="106"/>
        <v>1</v>
      </c>
      <c r="Y195" s="34">
        <f t="shared" si="107"/>
        <v>3</v>
      </c>
      <c r="Z195" s="33" t="str">
        <f t="shared" si="108"/>
        <v>Team D1Team D2</v>
      </c>
      <c r="AA195" s="172">
        <f t="shared" si="104"/>
        <v>1</v>
      </c>
      <c r="AB195" s="172" t="str">
        <f t="shared" si="109"/>
        <v>1 : 3</v>
      </c>
      <c r="AC195" s="3" t="str">
        <f t="shared" si="110"/>
        <v/>
      </c>
      <c r="AD195" s="64" t="str">
        <f t="shared" si="111"/>
        <v/>
      </c>
      <c r="AE195" s="66">
        <f t="shared" si="102"/>
        <v>0</v>
      </c>
      <c r="AF195" s="64">
        <f t="shared" si="103"/>
        <v>3</v>
      </c>
      <c r="AG195" s="172">
        <f>IF($AH195="",0,COUNTIF($AH$64:$AH195,INDEX($AH$352:$AH$639,ROW($A132))))</f>
        <v>0</v>
      </c>
      <c r="AH195" s="167" t="str">
        <f t="shared" si="105"/>
        <v>Team D1Team D2</v>
      </c>
      <c r="AI195" s="3" t="s">
        <v>138</v>
      </c>
    </row>
    <row r="196" spans="7:35" x14ac:dyDescent="0.2">
      <c r="G196" s="1" t="s">
        <v>230</v>
      </c>
      <c r="H196" s="269" t="str">
        <f>Spielplan!$J121</f>
        <v>Team D3</v>
      </c>
      <c r="I196" s="170" t="str">
        <f>Spielplan!$L121</f>
        <v>Team D1</v>
      </c>
      <c r="J196" s="270">
        <f>IF(Spielplan!$M121="","",Spielplan!$M121)</f>
        <v>2</v>
      </c>
      <c r="K196" s="271">
        <f>IF(Spielplan!$O121="","",Spielplan!$O121)</f>
        <v>2</v>
      </c>
      <c r="U196" s="57" t="s">
        <v>247</v>
      </c>
      <c r="V196" s="39" t="str">
        <f t="shared" si="100"/>
        <v>Maibach 1822 eV</v>
      </c>
      <c r="W196" s="172" t="str">
        <f t="shared" si="101"/>
        <v>Team A9</v>
      </c>
      <c r="X196" s="172">
        <f t="shared" si="106"/>
        <v>3</v>
      </c>
      <c r="Y196" s="34">
        <f t="shared" si="107"/>
        <v>3</v>
      </c>
      <c r="Z196" s="33" t="str">
        <f t="shared" si="108"/>
        <v>Maibach 1822 eVTeam A9</v>
      </c>
      <c r="AA196" s="172">
        <f t="shared" si="104"/>
        <v>1</v>
      </c>
      <c r="AB196" s="172" t="str">
        <f t="shared" si="109"/>
        <v>3 : 3</v>
      </c>
      <c r="AC196" s="3" t="str">
        <f t="shared" si="110"/>
        <v/>
      </c>
      <c r="AD196" s="64" t="str">
        <f t="shared" si="111"/>
        <v/>
      </c>
      <c r="AE196" s="66">
        <f t="shared" si="102"/>
        <v>1</v>
      </c>
      <c r="AF196" s="64">
        <f t="shared" si="103"/>
        <v>1</v>
      </c>
      <c r="AG196" s="172">
        <f>IF($AH196="",0,COUNTIF($AH$64:$AH196,INDEX($AH$352:$AH$639,ROW($A133))))</f>
        <v>0</v>
      </c>
      <c r="AH196" s="167" t="str">
        <f t="shared" si="105"/>
        <v>Maibach 1822 eVTeam A9</v>
      </c>
      <c r="AI196" s="3" t="s">
        <v>138</v>
      </c>
    </row>
    <row r="197" spans="7:35" x14ac:dyDescent="0.2">
      <c r="G197" s="1" t="s">
        <v>231</v>
      </c>
      <c r="H197" s="269" t="str">
        <f>Spielplan!$J122</f>
        <v>Eintracht Frankfurt</v>
      </c>
      <c r="I197" s="170" t="str">
        <f>Spielplan!$L122</f>
        <v>Maibach 1822 eV</v>
      </c>
      <c r="J197" s="270">
        <f>IF(Spielplan!$M122="","",Spielplan!$M122)</f>
        <v>3</v>
      </c>
      <c r="K197" s="271">
        <f>IF(Spielplan!$O122="","",Spielplan!$O122)</f>
        <v>4</v>
      </c>
      <c r="U197" s="57" t="s">
        <v>248</v>
      </c>
      <c r="V197" s="39" t="str">
        <f t="shared" si="100"/>
        <v>Team B4</v>
      </c>
      <c r="W197" s="172" t="str">
        <f t="shared" si="101"/>
        <v>Team B9</v>
      </c>
      <c r="X197" s="172">
        <f t="shared" si="106"/>
        <v>1</v>
      </c>
      <c r="Y197" s="34">
        <f t="shared" si="107"/>
        <v>5</v>
      </c>
      <c r="Z197" s="33" t="str">
        <f t="shared" si="108"/>
        <v>Team B4Team B9</v>
      </c>
      <c r="AA197" s="172">
        <f t="shared" si="104"/>
        <v>1</v>
      </c>
      <c r="AB197" s="172" t="str">
        <f t="shared" si="109"/>
        <v>1 : 5</v>
      </c>
      <c r="AC197" s="3" t="str">
        <f t="shared" si="110"/>
        <v/>
      </c>
      <c r="AD197" s="64" t="str">
        <f t="shared" si="111"/>
        <v/>
      </c>
      <c r="AE197" s="66">
        <f t="shared" si="102"/>
        <v>0</v>
      </c>
      <c r="AF197" s="64">
        <f t="shared" si="103"/>
        <v>3</v>
      </c>
      <c r="AG197" s="172">
        <f>IF($AH197="",0,COUNTIF($AH$64:$AH197,INDEX($AH$352:$AH$639,ROW($A134))))</f>
        <v>0</v>
      </c>
      <c r="AH197" s="167" t="str">
        <f t="shared" si="105"/>
        <v>Team B4Team B9</v>
      </c>
      <c r="AI197" s="3" t="s">
        <v>138</v>
      </c>
    </row>
    <row r="198" spans="7:35" x14ac:dyDescent="0.2">
      <c r="G198" s="1" t="s">
        <v>232</v>
      </c>
      <c r="H198" s="269" t="str">
        <f>Spielplan!$J123</f>
        <v>Team B2</v>
      </c>
      <c r="I198" s="170" t="str">
        <f>Spielplan!$L123</f>
        <v>Team B4</v>
      </c>
      <c r="J198" s="270">
        <f>IF(Spielplan!$M123="","",Spielplan!$M123)</f>
        <v>3</v>
      </c>
      <c r="K198" s="271">
        <f>IF(Spielplan!$O123="","",Spielplan!$O123)</f>
        <v>3</v>
      </c>
      <c r="U198" s="57" t="s">
        <v>249</v>
      </c>
      <c r="V198" s="39" t="str">
        <f t="shared" si="100"/>
        <v>Team C4</v>
      </c>
      <c r="W198" s="172" t="str">
        <f t="shared" si="101"/>
        <v>Team C9</v>
      </c>
      <c r="X198" s="172">
        <f t="shared" si="106"/>
        <v>1</v>
      </c>
      <c r="Y198" s="34">
        <f t="shared" si="107"/>
        <v>6</v>
      </c>
      <c r="Z198" s="33" t="str">
        <f t="shared" si="108"/>
        <v>Team C4Team C9</v>
      </c>
      <c r="AA198" s="172">
        <f t="shared" si="104"/>
        <v>1</v>
      </c>
      <c r="AB198" s="172" t="str">
        <f t="shared" si="109"/>
        <v>1 : 6</v>
      </c>
      <c r="AC198" s="3" t="str">
        <f t="shared" si="110"/>
        <v/>
      </c>
      <c r="AD198" s="64" t="str">
        <f t="shared" si="111"/>
        <v/>
      </c>
      <c r="AE198" s="66">
        <f t="shared" si="102"/>
        <v>0</v>
      </c>
      <c r="AF198" s="64">
        <f t="shared" si="103"/>
        <v>3</v>
      </c>
      <c r="AG198" s="172">
        <f>IF($AH198="",0,COUNTIF($AH$64:$AH198,INDEX($AH$352:$AH$639,ROW($A135))))</f>
        <v>0</v>
      </c>
      <c r="AH198" s="167" t="str">
        <f t="shared" si="105"/>
        <v>Team C4Team C9</v>
      </c>
      <c r="AI198" s="3" t="s">
        <v>138</v>
      </c>
    </row>
    <row r="199" spans="7:35" x14ac:dyDescent="0.2">
      <c r="G199" s="1" t="s">
        <v>233</v>
      </c>
      <c r="H199" s="269" t="str">
        <f>Spielplan!$J124</f>
        <v>Team C2</v>
      </c>
      <c r="I199" s="170" t="str">
        <f>Spielplan!$L124</f>
        <v>Team C4</v>
      </c>
      <c r="J199" s="270">
        <f>IF(Spielplan!$M124="","",Spielplan!$M124)</f>
        <v>3</v>
      </c>
      <c r="K199" s="271">
        <f>IF(Spielplan!$O124="","",Spielplan!$O124)</f>
        <v>1</v>
      </c>
      <c r="U199" s="57" t="s">
        <v>250</v>
      </c>
      <c r="V199" s="39" t="str">
        <f t="shared" si="100"/>
        <v>Team D4</v>
      </c>
      <c r="W199" s="172" t="str">
        <f t="shared" si="101"/>
        <v>Team D9</v>
      </c>
      <c r="X199" s="172">
        <f t="shared" si="106"/>
        <v>2</v>
      </c>
      <c r="Y199" s="34">
        <f t="shared" si="107"/>
        <v>5</v>
      </c>
      <c r="Z199" s="33" t="str">
        <f t="shared" si="108"/>
        <v>Team D4Team D9</v>
      </c>
      <c r="AA199" s="172">
        <f t="shared" si="104"/>
        <v>1</v>
      </c>
      <c r="AB199" s="172" t="str">
        <f t="shared" si="109"/>
        <v>2 : 5</v>
      </c>
      <c r="AC199" s="3" t="str">
        <f t="shared" si="110"/>
        <v/>
      </c>
      <c r="AD199" s="64" t="str">
        <f t="shared" si="111"/>
        <v/>
      </c>
      <c r="AE199" s="66">
        <f t="shared" si="102"/>
        <v>0</v>
      </c>
      <c r="AF199" s="64">
        <f t="shared" si="103"/>
        <v>3</v>
      </c>
      <c r="AG199" s="172">
        <f>IF($AH199="",0,COUNTIF($AH$64:$AH199,INDEX($AH$352:$AH$639,ROW($A136))))</f>
        <v>0</v>
      </c>
      <c r="AH199" s="167" t="str">
        <f t="shared" si="105"/>
        <v>Team D4Team D9</v>
      </c>
      <c r="AI199" s="3" t="s">
        <v>138</v>
      </c>
    </row>
    <row r="200" spans="7:35" x14ac:dyDescent="0.2">
      <c r="G200" s="1" t="s">
        <v>234</v>
      </c>
      <c r="H200" s="269" t="str">
        <f>Spielplan!$J125</f>
        <v>Team D2</v>
      </c>
      <c r="I200" s="170" t="str">
        <f>Spielplan!$L125</f>
        <v>Team D4</v>
      </c>
      <c r="J200" s="270">
        <f>IF(Spielplan!$M125="","",Spielplan!$M125)</f>
        <v>3</v>
      </c>
      <c r="K200" s="271">
        <f>IF(Spielplan!$O125="","",Spielplan!$O125)</f>
        <v>3</v>
      </c>
      <c r="U200" s="57" t="s">
        <v>251</v>
      </c>
      <c r="V200" s="39" t="str">
        <f t="shared" si="100"/>
        <v>Team A8</v>
      </c>
      <c r="W200" s="172" t="str">
        <f t="shared" si="101"/>
        <v>Beinbruch SC</v>
      </c>
      <c r="X200" s="172">
        <f t="shared" si="106"/>
        <v>2</v>
      </c>
      <c r="Y200" s="34">
        <f t="shared" si="107"/>
        <v>4</v>
      </c>
      <c r="Z200" s="33" t="str">
        <f t="shared" si="108"/>
        <v>Team A8Beinbruch SC</v>
      </c>
      <c r="AA200" s="172">
        <f t="shared" si="104"/>
        <v>1</v>
      </c>
      <c r="AB200" s="172" t="str">
        <f t="shared" si="109"/>
        <v>2 : 4</v>
      </c>
      <c r="AC200" s="3" t="str">
        <f t="shared" si="110"/>
        <v/>
      </c>
      <c r="AD200" s="64" t="str">
        <f t="shared" si="111"/>
        <v/>
      </c>
      <c r="AE200" s="66">
        <f t="shared" si="102"/>
        <v>0</v>
      </c>
      <c r="AF200" s="64">
        <f t="shared" si="103"/>
        <v>3</v>
      </c>
      <c r="AG200" s="172">
        <f>IF($AH200="",0,COUNTIF($AH$64:$AH200,INDEX($AH$352:$AH$639,ROW($A137))))</f>
        <v>0</v>
      </c>
      <c r="AH200" s="167" t="str">
        <f t="shared" si="105"/>
        <v>Team A8Beinbruch SC</v>
      </c>
      <c r="AI200" s="3" t="s">
        <v>138</v>
      </c>
    </row>
    <row r="201" spans="7:35" x14ac:dyDescent="0.2">
      <c r="G201" s="1" t="s">
        <v>235</v>
      </c>
      <c r="H201" s="269" t="str">
        <f>Spielplan!$J126</f>
        <v>Team A9</v>
      </c>
      <c r="I201" s="170" t="str">
        <f>Spielplan!$L126</f>
        <v>FV Schlappe Lunge</v>
      </c>
      <c r="J201" s="270">
        <f>IF(Spielplan!$M126="","",Spielplan!$M126)</f>
        <v>5</v>
      </c>
      <c r="K201" s="271">
        <f>IF(Spielplan!$O126="","",Spielplan!$O126)</f>
        <v>1</v>
      </c>
      <c r="U201" s="57" t="s">
        <v>252</v>
      </c>
      <c r="V201" s="39" t="str">
        <f t="shared" si="100"/>
        <v>Team B8</v>
      </c>
      <c r="W201" s="172" t="str">
        <f t="shared" si="101"/>
        <v>Team B5</v>
      </c>
      <c r="X201" s="172">
        <f t="shared" si="106"/>
        <v>0</v>
      </c>
      <c r="Y201" s="34">
        <f t="shared" si="107"/>
        <v>3</v>
      </c>
      <c r="Z201" s="33" t="str">
        <f t="shared" si="108"/>
        <v>Team B8Team B5</v>
      </c>
      <c r="AA201" s="172">
        <f t="shared" si="104"/>
        <v>1</v>
      </c>
      <c r="AB201" s="172" t="str">
        <f t="shared" si="109"/>
        <v>0 : 3</v>
      </c>
      <c r="AC201" s="3" t="str">
        <f t="shared" si="110"/>
        <v/>
      </c>
      <c r="AD201" s="64" t="str">
        <f t="shared" si="111"/>
        <v/>
      </c>
      <c r="AE201" s="66">
        <f t="shared" si="102"/>
        <v>0</v>
      </c>
      <c r="AF201" s="64">
        <f t="shared" si="103"/>
        <v>3</v>
      </c>
      <c r="AG201" s="172">
        <f>IF($AH201="",0,COUNTIF($AH$64:$AH201,INDEX($AH$352:$AH$639,ROW($A138))))</f>
        <v>0</v>
      </c>
      <c r="AH201" s="167" t="str">
        <f t="shared" si="105"/>
        <v>Team B8Team B5</v>
      </c>
      <c r="AI201" s="3" t="s">
        <v>138</v>
      </c>
    </row>
    <row r="202" spans="7:35" x14ac:dyDescent="0.2">
      <c r="G202" s="1" t="s">
        <v>236</v>
      </c>
      <c r="H202" s="269" t="str">
        <f>Spielplan!$J127</f>
        <v>Team B9</v>
      </c>
      <c r="I202" s="170" t="str">
        <f>Spielplan!$L127</f>
        <v>Team B6</v>
      </c>
      <c r="J202" s="270">
        <f>IF(Spielplan!$M127="","",Spielplan!$M127)</f>
        <v>6</v>
      </c>
      <c r="K202" s="271">
        <f>IF(Spielplan!$O127="","",Spielplan!$O127)</f>
        <v>1</v>
      </c>
      <c r="U202" s="57" t="s">
        <v>253</v>
      </c>
      <c r="V202" s="39" t="str">
        <f t="shared" si="100"/>
        <v>Team C8</v>
      </c>
      <c r="W202" s="172" t="str">
        <f t="shared" si="101"/>
        <v>Team C5</v>
      </c>
      <c r="X202" s="172">
        <f t="shared" si="106"/>
        <v>1</v>
      </c>
      <c r="Y202" s="34">
        <f t="shared" si="107"/>
        <v>5</v>
      </c>
      <c r="Z202" s="33" t="str">
        <f t="shared" si="108"/>
        <v>Team C8Team C5</v>
      </c>
      <c r="AA202" s="172">
        <f t="shared" si="104"/>
        <v>1</v>
      </c>
      <c r="AB202" s="172" t="str">
        <f t="shared" si="109"/>
        <v>1 : 5</v>
      </c>
      <c r="AC202" s="3" t="str">
        <f t="shared" si="110"/>
        <v/>
      </c>
      <c r="AD202" s="64" t="str">
        <f t="shared" si="111"/>
        <v/>
      </c>
      <c r="AE202" s="66">
        <f t="shared" si="102"/>
        <v>0</v>
      </c>
      <c r="AF202" s="64">
        <f t="shared" si="103"/>
        <v>3</v>
      </c>
      <c r="AG202" s="172">
        <f>IF($AH202="",0,COUNTIF($AH$64:$AH202,INDEX($AH$352:$AH$639,ROW($A139))))</f>
        <v>0</v>
      </c>
      <c r="AH202" s="167" t="str">
        <f t="shared" si="105"/>
        <v>Team C8Team C5</v>
      </c>
      <c r="AI202" s="3" t="s">
        <v>138</v>
      </c>
    </row>
    <row r="203" spans="7:35" x14ac:dyDescent="0.2">
      <c r="G203" s="1" t="s">
        <v>237</v>
      </c>
      <c r="H203" s="269" t="str">
        <f>Spielplan!$J128</f>
        <v>Team C9</v>
      </c>
      <c r="I203" s="170" t="str">
        <f>Spielplan!$L128</f>
        <v>Team C6</v>
      </c>
      <c r="J203" s="270">
        <f>IF(Spielplan!$M128="","",Spielplan!$M128)</f>
        <v>5</v>
      </c>
      <c r="K203" s="271">
        <f>IF(Spielplan!$O128="","",Spielplan!$O128)</f>
        <v>2</v>
      </c>
      <c r="U203" s="57" t="s">
        <v>254</v>
      </c>
      <c r="V203" s="39" t="str">
        <f t="shared" si="100"/>
        <v>Team D8</v>
      </c>
      <c r="W203" s="172" t="str">
        <f t="shared" si="101"/>
        <v>Team D5</v>
      </c>
      <c r="X203" s="172">
        <f t="shared" si="106"/>
        <v>3</v>
      </c>
      <c r="Y203" s="34">
        <f t="shared" si="107"/>
        <v>0</v>
      </c>
      <c r="Z203" s="33" t="str">
        <f t="shared" si="108"/>
        <v>Team D8Team D5</v>
      </c>
      <c r="AA203" s="172">
        <f t="shared" si="104"/>
        <v>1</v>
      </c>
      <c r="AB203" s="172" t="str">
        <f t="shared" si="109"/>
        <v>3 : 0</v>
      </c>
      <c r="AC203" s="3" t="str">
        <f t="shared" si="110"/>
        <v/>
      </c>
      <c r="AD203" s="64" t="str">
        <f t="shared" si="111"/>
        <v/>
      </c>
      <c r="AE203" s="66">
        <f t="shared" si="102"/>
        <v>3</v>
      </c>
      <c r="AF203" s="64">
        <f t="shared" si="103"/>
        <v>0</v>
      </c>
      <c r="AG203" s="172">
        <f>IF($AH203="",0,COUNTIF($AH$64:$AH203,INDEX($AH$352:$AH$639,ROW($A140))))</f>
        <v>0</v>
      </c>
      <c r="AH203" s="167" t="str">
        <f t="shared" si="105"/>
        <v>Team D8Team D5</v>
      </c>
      <c r="AI203" s="3" t="s">
        <v>138</v>
      </c>
    </row>
    <row r="204" spans="7:35" x14ac:dyDescent="0.2">
      <c r="G204" s="1" t="s">
        <v>238</v>
      </c>
      <c r="H204" s="269" t="str">
        <f>Spielplan!$J129</f>
        <v>Team D9</v>
      </c>
      <c r="I204" s="170" t="str">
        <f>Spielplan!$L129</f>
        <v>Team D6</v>
      </c>
      <c r="J204" s="270">
        <f>IF(Spielplan!$M129="","",Spielplan!$M129)</f>
        <v>4</v>
      </c>
      <c r="K204" s="271">
        <f>IF(Spielplan!$O129="","",Spielplan!$O129)</f>
        <v>2</v>
      </c>
      <c r="U204" s="57" t="s">
        <v>255</v>
      </c>
      <c r="V204" s="39" t="str">
        <f t="shared" si="100"/>
        <v>FV Schlappe Lunge</v>
      </c>
      <c r="W204" s="172" t="str">
        <f t="shared" si="101"/>
        <v>Team A7</v>
      </c>
      <c r="X204" s="172">
        <f t="shared" si="106"/>
        <v>2</v>
      </c>
      <c r="Y204" s="34">
        <f t="shared" si="107"/>
        <v>1</v>
      </c>
      <c r="Z204" s="33" t="str">
        <f t="shared" si="108"/>
        <v>FV Schlappe LungeTeam A7</v>
      </c>
      <c r="AA204" s="172">
        <f t="shared" si="104"/>
        <v>1</v>
      </c>
      <c r="AB204" s="172" t="str">
        <f t="shared" si="109"/>
        <v>2 : 1</v>
      </c>
      <c r="AC204" s="3" t="str">
        <f t="shared" si="110"/>
        <v/>
      </c>
      <c r="AD204" s="64" t="str">
        <f t="shared" si="111"/>
        <v/>
      </c>
      <c r="AE204" s="66">
        <f t="shared" si="102"/>
        <v>3</v>
      </c>
      <c r="AF204" s="64">
        <f t="shared" si="103"/>
        <v>0</v>
      </c>
      <c r="AG204" s="172">
        <f>IF($AH204="",0,COUNTIF($AH$64:$AH204,INDEX($AH$352:$AH$639,ROW($A141))))</f>
        <v>0</v>
      </c>
      <c r="AH204" s="167" t="str">
        <f t="shared" si="105"/>
        <v>FV Schlappe LungeTeam A7</v>
      </c>
      <c r="AI204" s="3" t="s">
        <v>138</v>
      </c>
    </row>
    <row r="205" spans="7:35" x14ac:dyDescent="0.2">
      <c r="G205" s="1" t="s">
        <v>239</v>
      </c>
      <c r="H205" s="269" t="str">
        <f>Spielplan!$J130</f>
        <v>Team A7</v>
      </c>
      <c r="I205" s="170" t="str">
        <f>Spielplan!$L130</f>
        <v>Team A8</v>
      </c>
      <c r="J205" s="270">
        <f>IF(Spielplan!$M130="","",Spielplan!$M130)</f>
        <v>3</v>
      </c>
      <c r="K205" s="271">
        <f>IF(Spielplan!$O130="","",Spielplan!$O130)</f>
        <v>0</v>
      </c>
      <c r="U205" s="57" t="s">
        <v>256</v>
      </c>
      <c r="V205" s="39" t="str">
        <f t="shared" si="100"/>
        <v>Team B6</v>
      </c>
      <c r="W205" s="172" t="str">
        <f t="shared" si="101"/>
        <v>Team B7</v>
      </c>
      <c r="X205" s="172">
        <f t="shared" si="106"/>
        <v>2</v>
      </c>
      <c r="Y205" s="34">
        <f t="shared" si="107"/>
        <v>2</v>
      </c>
      <c r="Z205" s="33" t="str">
        <f t="shared" si="108"/>
        <v>Team B6Team B7</v>
      </c>
      <c r="AA205" s="172">
        <f t="shared" si="104"/>
        <v>1</v>
      </c>
      <c r="AB205" s="172" t="str">
        <f t="shared" si="109"/>
        <v>2 : 2</v>
      </c>
      <c r="AC205" s="3" t="str">
        <f t="shared" si="110"/>
        <v/>
      </c>
      <c r="AD205" s="64" t="str">
        <f t="shared" si="111"/>
        <v/>
      </c>
      <c r="AE205" s="66">
        <f t="shared" si="102"/>
        <v>1</v>
      </c>
      <c r="AF205" s="64">
        <f t="shared" si="103"/>
        <v>1</v>
      </c>
      <c r="AG205" s="172">
        <f>IF($AH205="",0,COUNTIF($AH$64:$AH205,INDEX($AH$352:$AH$639,ROW($A142))))</f>
        <v>0</v>
      </c>
      <c r="AH205" s="167" t="str">
        <f t="shared" si="105"/>
        <v>Team B6Team B7</v>
      </c>
      <c r="AI205" s="3" t="s">
        <v>138</v>
      </c>
    </row>
    <row r="206" spans="7:35" x14ac:dyDescent="0.2">
      <c r="G206" s="1" t="s">
        <v>240</v>
      </c>
      <c r="H206" s="269" t="str">
        <f>Spielplan!$J131</f>
        <v>Team B7</v>
      </c>
      <c r="I206" s="170" t="str">
        <f>Spielplan!$L131</f>
        <v>Team B8</v>
      </c>
      <c r="J206" s="270">
        <f>IF(Spielplan!$M131="","",Spielplan!$M131)</f>
        <v>5</v>
      </c>
      <c r="K206" s="271">
        <f>IF(Spielplan!$O131="","",Spielplan!$O131)</f>
        <v>1</v>
      </c>
      <c r="U206" s="57" t="s">
        <v>257</v>
      </c>
      <c r="V206" s="39" t="str">
        <f t="shared" si="100"/>
        <v>Team C6</v>
      </c>
      <c r="W206" s="172" t="str">
        <f t="shared" si="101"/>
        <v>Team C7</v>
      </c>
      <c r="X206" s="172">
        <f t="shared" si="106"/>
        <v>3</v>
      </c>
      <c r="Y206" s="34">
        <f t="shared" si="107"/>
        <v>4</v>
      </c>
      <c r="Z206" s="33" t="str">
        <f t="shared" si="108"/>
        <v>Team C6Team C7</v>
      </c>
      <c r="AA206" s="172">
        <f t="shared" si="104"/>
        <v>1</v>
      </c>
      <c r="AB206" s="172" t="str">
        <f t="shared" si="109"/>
        <v>3 : 4</v>
      </c>
      <c r="AC206" s="3" t="str">
        <f t="shared" si="110"/>
        <v/>
      </c>
      <c r="AD206" s="64" t="str">
        <f t="shared" si="111"/>
        <v/>
      </c>
      <c r="AE206" s="66">
        <f t="shared" si="102"/>
        <v>0</v>
      </c>
      <c r="AF206" s="64">
        <f t="shared" si="103"/>
        <v>3</v>
      </c>
      <c r="AG206" s="172">
        <f>IF($AH206="",0,COUNTIF($AH$64:$AH206,INDEX($AH$352:$AH$639,ROW($A143))))</f>
        <v>0</v>
      </c>
      <c r="AH206" s="167" t="str">
        <f t="shared" si="105"/>
        <v>Team C6Team C7</v>
      </c>
      <c r="AI206" s="3" t="s">
        <v>138</v>
      </c>
    </row>
    <row r="207" spans="7:35" x14ac:dyDescent="0.2">
      <c r="G207" s="1" t="s">
        <v>241</v>
      </c>
      <c r="H207" s="269" t="str">
        <f>Spielplan!$J132</f>
        <v>Team C7</v>
      </c>
      <c r="I207" s="170" t="str">
        <f>Spielplan!$L132</f>
        <v>Team C8</v>
      </c>
      <c r="J207" s="270">
        <f>IF(Spielplan!$M132="","",Spielplan!$M132)</f>
        <v>0</v>
      </c>
      <c r="K207" s="271">
        <f>IF(Spielplan!$O132="","",Spielplan!$O132)</f>
        <v>3</v>
      </c>
      <c r="U207" s="57" t="s">
        <v>258</v>
      </c>
      <c r="V207" s="39" t="str">
        <f t="shared" si="100"/>
        <v>Team D6</v>
      </c>
      <c r="W207" s="172" t="str">
        <f t="shared" si="101"/>
        <v>Team D7</v>
      </c>
      <c r="X207" s="172">
        <f t="shared" si="106"/>
        <v>3</v>
      </c>
      <c r="Y207" s="34">
        <f t="shared" si="107"/>
        <v>3</v>
      </c>
      <c r="Z207" s="33" t="str">
        <f t="shared" si="108"/>
        <v>Team D6Team D7</v>
      </c>
      <c r="AA207" s="172">
        <f t="shared" si="104"/>
        <v>1</v>
      </c>
      <c r="AB207" s="172" t="str">
        <f t="shared" si="109"/>
        <v>3 : 3</v>
      </c>
      <c r="AC207" s="3" t="str">
        <f t="shared" si="110"/>
        <v/>
      </c>
      <c r="AD207" s="64" t="str">
        <f t="shared" si="111"/>
        <v/>
      </c>
      <c r="AE207" s="66">
        <f t="shared" si="102"/>
        <v>1</v>
      </c>
      <c r="AF207" s="64">
        <f t="shared" si="103"/>
        <v>1</v>
      </c>
      <c r="AG207" s="172">
        <f>IF($AH207="",0,COUNTIF($AH$64:$AH207,INDEX($AH$352:$AH$639,ROW($A144))))</f>
        <v>0</v>
      </c>
      <c r="AH207" s="167" t="str">
        <f t="shared" si="105"/>
        <v>Team D6Team D7</v>
      </c>
      <c r="AI207" s="3" t="s">
        <v>138</v>
      </c>
    </row>
    <row r="208" spans="7:35" x14ac:dyDescent="0.2">
      <c r="G208" s="1" t="s">
        <v>242</v>
      </c>
      <c r="H208" s="269" t="str">
        <f>Spielplan!$J133</f>
        <v>Team D7</v>
      </c>
      <c r="I208" s="170" t="str">
        <f>Spielplan!$L133</f>
        <v>Team D8</v>
      </c>
      <c r="J208" s="270">
        <f>IF(Spielplan!$M133="","",Spielplan!$M133)</f>
        <v>1</v>
      </c>
      <c r="K208" s="271">
        <f>IF(Spielplan!$O133="","",Spielplan!$O133)</f>
        <v>2</v>
      </c>
      <c r="U208" s="57" t="s">
        <v>259</v>
      </c>
      <c r="V208" s="39" t="str">
        <f t="shared" si="100"/>
        <v>Eintracht Frankfurt</v>
      </c>
      <c r="W208" s="172" t="str">
        <f t="shared" si="101"/>
        <v>Team A9</v>
      </c>
      <c r="X208" s="172">
        <f t="shared" si="106"/>
        <v>3</v>
      </c>
      <c r="Y208" s="34">
        <f t="shared" si="107"/>
        <v>1</v>
      </c>
      <c r="Z208" s="33" t="str">
        <f t="shared" si="108"/>
        <v/>
      </c>
      <c r="AA208" s="172">
        <f t="shared" si="104"/>
        <v>1</v>
      </c>
      <c r="AB208" s="172" t="str">
        <f t="shared" si="109"/>
        <v/>
      </c>
      <c r="AC208" s="3" t="str">
        <f t="shared" si="110"/>
        <v>Eintracht FrankfurtTeam A9</v>
      </c>
      <c r="AD208" s="64" t="str">
        <f t="shared" si="111"/>
        <v>3 : 1</v>
      </c>
      <c r="AE208" s="66">
        <f t="shared" si="102"/>
        <v>3</v>
      </c>
      <c r="AF208" s="64">
        <f t="shared" si="103"/>
        <v>0</v>
      </c>
      <c r="AG208" s="172">
        <f>IF($AH208="",0,COUNTIF($AH$64:$AH208,INDEX($AH$352:$AH$639,ROW($A145))))</f>
        <v>1</v>
      </c>
      <c r="AH208" s="167" t="str">
        <f t="shared" si="105"/>
        <v>Eintracht FrankfurtTeam A9</v>
      </c>
    </row>
    <row r="209" spans="7:34" x14ac:dyDescent="0.2">
      <c r="G209" s="1" t="s">
        <v>243</v>
      </c>
      <c r="H209" s="269" t="str">
        <f>Spielplan!$J134</f>
        <v>1. FC Riedwald</v>
      </c>
      <c r="I209" s="170" t="str">
        <f>Spielplan!$L134</f>
        <v>Eintracht Frankfurt</v>
      </c>
      <c r="J209" s="270">
        <f>IF(Spielplan!$M134="","",Spielplan!$M134)</f>
        <v>2</v>
      </c>
      <c r="K209" s="271">
        <f>IF(Spielplan!$O134="","",Spielplan!$O134)</f>
        <v>2</v>
      </c>
      <c r="U209" s="57" t="s">
        <v>260</v>
      </c>
      <c r="V209" s="39" t="str">
        <f t="shared" si="100"/>
        <v>Team B2</v>
      </c>
      <c r="W209" s="172" t="str">
        <f t="shared" si="101"/>
        <v>Team B9</v>
      </c>
      <c r="X209" s="172">
        <f t="shared" si="106"/>
        <v>3</v>
      </c>
      <c r="Y209" s="34">
        <f t="shared" si="107"/>
        <v>3</v>
      </c>
      <c r="Z209" s="33" t="str">
        <f t="shared" si="108"/>
        <v/>
      </c>
      <c r="AA209" s="172">
        <f t="shared" si="104"/>
        <v>1</v>
      </c>
      <c r="AB209" s="172" t="str">
        <f t="shared" si="109"/>
        <v/>
      </c>
      <c r="AC209" s="3" t="str">
        <f t="shared" si="110"/>
        <v>Team B2Team B9</v>
      </c>
      <c r="AD209" s="64" t="str">
        <f t="shared" si="111"/>
        <v>3 : 3</v>
      </c>
      <c r="AE209" s="66">
        <f t="shared" si="102"/>
        <v>1</v>
      </c>
      <c r="AF209" s="64">
        <f t="shared" si="103"/>
        <v>1</v>
      </c>
      <c r="AG209" s="172">
        <f>IF($AH209="",0,COUNTIF($AH$64:$AH209,INDEX($AH$352:$AH$639,ROW($A146))))</f>
        <v>1</v>
      </c>
      <c r="AH209" s="167" t="str">
        <f t="shared" si="105"/>
        <v>Team B2Team B9</v>
      </c>
    </row>
    <row r="210" spans="7:34" x14ac:dyDescent="0.2">
      <c r="G210" s="1" t="s">
        <v>244</v>
      </c>
      <c r="H210" s="269" t="str">
        <f>Spielplan!$J135</f>
        <v>Team B1</v>
      </c>
      <c r="I210" s="170" t="str">
        <f>Spielplan!$L135</f>
        <v>Team B2</v>
      </c>
      <c r="J210" s="270">
        <f>IF(Spielplan!$M135="","",Spielplan!$M135)</f>
        <v>4</v>
      </c>
      <c r="K210" s="271">
        <f>IF(Spielplan!$O135="","",Spielplan!$O135)</f>
        <v>3</v>
      </c>
      <c r="U210" s="57" t="s">
        <v>261</v>
      </c>
      <c r="V210" s="39" t="str">
        <f t="shared" si="100"/>
        <v>Team C2</v>
      </c>
      <c r="W210" s="172" t="str">
        <f t="shared" si="101"/>
        <v>Team C9</v>
      </c>
      <c r="X210" s="172">
        <f t="shared" si="106"/>
        <v>5</v>
      </c>
      <c r="Y210" s="34">
        <f t="shared" si="107"/>
        <v>1</v>
      </c>
      <c r="Z210" s="33" t="str">
        <f t="shared" si="108"/>
        <v/>
      </c>
      <c r="AA210" s="172">
        <f t="shared" si="104"/>
        <v>1</v>
      </c>
      <c r="AB210" s="172" t="str">
        <f t="shared" si="109"/>
        <v/>
      </c>
      <c r="AC210" s="3" t="str">
        <f t="shared" si="110"/>
        <v>Team C2Team C9</v>
      </c>
      <c r="AD210" s="64" t="str">
        <f t="shared" si="111"/>
        <v>5 : 1</v>
      </c>
      <c r="AE210" s="66">
        <f t="shared" si="102"/>
        <v>3</v>
      </c>
      <c r="AF210" s="64">
        <f t="shared" si="103"/>
        <v>0</v>
      </c>
      <c r="AG210" s="172">
        <f>IF($AH210="",0,COUNTIF($AH$64:$AH210,INDEX($AH$352:$AH$639,ROW($A147))))</f>
        <v>1</v>
      </c>
      <c r="AH210" s="167" t="str">
        <f t="shared" si="105"/>
        <v>Team C2Team C9</v>
      </c>
    </row>
    <row r="211" spans="7:34" x14ac:dyDescent="0.2">
      <c r="G211" s="1" t="s">
        <v>245</v>
      </c>
      <c r="H211" s="269" t="str">
        <f>Spielplan!$J136</f>
        <v>Team C1</v>
      </c>
      <c r="I211" s="170" t="str">
        <f>Spielplan!$L136</f>
        <v>Team C2</v>
      </c>
      <c r="J211" s="270">
        <f>IF(Spielplan!$M136="","",Spielplan!$M136)</f>
        <v>3</v>
      </c>
      <c r="K211" s="271">
        <f>IF(Spielplan!$O136="","",Spielplan!$O136)</f>
        <v>3</v>
      </c>
      <c r="U211" s="57" t="s">
        <v>262</v>
      </c>
      <c r="V211" s="39" t="str">
        <f t="shared" si="100"/>
        <v>Team D2</v>
      </c>
      <c r="W211" s="172" t="str">
        <f t="shared" si="101"/>
        <v>Team D9</v>
      </c>
      <c r="X211" s="172">
        <f t="shared" si="106"/>
        <v>6</v>
      </c>
      <c r="Y211" s="34">
        <f t="shared" si="107"/>
        <v>1</v>
      </c>
      <c r="Z211" s="33" t="str">
        <f t="shared" si="108"/>
        <v/>
      </c>
      <c r="AA211" s="172">
        <f t="shared" si="104"/>
        <v>1</v>
      </c>
      <c r="AB211" s="172" t="str">
        <f t="shared" si="109"/>
        <v/>
      </c>
      <c r="AC211" s="3" t="str">
        <f t="shared" si="110"/>
        <v>Team D2Team D9</v>
      </c>
      <c r="AD211" s="64" t="str">
        <f t="shared" si="111"/>
        <v>6 : 1</v>
      </c>
      <c r="AE211" s="66">
        <f t="shared" si="102"/>
        <v>3</v>
      </c>
      <c r="AF211" s="64">
        <f t="shared" si="103"/>
        <v>0</v>
      </c>
      <c r="AG211" s="172">
        <f>IF($AH211="",0,COUNTIF($AH$64:$AH211,INDEX($AH$352:$AH$639,ROW($A148))))</f>
        <v>1</v>
      </c>
      <c r="AH211" s="167" t="str">
        <f t="shared" si="105"/>
        <v>Team D2Team D9</v>
      </c>
    </row>
    <row r="212" spans="7:34" x14ac:dyDescent="0.2">
      <c r="G212" s="1" t="s">
        <v>246</v>
      </c>
      <c r="H212" s="269" t="str">
        <f>Spielplan!$J137</f>
        <v>Team D1</v>
      </c>
      <c r="I212" s="170" t="str">
        <f>Spielplan!$L137</f>
        <v>Team D2</v>
      </c>
      <c r="J212" s="270">
        <f>IF(Spielplan!$M137="","",Spielplan!$M137)</f>
        <v>1</v>
      </c>
      <c r="K212" s="271">
        <f>IF(Spielplan!$O137="","",Spielplan!$O137)</f>
        <v>3</v>
      </c>
      <c r="U212" s="57" t="s">
        <v>263</v>
      </c>
      <c r="V212" s="39" t="str">
        <f t="shared" si="100"/>
        <v>Team A8</v>
      </c>
      <c r="W212" s="172" t="str">
        <f t="shared" si="101"/>
        <v>FC Barcelona</v>
      </c>
      <c r="X212" s="172">
        <f t="shared" si="106"/>
        <v>5</v>
      </c>
      <c r="Y212" s="34">
        <f t="shared" si="107"/>
        <v>2</v>
      </c>
      <c r="Z212" s="33" t="str">
        <f t="shared" si="108"/>
        <v/>
      </c>
      <c r="AA212" s="172">
        <f t="shared" si="104"/>
        <v>1</v>
      </c>
      <c r="AB212" s="172" t="str">
        <f t="shared" si="109"/>
        <v/>
      </c>
      <c r="AC212" s="3" t="str">
        <f t="shared" si="110"/>
        <v>Team A8FC Barcelona</v>
      </c>
      <c r="AD212" s="64" t="str">
        <f t="shared" si="111"/>
        <v>5 : 2</v>
      </c>
      <c r="AE212" s="66">
        <f t="shared" si="102"/>
        <v>3</v>
      </c>
      <c r="AF212" s="64">
        <f t="shared" si="103"/>
        <v>0</v>
      </c>
      <c r="AG212" s="172">
        <f>IF($AH212="",0,COUNTIF($AH$64:$AH212,INDEX($AH$352:$AH$639,ROW($A149))))</f>
        <v>1</v>
      </c>
      <c r="AH212" s="167" t="str">
        <f t="shared" si="105"/>
        <v>Team A8FC Barcelona</v>
      </c>
    </row>
    <row r="213" spans="7:34" x14ac:dyDescent="0.2">
      <c r="G213" s="1" t="s">
        <v>247</v>
      </c>
      <c r="H213" s="269" t="str">
        <f>Spielplan!$J138</f>
        <v>Maibach 1822 eV</v>
      </c>
      <c r="I213" s="170" t="str">
        <f>Spielplan!$L138</f>
        <v>Team A9</v>
      </c>
      <c r="J213" s="270">
        <f>IF(Spielplan!$M138="","",Spielplan!$M138)</f>
        <v>3</v>
      </c>
      <c r="K213" s="271">
        <f>IF(Spielplan!$O138="","",Spielplan!$O138)</f>
        <v>3</v>
      </c>
      <c r="U213" s="57" t="s">
        <v>264</v>
      </c>
      <c r="V213" s="39" t="str">
        <f t="shared" si="100"/>
        <v>Team B8</v>
      </c>
      <c r="W213" s="172" t="str">
        <f t="shared" si="101"/>
        <v>Team B3</v>
      </c>
      <c r="X213" s="172">
        <f t="shared" si="106"/>
        <v>4</v>
      </c>
      <c r="Y213" s="34">
        <f t="shared" si="107"/>
        <v>2</v>
      </c>
      <c r="Z213" s="33" t="str">
        <f t="shared" si="108"/>
        <v/>
      </c>
      <c r="AA213" s="172">
        <f t="shared" si="104"/>
        <v>1</v>
      </c>
      <c r="AB213" s="172" t="str">
        <f t="shared" si="109"/>
        <v/>
      </c>
      <c r="AC213" s="3" t="str">
        <f t="shared" si="110"/>
        <v>Team B8Team B3</v>
      </c>
      <c r="AD213" s="64" t="str">
        <f t="shared" si="111"/>
        <v>4 : 2</v>
      </c>
      <c r="AE213" s="66">
        <f t="shared" si="102"/>
        <v>3</v>
      </c>
      <c r="AF213" s="64">
        <f t="shared" si="103"/>
        <v>0</v>
      </c>
      <c r="AG213" s="172">
        <f>IF($AH213="",0,COUNTIF($AH$64:$AH213,INDEX($AH$352:$AH$639,ROW($A150))))</f>
        <v>1</v>
      </c>
      <c r="AH213" s="167" t="str">
        <f t="shared" si="105"/>
        <v>Team B8Team B3</v>
      </c>
    </row>
    <row r="214" spans="7:34" x14ac:dyDescent="0.2">
      <c r="G214" s="1" t="s">
        <v>248</v>
      </c>
      <c r="H214" s="269" t="str">
        <f>Spielplan!$J139</f>
        <v>Team B4</v>
      </c>
      <c r="I214" s="170" t="str">
        <f>Spielplan!$L139</f>
        <v>Team B9</v>
      </c>
      <c r="J214" s="270">
        <f>IF(Spielplan!$M139="","",Spielplan!$M139)</f>
        <v>1</v>
      </c>
      <c r="K214" s="271">
        <f>IF(Spielplan!$O139="","",Spielplan!$O139)</f>
        <v>5</v>
      </c>
      <c r="U214" s="57" t="s">
        <v>265</v>
      </c>
      <c r="V214" s="39" t="str">
        <f t="shared" si="100"/>
        <v>Team C8</v>
      </c>
      <c r="W214" s="172" t="str">
        <f t="shared" si="101"/>
        <v>Team C3</v>
      </c>
      <c r="X214" s="172">
        <f t="shared" si="106"/>
        <v>3</v>
      </c>
      <c r="Y214" s="34">
        <f t="shared" si="107"/>
        <v>0</v>
      </c>
      <c r="Z214" s="33" t="str">
        <f t="shared" si="108"/>
        <v/>
      </c>
      <c r="AA214" s="172">
        <f t="shared" si="104"/>
        <v>1</v>
      </c>
      <c r="AB214" s="172" t="str">
        <f t="shared" si="109"/>
        <v/>
      </c>
      <c r="AC214" s="3" t="str">
        <f t="shared" si="110"/>
        <v>Team C8Team C3</v>
      </c>
      <c r="AD214" s="64" t="str">
        <f t="shared" si="111"/>
        <v>3 : 0</v>
      </c>
      <c r="AE214" s="66">
        <f t="shared" si="102"/>
        <v>3</v>
      </c>
      <c r="AF214" s="64">
        <f t="shared" si="103"/>
        <v>0</v>
      </c>
      <c r="AG214" s="172">
        <f>IF($AH214="",0,COUNTIF($AH$64:$AH214,INDEX($AH$352:$AH$639,ROW($A151))))</f>
        <v>1</v>
      </c>
      <c r="AH214" s="167" t="str">
        <f t="shared" si="105"/>
        <v>Team C8Team C3</v>
      </c>
    </row>
    <row r="215" spans="7:34" ht="12" customHeight="1" x14ac:dyDescent="0.2">
      <c r="G215" s="1" t="s">
        <v>249</v>
      </c>
      <c r="H215" s="269" t="str">
        <f>Spielplan!$J140</f>
        <v>Team C4</v>
      </c>
      <c r="I215" s="170" t="str">
        <f>Spielplan!$L140</f>
        <v>Team C9</v>
      </c>
      <c r="J215" s="270">
        <f>IF(Spielplan!$M140="","",Spielplan!$M140)</f>
        <v>1</v>
      </c>
      <c r="K215" s="271">
        <f>IF(Spielplan!$O140="","",Spielplan!$O140)</f>
        <v>6</v>
      </c>
      <c r="U215" s="57" t="s">
        <v>266</v>
      </c>
      <c r="V215" s="39" t="str">
        <f t="shared" si="100"/>
        <v>Team D8</v>
      </c>
      <c r="W215" s="172" t="str">
        <f t="shared" si="101"/>
        <v>Team D3</v>
      </c>
      <c r="X215" s="172">
        <f t="shared" si="106"/>
        <v>5</v>
      </c>
      <c r="Y215" s="34">
        <f t="shared" si="107"/>
        <v>1</v>
      </c>
      <c r="Z215" s="33" t="str">
        <f t="shared" si="108"/>
        <v/>
      </c>
      <c r="AA215" s="172">
        <f t="shared" si="104"/>
        <v>1</v>
      </c>
      <c r="AB215" s="172" t="str">
        <f t="shared" si="109"/>
        <v/>
      </c>
      <c r="AC215" s="3" t="str">
        <f t="shared" si="110"/>
        <v>Team D8Team D3</v>
      </c>
      <c r="AD215" s="64" t="str">
        <f t="shared" si="111"/>
        <v>5 : 1</v>
      </c>
      <c r="AE215" s="66">
        <f t="shared" si="102"/>
        <v>3</v>
      </c>
      <c r="AF215" s="64">
        <f t="shared" si="103"/>
        <v>0</v>
      </c>
      <c r="AG215" s="172">
        <f>IF($AH215="",0,COUNTIF($AH$64:$AH215,INDEX($AH$352:$AH$639,ROW($A152))))</f>
        <v>1</v>
      </c>
      <c r="AH215" s="167" t="str">
        <f t="shared" si="105"/>
        <v>Team D8Team D3</v>
      </c>
    </row>
    <row r="216" spans="7:34" x14ac:dyDescent="0.2">
      <c r="G216" s="1" t="s">
        <v>250</v>
      </c>
      <c r="H216" s="269" t="str">
        <f>Spielplan!$J141</f>
        <v>Team D4</v>
      </c>
      <c r="I216" s="170" t="str">
        <f>Spielplan!$L141</f>
        <v>Team D9</v>
      </c>
      <c r="J216" s="270">
        <f>IF(Spielplan!$M141="","",Spielplan!$M141)</f>
        <v>2</v>
      </c>
      <c r="K216" s="271">
        <f>IF(Spielplan!$O141="","",Spielplan!$O141)</f>
        <v>5</v>
      </c>
      <c r="U216" s="57" t="s">
        <v>267</v>
      </c>
      <c r="V216" s="39" t="str">
        <f t="shared" si="100"/>
        <v>Maibach 1822 eV</v>
      </c>
      <c r="W216" s="172" t="str">
        <f t="shared" si="101"/>
        <v>Team A7</v>
      </c>
      <c r="X216" s="172">
        <f t="shared" si="106"/>
        <v>0</v>
      </c>
      <c r="Y216" s="34">
        <f t="shared" si="107"/>
        <v>3</v>
      </c>
      <c r="Z216" s="33" t="str">
        <f t="shared" si="108"/>
        <v/>
      </c>
      <c r="AA216" s="172">
        <f t="shared" si="104"/>
        <v>1</v>
      </c>
      <c r="AB216" s="172" t="str">
        <f t="shared" si="109"/>
        <v/>
      </c>
      <c r="AC216" s="3" t="str">
        <f t="shared" si="110"/>
        <v>Maibach 1822 eVTeam A7</v>
      </c>
      <c r="AD216" s="64" t="str">
        <f t="shared" si="111"/>
        <v>0 : 3</v>
      </c>
      <c r="AE216" s="66">
        <f t="shared" si="102"/>
        <v>0</v>
      </c>
      <c r="AF216" s="64">
        <f t="shared" si="103"/>
        <v>3</v>
      </c>
      <c r="AG216" s="172">
        <f>IF($AH216="",0,COUNTIF($AH$64:$AH216,INDEX($AH$352:$AH$639,ROW($A153))))</f>
        <v>1</v>
      </c>
      <c r="AH216" s="167" t="str">
        <f t="shared" si="105"/>
        <v>Maibach 1822 eVTeam A7</v>
      </c>
    </row>
    <row r="217" spans="7:34" x14ac:dyDescent="0.2">
      <c r="G217" s="1" t="s">
        <v>251</v>
      </c>
      <c r="H217" s="269" t="str">
        <f>Spielplan!$J142</f>
        <v>Team A8</v>
      </c>
      <c r="I217" s="170" t="str">
        <f>Spielplan!$L142</f>
        <v>Beinbruch SC</v>
      </c>
      <c r="J217" s="270">
        <f>IF(Spielplan!$M142="","",Spielplan!$M142)</f>
        <v>2</v>
      </c>
      <c r="K217" s="271">
        <f>IF(Spielplan!$O142="","",Spielplan!$O142)</f>
        <v>4</v>
      </c>
      <c r="U217" s="57" t="s">
        <v>268</v>
      </c>
      <c r="V217" s="39" t="str">
        <f t="shared" si="100"/>
        <v>Team B4</v>
      </c>
      <c r="W217" s="172" t="str">
        <f t="shared" si="101"/>
        <v>Team B7</v>
      </c>
      <c r="X217" s="172">
        <f t="shared" si="106"/>
        <v>1</v>
      </c>
      <c r="Y217" s="34">
        <f t="shared" si="107"/>
        <v>2</v>
      </c>
      <c r="Z217" s="33" t="str">
        <f t="shared" si="108"/>
        <v/>
      </c>
      <c r="AA217" s="172">
        <f t="shared" si="104"/>
        <v>1</v>
      </c>
      <c r="AB217" s="172" t="str">
        <f t="shared" si="109"/>
        <v/>
      </c>
      <c r="AC217" s="3" t="str">
        <f t="shared" si="110"/>
        <v>Team B4Team B7</v>
      </c>
      <c r="AD217" s="64" t="str">
        <f t="shared" si="111"/>
        <v>1 : 2</v>
      </c>
      <c r="AE217" s="66">
        <f t="shared" si="102"/>
        <v>0</v>
      </c>
      <c r="AF217" s="64">
        <f t="shared" si="103"/>
        <v>3</v>
      </c>
      <c r="AG217" s="172">
        <f>IF($AH217="",0,COUNTIF($AH$64:$AH217,INDEX($AH$352:$AH$639,ROW($A154))))</f>
        <v>1</v>
      </c>
      <c r="AH217" s="167" t="str">
        <f t="shared" si="105"/>
        <v>Team B4Team B7</v>
      </c>
    </row>
    <row r="218" spans="7:34" x14ac:dyDescent="0.2">
      <c r="G218" s="1" t="s">
        <v>252</v>
      </c>
      <c r="H218" s="269" t="str">
        <f>Spielplan!$J143</f>
        <v>Team B8</v>
      </c>
      <c r="I218" s="170" t="str">
        <f>Spielplan!$L143</f>
        <v>Team B5</v>
      </c>
      <c r="J218" s="270">
        <f>IF(Spielplan!$M143="","",Spielplan!$M143)</f>
        <v>0</v>
      </c>
      <c r="K218" s="271">
        <f>IF(Spielplan!$O143="","",Spielplan!$O143)</f>
        <v>3</v>
      </c>
      <c r="U218" s="57" t="s">
        <v>269</v>
      </c>
      <c r="V218" s="39" t="str">
        <f t="shared" si="100"/>
        <v>Team C4</v>
      </c>
      <c r="W218" s="172" t="str">
        <f t="shared" si="101"/>
        <v>Team C7</v>
      </c>
      <c r="X218" s="172">
        <f t="shared" si="106"/>
        <v>2</v>
      </c>
      <c r="Y218" s="34">
        <f t="shared" si="107"/>
        <v>2</v>
      </c>
      <c r="Z218" s="33" t="str">
        <f t="shared" si="108"/>
        <v/>
      </c>
      <c r="AA218" s="172">
        <f t="shared" si="104"/>
        <v>1</v>
      </c>
      <c r="AB218" s="172" t="str">
        <f t="shared" si="109"/>
        <v/>
      </c>
      <c r="AC218" s="3" t="str">
        <f t="shared" si="110"/>
        <v>Team C4Team C7</v>
      </c>
      <c r="AD218" s="64" t="str">
        <f t="shared" si="111"/>
        <v>2 : 2</v>
      </c>
      <c r="AE218" s="66">
        <f t="shared" si="102"/>
        <v>1</v>
      </c>
      <c r="AF218" s="64">
        <f t="shared" si="103"/>
        <v>1</v>
      </c>
      <c r="AG218" s="172">
        <f>IF($AH218="",0,COUNTIF($AH$64:$AH218,INDEX($AH$352:$AH$639,ROW($A155))))</f>
        <v>1</v>
      </c>
      <c r="AH218" s="167" t="str">
        <f t="shared" si="105"/>
        <v>Team C4Team C7</v>
      </c>
    </row>
    <row r="219" spans="7:34" x14ac:dyDescent="0.2">
      <c r="G219" s="1" t="s">
        <v>253</v>
      </c>
      <c r="H219" s="269" t="str">
        <f>Spielplan!$J144</f>
        <v>Team C8</v>
      </c>
      <c r="I219" s="170" t="str">
        <f>Spielplan!$L144</f>
        <v>Team C5</v>
      </c>
      <c r="J219" s="270">
        <f>IF(Spielplan!$M144="","",Spielplan!$M144)</f>
        <v>1</v>
      </c>
      <c r="K219" s="271">
        <f>IF(Spielplan!$O144="","",Spielplan!$O144)</f>
        <v>5</v>
      </c>
      <c r="U219" s="57" t="s">
        <v>270</v>
      </c>
      <c r="V219" s="39" t="str">
        <f t="shared" si="100"/>
        <v>Team D4</v>
      </c>
      <c r="W219" s="172" t="str">
        <f t="shared" si="101"/>
        <v>Team D7</v>
      </c>
      <c r="X219" s="172">
        <f t="shared" si="106"/>
        <v>4</v>
      </c>
      <c r="Y219" s="34">
        <f t="shared" si="107"/>
        <v>3</v>
      </c>
      <c r="Z219" s="33" t="str">
        <f t="shared" si="108"/>
        <v/>
      </c>
      <c r="AA219" s="172">
        <f t="shared" si="104"/>
        <v>1</v>
      </c>
      <c r="AB219" s="172" t="str">
        <f t="shared" si="109"/>
        <v/>
      </c>
      <c r="AC219" s="3" t="str">
        <f t="shared" si="110"/>
        <v>Team D4Team D7</v>
      </c>
      <c r="AD219" s="64" t="str">
        <f t="shared" si="111"/>
        <v>4 : 3</v>
      </c>
      <c r="AE219" s="66">
        <f t="shared" si="102"/>
        <v>3</v>
      </c>
      <c r="AF219" s="64">
        <f t="shared" si="103"/>
        <v>0</v>
      </c>
      <c r="AG219" s="172">
        <f>IF($AH219="",0,COUNTIF($AH$64:$AH219,INDEX($AH$352:$AH$639,ROW($A156))))</f>
        <v>1</v>
      </c>
      <c r="AH219" s="167" t="str">
        <f t="shared" si="105"/>
        <v>Team D4Team D7</v>
      </c>
    </row>
    <row r="220" spans="7:34" x14ac:dyDescent="0.2">
      <c r="G220" s="1" t="s">
        <v>254</v>
      </c>
      <c r="H220" s="269" t="str">
        <f>Spielplan!$J145</f>
        <v>Team D8</v>
      </c>
      <c r="I220" s="170" t="str">
        <f>Spielplan!$L145</f>
        <v>Team D5</v>
      </c>
      <c r="J220" s="270">
        <f>IF(Spielplan!$M145="","",Spielplan!$M145)</f>
        <v>3</v>
      </c>
      <c r="K220" s="271">
        <f>IF(Spielplan!$O145="","",Spielplan!$O145)</f>
        <v>0</v>
      </c>
      <c r="U220" s="57" t="s">
        <v>271</v>
      </c>
      <c r="V220" s="39" t="str">
        <f t="shared" si="100"/>
        <v>FV Schlappe Lunge</v>
      </c>
      <c r="W220" s="172" t="str">
        <f t="shared" si="101"/>
        <v>Beinbruch SC</v>
      </c>
      <c r="X220" s="172">
        <f t="shared" si="106"/>
        <v>3</v>
      </c>
      <c r="Y220" s="34">
        <f t="shared" si="107"/>
        <v>3</v>
      </c>
      <c r="Z220" s="33" t="str">
        <f t="shared" si="108"/>
        <v/>
      </c>
      <c r="AA220" s="172">
        <f t="shared" si="104"/>
        <v>1</v>
      </c>
      <c r="AB220" s="172" t="str">
        <f t="shared" si="109"/>
        <v/>
      </c>
      <c r="AC220" s="3" t="str">
        <f t="shared" si="110"/>
        <v>FV Schlappe LungeBeinbruch SC</v>
      </c>
      <c r="AD220" s="64" t="str">
        <f t="shared" si="111"/>
        <v>3 : 3</v>
      </c>
      <c r="AE220" s="66">
        <f t="shared" si="102"/>
        <v>1</v>
      </c>
      <c r="AF220" s="64">
        <f t="shared" si="103"/>
        <v>1</v>
      </c>
      <c r="AG220" s="172">
        <f>IF($AH220="",0,COUNTIF($AH$64:$AH220,INDEX($AH$352:$AH$639,ROW($A157))))</f>
        <v>1</v>
      </c>
      <c r="AH220" s="167" t="str">
        <f t="shared" si="105"/>
        <v>FV Schlappe LungeBeinbruch SC</v>
      </c>
    </row>
    <row r="221" spans="7:34" x14ac:dyDescent="0.2">
      <c r="G221" s="1" t="s">
        <v>255</v>
      </c>
      <c r="H221" s="269" t="str">
        <f>Spielplan!$J146</f>
        <v>FV Schlappe Lunge</v>
      </c>
      <c r="I221" s="170" t="str">
        <f>Spielplan!$L146</f>
        <v>Team A7</v>
      </c>
      <c r="J221" s="270">
        <f>IF(Spielplan!$M146="","",Spielplan!$M146)</f>
        <v>2</v>
      </c>
      <c r="K221" s="271">
        <f>IF(Spielplan!$O146="","",Spielplan!$O146)</f>
        <v>1</v>
      </c>
      <c r="U221" s="57" t="s">
        <v>272</v>
      </c>
      <c r="V221" s="39" t="str">
        <f t="shared" si="100"/>
        <v>Team B6</v>
      </c>
      <c r="W221" s="172" t="str">
        <f t="shared" si="101"/>
        <v>Team B5</v>
      </c>
      <c r="X221" s="172">
        <f t="shared" si="106"/>
        <v>1</v>
      </c>
      <c r="Y221" s="34">
        <f t="shared" si="107"/>
        <v>3</v>
      </c>
      <c r="Z221" s="33" t="str">
        <f t="shared" si="108"/>
        <v/>
      </c>
      <c r="AA221" s="172">
        <f t="shared" si="104"/>
        <v>1</v>
      </c>
      <c r="AB221" s="172" t="str">
        <f t="shared" si="109"/>
        <v/>
      </c>
      <c r="AC221" s="3" t="str">
        <f t="shared" si="110"/>
        <v>Team B6Team B5</v>
      </c>
      <c r="AD221" s="64" t="str">
        <f t="shared" si="111"/>
        <v>1 : 3</v>
      </c>
      <c r="AE221" s="66">
        <f t="shared" si="102"/>
        <v>0</v>
      </c>
      <c r="AF221" s="64">
        <f t="shared" si="103"/>
        <v>3</v>
      </c>
      <c r="AG221" s="172">
        <f>IF($AH221="",0,COUNTIF($AH$64:$AH221,INDEX($AH$352:$AH$639,ROW($A158))))</f>
        <v>1</v>
      </c>
      <c r="AH221" s="167" t="str">
        <f t="shared" si="105"/>
        <v>Team B6Team B5</v>
      </c>
    </row>
    <row r="222" spans="7:34" x14ac:dyDescent="0.2">
      <c r="G222" s="1" t="s">
        <v>256</v>
      </c>
      <c r="H222" s="269" t="str">
        <f>Spielplan!$J147</f>
        <v>Team B6</v>
      </c>
      <c r="I222" s="170" t="str">
        <f>Spielplan!$L147</f>
        <v>Team B7</v>
      </c>
      <c r="J222" s="270">
        <f>IF(Spielplan!$M147="","",Spielplan!$M147)</f>
        <v>2</v>
      </c>
      <c r="K222" s="271">
        <f>IF(Spielplan!$O147="","",Spielplan!$O147)</f>
        <v>2</v>
      </c>
      <c r="U222" s="57" t="s">
        <v>273</v>
      </c>
      <c r="V222" s="39" t="str">
        <f t="shared" si="100"/>
        <v>Team C6</v>
      </c>
      <c r="W222" s="172" t="str">
        <f t="shared" si="101"/>
        <v>Team C5</v>
      </c>
      <c r="X222" s="172">
        <f t="shared" si="106"/>
        <v>3</v>
      </c>
      <c r="Y222" s="34">
        <f t="shared" si="107"/>
        <v>3</v>
      </c>
      <c r="Z222" s="33" t="str">
        <f t="shared" si="108"/>
        <v/>
      </c>
      <c r="AA222" s="172">
        <f t="shared" si="104"/>
        <v>1</v>
      </c>
      <c r="AB222" s="172" t="str">
        <f t="shared" si="109"/>
        <v/>
      </c>
      <c r="AC222" s="3" t="str">
        <f t="shared" si="110"/>
        <v>Team C6Team C5</v>
      </c>
      <c r="AD222" s="64" t="str">
        <f t="shared" si="111"/>
        <v>3 : 3</v>
      </c>
      <c r="AE222" s="66">
        <f t="shared" si="102"/>
        <v>1</v>
      </c>
      <c r="AF222" s="64">
        <f t="shared" si="103"/>
        <v>1</v>
      </c>
      <c r="AG222" s="172">
        <f>IF($AH222="",0,COUNTIF($AH$64:$AH222,INDEX($AH$352:$AH$639,ROW($A159))))</f>
        <v>1</v>
      </c>
      <c r="AH222" s="167" t="str">
        <f t="shared" si="105"/>
        <v>Team C6Team C5</v>
      </c>
    </row>
    <row r="223" spans="7:34" x14ac:dyDescent="0.2">
      <c r="G223" s="1" t="s">
        <v>257</v>
      </c>
      <c r="H223" s="269" t="str">
        <f>Spielplan!$J148</f>
        <v>Team C6</v>
      </c>
      <c r="I223" s="170" t="str">
        <f>Spielplan!$L148</f>
        <v>Team C7</v>
      </c>
      <c r="J223" s="270">
        <f>IF(Spielplan!$M148="","",Spielplan!$M148)</f>
        <v>3</v>
      </c>
      <c r="K223" s="271">
        <f>IF(Spielplan!$O148="","",Spielplan!$O148)</f>
        <v>4</v>
      </c>
      <c r="U223" s="57" t="s">
        <v>274</v>
      </c>
      <c r="V223" s="39" t="str">
        <f t="shared" si="100"/>
        <v>Team D6</v>
      </c>
      <c r="W223" s="172" t="str">
        <f t="shared" si="101"/>
        <v>Team D5</v>
      </c>
      <c r="X223" s="172">
        <f t="shared" si="106"/>
        <v>1</v>
      </c>
      <c r="Y223" s="34">
        <f t="shared" si="107"/>
        <v>5</v>
      </c>
      <c r="Z223" s="33" t="str">
        <f t="shared" si="108"/>
        <v/>
      </c>
      <c r="AA223" s="172">
        <f t="shared" si="104"/>
        <v>1</v>
      </c>
      <c r="AB223" s="172" t="str">
        <f t="shared" si="109"/>
        <v/>
      </c>
      <c r="AC223" s="3" t="str">
        <f t="shared" si="110"/>
        <v>Team D6Team D5</v>
      </c>
      <c r="AD223" s="64" t="str">
        <f t="shared" si="111"/>
        <v>1 : 5</v>
      </c>
      <c r="AE223" s="66">
        <f t="shared" si="102"/>
        <v>0</v>
      </c>
      <c r="AF223" s="64">
        <f t="shared" si="103"/>
        <v>3</v>
      </c>
      <c r="AG223" s="172">
        <f>IF($AH223="",0,COUNTIF($AH$64:$AH223,INDEX($AH$352:$AH$639,ROW($A160))))</f>
        <v>1</v>
      </c>
      <c r="AH223" s="167" t="str">
        <f t="shared" si="105"/>
        <v>Team D6Team D5</v>
      </c>
    </row>
    <row r="224" spans="7:34" ht="12.75" x14ac:dyDescent="0.2">
      <c r="G224" s="1" t="s">
        <v>258</v>
      </c>
      <c r="H224" s="269" t="str">
        <f>Spielplan!$J149</f>
        <v>Team D6</v>
      </c>
      <c r="I224" s="170" t="str">
        <f>Spielplan!$L149</f>
        <v>Team D7</v>
      </c>
      <c r="J224" s="270">
        <f>IF(Spielplan!$M149="","",Spielplan!$M149)</f>
        <v>3</v>
      </c>
      <c r="K224" s="271">
        <f>IF(Spielplan!$O149="","",Spielplan!$O149)</f>
        <v>3</v>
      </c>
      <c r="N224" s="191" t="str">
        <f>""</f>
        <v/>
      </c>
      <c r="O224" s="191" t="str">
        <f>""</f>
        <v/>
      </c>
      <c r="P224" s="191" t="str">
        <f>""</f>
        <v/>
      </c>
      <c r="Q224" s="191" t="str">
        <f>""</f>
        <v/>
      </c>
      <c r="R224" s="191" t="str">
        <f>""</f>
        <v/>
      </c>
      <c r="S224" s="191" t="str">
        <f>""</f>
        <v/>
      </c>
      <c r="T224" s="191" t="str">
        <f>""</f>
        <v/>
      </c>
      <c r="U224" s="57" t="s">
        <v>275</v>
      </c>
      <c r="V224" s="39" t="str">
        <f t="shared" si="100"/>
        <v>1. FC Riedwald</v>
      </c>
      <c r="W224" s="172" t="str">
        <f t="shared" si="101"/>
        <v>Team A9</v>
      </c>
      <c r="X224" s="172">
        <f t="shared" si="106"/>
        <v>1</v>
      </c>
      <c r="Y224" s="34">
        <f t="shared" si="107"/>
        <v>6</v>
      </c>
      <c r="Z224" s="33" t="str">
        <f t="shared" si="108"/>
        <v/>
      </c>
      <c r="AA224" s="172">
        <f t="shared" si="104"/>
        <v>1</v>
      </c>
      <c r="AB224" s="172" t="str">
        <f t="shared" si="109"/>
        <v/>
      </c>
      <c r="AC224" s="3" t="str">
        <f t="shared" si="110"/>
        <v>1. FC RiedwaldTeam A9</v>
      </c>
      <c r="AD224" s="64" t="str">
        <f t="shared" si="111"/>
        <v>1 : 6</v>
      </c>
      <c r="AE224" s="66">
        <f t="shared" si="102"/>
        <v>0</v>
      </c>
      <c r="AF224" s="64">
        <f t="shared" si="103"/>
        <v>3</v>
      </c>
      <c r="AG224" s="172">
        <f>IF($AH224="",0,COUNTIF($AH$64:$AH224,INDEX($AH$352:$AH$639,ROW($A161))))</f>
        <v>1</v>
      </c>
      <c r="AH224" s="167" t="str">
        <f t="shared" si="105"/>
        <v>1. FC RiedwaldTeam A9</v>
      </c>
    </row>
    <row r="225" spans="7:34" x14ac:dyDescent="0.2">
      <c r="G225" s="1" t="s">
        <v>259</v>
      </c>
      <c r="H225" s="269" t="str">
        <f>Spielplan!$J150</f>
        <v>Eintracht Frankfurt</v>
      </c>
      <c r="I225" s="170" t="str">
        <f>Spielplan!$L150</f>
        <v>Team A9</v>
      </c>
      <c r="J225" s="270">
        <f>IF(Spielplan!$M150="","",Spielplan!$M150)</f>
        <v>3</v>
      </c>
      <c r="K225" s="271">
        <f>IF(Spielplan!$O150="","",Spielplan!$O150)</f>
        <v>1</v>
      </c>
      <c r="U225" s="57" t="s">
        <v>276</v>
      </c>
      <c r="V225" s="39" t="str">
        <f t="shared" si="100"/>
        <v>Team B1</v>
      </c>
      <c r="W225" s="172" t="str">
        <f t="shared" si="101"/>
        <v>Team B9</v>
      </c>
      <c r="X225" s="172">
        <f t="shared" si="106"/>
        <v>2</v>
      </c>
      <c r="Y225" s="34">
        <f t="shared" si="107"/>
        <v>5</v>
      </c>
      <c r="Z225" s="33" t="str">
        <f t="shared" si="108"/>
        <v/>
      </c>
      <c r="AA225" s="172">
        <f t="shared" si="104"/>
        <v>1</v>
      </c>
      <c r="AB225" s="172" t="str">
        <f t="shared" si="109"/>
        <v/>
      </c>
      <c r="AC225" s="3" t="str">
        <f t="shared" si="110"/>
        <v>Team B1Team B9</v>
      </c>
      <c r="AD225" s="64" t="str">
        <f t="shared" si="111"/>
        <v>2 : 5</v>
      </c>
      <c r="AE225" s="66">
        <f t="shared" si="102"/>
        <v>0</v>
      </c>
      <c r="AF225" s="64">
        <f t="shared" si="103"/>
        <v>3</v>
      </c>
      <c r="AG225" s="172">
        <f>IF($AH225="",0,COUNTIF($AH$64:$AH225,INDEX($AH$352:$AH$639,ROW($A162))))</f>
        <v>1</v>
      </c>
      <c r="AH225" s="167" t="str">
        <f t="shared" si="105"/>
        <v>Team B1Team B9</v>
      </c>
    </row>
    <row r="226" spans="7:34" x14ac:dyDescent="0.2">
      <c r="G226" s="1" t="s">
        <v>260</v>
      </c>
      <c r="H226" s="269" t="str">
        <f>Spielplan!$J151</f>
        <v>Team B2</v>
      </c>
      <c r="I226" s="170" t="str">
        <f>Spielplan!$L151</f>
        <v>Team B9</v>
      </c>
      <c r="J226" s="270">
        <f>IF(Spielplan!$M151="","",Spielplan!$M151)</f>
        <v>3</v>
      </c>
      <c r="K226" s="271">
        <f>IF(Spielplan!$O151="","",Spielplan!$O151)</f>
        <v>3</v>
      </c>
      <c r="U226" s="57" t="s">
        <v>277</v>
      </c>
      <c r="V226" s="39" t="str">
        <f t="shared" si="100"/>
        <v>Team C1</v>
      </c>
      <c r="W226" s="172" t="str">
        <f t="shared" si="101"/>
        <v>Team C9</v>
      </c>
      <c r="X226" s="172">
        <f t="shared" si="106"/>
        <v>2</v>
      </c>
      <c r="Y226" s="34">
        <f t="shared" si="107"/>
        <v>4</v>
      </c>
      <c r="Z226" s="33" t="str">
        <f t="shared" si="108"/>
        <v/>
      </c>
      <c r="AA226" s="172">
        <f t="shared" si="104"/>
        <v>1</v>
      </c>
      <c r="AB226" s="172" t="str">
        <f t="shared" si="109"/>
        <v/>
      </c>
      <c r="AC226" s="3" t="str">
        <f t="shared" si="110"/>
        <v>Team C1Team C9</v>
      </c>
      <c r="AD226" s="64" t="str">
        <f t="shared" si="111"/>
        <v>2 : 4</v>
      </c>
      <c r="AE226" s="66">
        <f t="shared" si="102"/>
        <v>0</v>
      </c>
      <c r="AF226" s="64">
        <f t="shared" si="103"/>
        <v>3</v>
      </c>
      <c r="AG226" s="172">
        <f>IF($AH226="",0,COUNTIF($AH$64:$AH226,INDEX($AH$352:$AH$639,ROW($A163))))</f>
        <v>1</v>
      </c>
      <c r="AH226" s="167" t="str">
        <f t="shared" si="105"/>
        <v>Team C1Team C9</v>
      </c>
    </row>
    <row r="227" spans="7:34" x14ac:dyDescent="0.2">
      <c r="G227" s="1" t="s">
        <v>261</v>
      </c>
      <c r="H227" s="269" t="str">
        <f>Spielplan!$J152</f>
        <v>Team C2</v>
      </c>
      <c r="I227" s="170" t="str">
        <f>Spielplan!$L152</f>
        <v>Team C9</v>
      </c>
      <c r="J227" s="270">
        <f>IF(Spielplan!$M152="","",Spielplan!$M152)</f>
        <v>5</v>
      </c>
      <c r="K227" s="271">
        <f>IF(Spielplan!$O152="","",Spielplan!$O152)</f>
        <v>1</v>
      </c>
      <c r="U227" s="57" t="s">
        <v>278</v>
      </c>
      <c r="V227" s="39" t="str">
        <f t="shared" si="100"/>
        <v>Team D1</v>
      </c>
      <c r="W227" s="172" t="str">
        <f t="shared" si="101"/>
        <v>Team D9</v>
      </c>
      <c r="X227" s="172">
        <f t="shared" si="106"/>
        <v>0</v>
      </c>
      <c r="Y227" s="34">
        <f t="shared" si="107"/>
        <v>3</v>
      </c>
      <c r="Z227" s="33" t="str">
        <f t="shared" si="108"/>
        <v/>
      </c>
      <c r="AA227" s="172">
        <f t="shared" si="104"/>
        <v>1</v>
      </c>
      <c r="AB227" s="172" t="str">
        <f t="shared" si="109"/>
        <v/>
      </c>
      <c r="AC227" s="3" t="str">
        <f t="shared" si="110"/>
        <v>Team D1Team D9</v>
      </c>
      <c r="AD227" s="64" t="str">
        <f t="shared" si="111"/>
        <v>0 : 3</v>
      </c>
      <c r="AE227" s="66">
        <f t="shared" si="102"/>
        <v>0</v>
      </c>
      <c r="AF227" s="64">
        <f t="shared" si="103"/>
        <v>3</v>
      </c>
      <c r="AG227" s="172">
        <f>IF($AH227="",0,COUNTIF($AH$64:$AH227,INDEX($AH$352:$AH$639,ROW($A164))))</f>
        <v>1</v>
      </c>
      <c r="AH227" s="167" t="str">
        <f t="shared" si="105"/>
        <v>Team D1Team D9</v>
      </c>
    </row>
    <row r="228" spans="7:34" x14ac:dyDescent="0.2">
      <c r="G228" s="1" t="s">
        <v>262</v>
      </c>
      <c r="H228" s="269" t="str">
        <f>Spielplan!$J153</f>
        <v>Team D2</v>
      </c>
      <c r="I228" s="170" t="str">
        <f>Spielplan!$L153</f>
        <v>Team D9</v>
      </c>
      <c r="J228" s="270">
        <f>IF(Spielplan!$M153="","",Spielplan!$M153)</f>
        <v>6</v>
      </c>
      <c r="K228" s="271">
        <f>IF(Spielplan!$O153="","",Spielplan!$O153)</f>
        <v>1</v>
      </c>
      <c r="U228" s="57" t="s">
        <v>279</v>
      </c>
      <c r="V228" s="39" t="str">
        <f t="shared" si="100"/>
        <v>Team A7</v>
      </c>
      <c r="W228" s="172" t="str">
        <f t="shared" si="101"/>
        <v>Eintracht Frankfurt</v>
      </c>
      <c r="X228" s="172">
        <f t="shared" si="106"/>
        <v>1</v>
      </c>
      <c r="Y228" s="34">
        <f t="shared" si="107"/>
        <v>5</v>
      </c>
      <c r="Z228" s="33" t="str">
        <f t="shared" si="108"/>
        <v/>
      </c>
      <c r="AA228" s="172">
        <f t="shared" si="104"/>
        <v>1</v>
      </c>
      <c r="AB228" s="172" t="str">
        <f t="shared" si="109"/>
        <v/>
      </c>
      <c r="AC228" s="3" t="str">
        <f t="shared" si="110"/>
        <v>Team A7Eintracht Frankfurt</v>
      </c>
      <c r="AD228" s="64" t="str">
        <f t="shared" si="111"/>
        <v>1 : 5</v>
      </c>
      <c r="AE228" s="66">
        <f t="shared" si="102"/>
        <v>0</v>
      </c>
      <c r="AF228" s="64">
        <f t="shared" si="103"/>
        <v>3</v>
      </c>
      <c r="AG228" s="172">
        <f>IF($AH228="",0,COUNTIF($AH$64:$AH228,INDEX($AH$352:$AH$639,ROW($A165))))</f>
        <v>1</v>
      </c>
      <c r="AH228" s="167" t="str">
        <f t="shared" si="105"/>
        <v>Team A7Eintracht Frankfurt</v>
      </c>
    </row>
    <row r="229" spans="7:34" x14ac:dyDescent="0.2">
      <c r="G229" s="1" t="s">
        <v>263</v>
      </c>
      <c r="H229" s="269" t="str">
        <f>Spielplan!$J154</f>
        <v>Team A8</v>
      </c>
      <c r="I229" s="170" t="str">
        <f>Spielplan!$L154</f>
        <v>FC Barcelona</v>
      </c>
      <c r="J229" s="270">
        <f>IF(Spielplan!$M154="","",Spielplan!$M154)</f>
        <v>5</v>
      </c>
      <c r="K229" s="271">
        <f>IF(Spielplan!$O154="","",Spielplan!$O154)</f>
        <v>2</v>
      </c>
      <c r="U229" s="57" t="s">
        <v>280</v>
      </c>
      <c r="V229" s="39" t="str">
        <f t="shared" si="100"/>
        <v>Team B7</v>
      </c>
      <c r="W229" s="172" t="str">
        <f t="shared" si="101"/>
        <v>Team B2</v>
      </c>
      <c r="X229" s="172">
        <f t="shared" si="106"/>
        <v>3</v>
      </c>
      <c r="Y229" s="34">
        <f t="shared" si="107"/>
        <v>0</v>
      </c>
      <c r="Z229" s="33" t="str">
        <f t="shared" si="108"/>
        <v/>
      </c>
      <c r="AA229" s="172">
        <f t="shared" si="104"/>
        <v>1</v>
      </c>
      <c r="AB229" s="172" t="str">
        <f t="shared" si="109"/>
        <v/>
      </c>
      <c r="AC229" s="3" t="str">
        <f t="shared" si="110"/>
        <v>Team B7Team B2</v>
      </c>
      <c r="AD229" s="64" t="str">
        <f t="shared" si="111"/>
        <v>3 : 0</v>
      </c>
      <c r="AE229" s="66">
        <f t="shared" si="102"/>
        <v>3</v>
      </c>
      <c r="AF229" s="64">
        <f t="shared" si="103"/>
        <v>0</v>
      </c>
      <c r="AG229" s="172">
        <f>IF($AH229="",0,COUNTIF($AH$64:$AH229,INDEX($AH$352:$AH$639,ROW($A166))))</f>
        <v>1</v>
      </c>
      <c r="AH229" s="167" t="str">
        <f t="shared" si="105"/>
        <v>Team B7Team B2</v>
      </c>
    </row>
    <row r="230" spans="7:34" x14ac:dyDescent="0.2">
      <c r="G230" s="1" t="s">
        <v>264</v>
      </c>
      <c r="H230" s="269" t="str">
        <f>Spielplan!$J155</f>
        <v>Team B8</v>
      </c>
      <c r="I230" s="170" t="str">
        <f>Spielplan!$L155</f>
        <v>Team B3</v>
      </c>
      <c r="J230" s="270">
        <f>IF(Spielplan!$M155="","",Spielplan!$M155)</f>
        <v>4</v>
      </c>
      <c r="K230" s="271">
        <f>IF(Spielplan!$O155="","",Spielplan!$O155)</f>
        <v>2</v>
      </c>
      <c r="U230" s="57" t="s">
        <v>281</v>
      </c>
      <c r="V230" s="39" t="str">
        <f t="shared" si="100"/>
        <v>Team C7</v>
      </c>
      <c r="W230" s="172" t="str">
        <f t="shared" si="101"/>
        <v>Team C2</v>
      </c>
      <c r="X230" s="172">
        <f t="shared" si="106"/>
        <v>2</v>
      </c>
      <c r="Y230" s="34">
        <f t="shared" si="107"/>
        <v>1</v>
      </c>
      <c r="Z230" s="33" t="str">
        <f t="shared" si="108"/>
        <v/>
      </c>
      <c r="AA230" s="172">
        <f t="shared" si="104"/>
        <v>1</v>
      </c>
      <c r="AB230" s="172" t="str">
        <f t="shared" si="109"/>
        <v/>
      </c>
      <c r="AC230" s="3" t="str">
        <f t="shared" si="110"/>
        <v>Team C7Team C2</v>
      </c>
      <c r="AD230" s="64" t="str">
        <f t="shared" si="111"/>
        <v>2 : 1</v>
      </c>
      <c r="AE230" s="66">
        <f t="shared" si="102"/>
        <v>3</v>
      </c>
      <c r="AF230" s="64">
        <f t="shared" si="103"/>
        <v>0</v>
      </c>
      <c r="AG230" s="172">
        <f>IF($AH230="",0,COUNTIF($AH$64:$AH230,INDEX($AH$352:$AH$639,ROW($A167))))</f>
        <v>1</v>
      </c>
      <c r="AH230" s="167" t="str">
        <f t="shared" si="105"/>
        <v>Team C7Team C2</v>
      </c>
    </row>
    <row r="231" spans="7:34" x14ac:dyDescent="0.2">
      <c r="G231" s="1" t="s">
        <v>265</v>
      </c>
      <c r="H231" s="269" t="str">
        <f>Spielplan!$J156</f>
        <v>Team C8</v>
      </c>
      <c r="I231" s="170" t="str">
        <f>Spielplan!$L156</f>
        <v>Team C3</v>
      </c>
      <c r="J231" s="270">
        <f>IF(Spielplan!$M156="","",Spielplan!$M156)</f>
        <v>3</v>
      </c>
      <c r="K231" s="271">
        <f>IF(Spielplan!$O156="","",Spielplan!$O156)</f>
        <v>0</v>
      </c>
      <c r="U231" s="57" t="s">
        <v>282</v>
      </c>
      <c r="V231" s="39" t="str">
        <f t="shared" si="100"/>
        <v>Team D7</v>
      </c>
      <c r="W231" s="172" t="str">
        <f t="shared" si="101"/>
        <v>Team D2</v>
      </c>
      <c r="X231" s="172">
        <f t="shared" si="106"/>
        <v>2</v>
      </c>
      <c r="Y231" s="34">
        <f t="shared" si="107"/>
        <v>2</v>
      </c>
      <c r="Z231" s="33" t="str">
        <f t="shared" si="108"/>
        <v/>
      </c>
      <c r="AA231" s="172">
        <f t="shared" si="104"/>
        <v>1</v>
      </c>
      <c r="AB231" s="172" t="str">
        <f t="shared" si="109"/>
        <v/>
      </c>
      <c r="AC231" s="3" t="str">
        <f t="shared" si="110"/>
        <v>Team D7Team D2</v>
      </c>
      <c r="AD231" s="64" t="str">
        <f t="shared" si="111"/>
        <v>2 : 2</v>
      </c>
      <c r="AE231" s="66">
        <f t="shared" si="102"/>
        <v>1</v>
      </c>
      <c r="AF231" s="64">
        <f t="shared" si="103"/>
        <v>1</v>
      </c>
      <c r="AG231" s="172">
        <f>IF($AH231="",0,COUNTIF($AH$64:$AH231,INDEX($AH$352:$AH$639,ROW($A168))))</f>
        <v>1</v>
      </c>
      <c r="AH231" s="167" t="str">
        <f t="shared" si="105"/>
        <v>Team D7Team D2</v>
      </c>
    </row>
    <row r="232" spans="7:34" x14ac:dyDescent="0.2">
      <c r="G232" s="1" t="s">
        <v>266</v>
      </c>
      <c r="H232" s="269" t="str">
        <f>Spielplan!$J157</f>
        <v>Team D8</v>
      </c>
      <c r="I232" s="170" t="str">
        <f>Spielplan!$L157</f>
        <v>Team D3</v>
      </c>
      <c r="J232" s="270">
        <f>IF(Spielplan!$M157="","",Spielplan!$M157)</f>
        <v>5</v>
      </c>
      <c r="K232" s="271">
        <f>IF(Spielplan!$O157="","",Spielplan!$O157)</f>
        <v>1</v>
      </c>
      <c r="U232" s="57" t="s">
        <v>283</v>
      </c>
      <c r="V232" s="39" t="str">
        <f t="shared" si="100"/>
        <v>FC Barcelona</v>
      </c>
      <c r="W232" s="172" t="str">
        <f t="shared" si="101"/>
        <v>FV Schlappe Lunge</v>
      </c>
      <c r="X232" s="172">
        <f t="shared" si="106"/>
        <v>3</v>
      </c>
      <c r="Y232" s="34">
        <f t="shared" si="107"/>
        <v>4</v>
      </c>
      <c r="Z232" s="33" t="str">
        <f t="shared" si="108"/>
        <v/>
      </c>
      <c r="AA232" s="172">
        <f t="shared" si="104"/>
        <v>1</v>
      </c>
      <c r="AB232" s="172" t="str">
        <f t="shared" si="109"/>
        <v/>
      </c>
      <c r="AC232" s="3" t="str">
        <f t="shared" si="110"/>
        <v>FC BarcelonaFV Schlappe Lunge</v>
      </c>
      <c r="AD232" s="64" t="str">
        <f t="shared" si="111"/>
        <v>3 : 4</v>
      </c>
      <c r="AE232" s="66">
        <f t="shared" si="102"/>
        <v>0</v>
      </c>
      <c r="AF232" s="64">
        <f t="shared" si="103"/>
        <v>3</v>
      </c>
      <c r="AG232" s="172">
        <f>IF($AH232="",0,COUNTIF($AH$64:$AH232,INDEX($AH$352:$AH$639,ROW($A169))))</f>
        <v>1</v>
      </c>
      <c r="AH232" s="167" t="str">
        <f t="shared" si="105"/>
        <v>FC BarcelonaFV Schlappe Lunge</v>
      </c>
    </row>
    <row r="233" spans="7:34" x14ac:dyDescent="0.2">
      <c r="G233" s="1" t="s">
        <v>267</v>
      </c>
      <c r="H233" s="269" t="str">
        <f>Spielplan!$J158</f>
        <v>Maibach 1822 eV</v>
      </c>
      <c r="I233" s="170" t="str">
        <f>Spielplan!$L158</f>
        <v>Team A7</v>
      </c>
      <c r="J233" s="270">
        <f>IF(Spielplan!$M158="","",Spielplan!$M158)</f>
        <v>0</v>
      </c>
      <c r="K233" s="271">
        <f>IF(Spielplan!$O158="","",Spielplan!$O158)</f>
        <v>3</v>
      </c>
      <c r="U233" s="57" t="s">
        <v>284</v>
      </c>
      <c r="V233" s="39" t="str">
        <f t="shared" si="100"/>
        <v>Team B3</v>
      </c>
      <c r="W233" s="172" t="str">
        <f t="shared" si="101"/>
        <v>Team B6</v>
      </c>
      <c r="X233" s="172">
        <f t="shared" si="106"/>
        <v>3</v>
      </c>
      <c r="Y233" s="34">
        <f t="shared" si="107"/>
        <v>3</v>
      </c>
      <c r="Z233" s="33" t="str">
        <f t="shared" si="108"/>
        <v/>
      </c>
      <c r="AA233" s="172">
        <f t="shared" si="104"/>
        <v>1</v>
      </c>
      <c r="AB233" s="172" t="str">
        <f t="shared" si="109"/>
        <v/>
      </c>
      <c r="AC233" s="3" t="str">
        <f t="shared" si="110"/>
        <v>Team B3Team B6</v>
      </c>
      <c r="AD233" s="64" t="str">
        <f t="shared" si="111"/>
        <v>3 : 3</v>
      </c>
      <c r="AE233" s="66">
        <f t="shared" si="102"/>
        <v>1</v>
      </c>
      <c r="AF233" s="64">
        <f t="shared" si="103"/>
        <v>1</v>
      </c>
      <c r="AG233" s="172">
        <f>IF($AH233="",0,COUNTIF($AH$64:$AH233,INDEX($AH$352:$AH$639,ROW($A170))))</f>
        <v>1</v>
      </c>
      <c r="AH233" s="167" t="str">
        <f t="shared" si="105"/>
        <v>Team B3Team B6</v>
      </c>
    </row>
    <row r="234" spans="7:34" x14ac:dyDescent="0.2">
      <c r="G234" s="1" t="s">
        <v>268</v>
      </c>
      <c r="H234" s="269" t="str">
        <f>Spielplan!$J159</f>
        <v>Team B4</v>
      </c>
      <c r="I234" s="170" t="str">
        <f>Spielplan!$L159</f>
        <v>Team B7</v>
      </c>
      <c r="J234" s="270">
        <f>IF(Spielplan!$M159="","",Spielplan!$M159)</f>
        <v>1</v>
      </c>
      <c r="K234" s="271">
        <f>IF(Spielplan!$O159="","",Spielplan!$O159)</f>
        <v>2</v>
      </c>
      <c r="U234" s="57" t="s">
        <v>285</v>
      </c>
      <c r="V234" s="39" t="str">
        <f t="shared" si="100"/>
        <v>Team C3</v>
      </c>
      <c r="W234" s="172" t="str">
        <f t="shared" si="101"/>
        <v>Team C6</v>
      </c>
      <c r="X234" s="172">
        <f t="shared" si="106"/>
        <v>3</v>
      </c>
      <c r="Y234" s="34">
        <f t="shared" si="107"/>
        <v>1</v>
      </c>
      <c r="Z234" s="33" t="str">
        <f t="shared" si="108"/>
        <v/>
      </c>
      <c r="AA234" s="172">
        <f t="shared" si="104"/>
        <v>1</v>
      </c>
      <c r="AB234" s="172" t="str">
        <f t="shared" si="109"/>
        <v/>
      </c>
      <c r="AC234" s="3" t="str">
        <f t="shared" si="110"/>
        <v>Team C3Team C6</v>
      </c>
      <c r="AD234" s="64" t="str">
        <f t="shared" si="111"/>
        <v>3 : 1</v>
      </c>
      <c r="AE234" s="66">
        <f t="shared" si="102"/>
        <v>3</v>
      </c>
      <c r="AF234" s="64">
        <f t="shared" si="103"/>
        <v>0</v>
      </c>
      <c r="AG234" s="172">
        <f>IF($AH234="",0,COUNTIF($AH$64:$AH234,INDEX($AH$352:$AH$639,ROW($A171))))</f>
        <v>1</v>
      </c>
      <c r="AH234" s="167" t="str">
        <f t="shared" si="105"/>
        <v>Team C3Team C6</v>
      </c>
    </row>
    <row r="235" spans="7:34" x14ac:dyDescent="0.2">
      <c r="G235" s="1" t="s">
        <v>269</v>
      </c>
      <c r="H235" s="269" t="str">
        <f>Spielplan!$J160</f>
        <v>Team C4</v>
      </c>
      <c r="I235" s="170" t="str">
        <f>Spielplan!$L160</f>
        <v>Team C7</v>
      </c>
      <c r="J235" s="270">
        <f>IF(Spielplan!$M160="","",Spielplan!$M160)</f>
        <v>2</v>
      </c>
      <c r="K235" s="271">
        <f>IF(Spielplan!$O160="","",Spielplan!$O160)</f>
        <v>2</v>
      </c>
      <c r="U235" s="57" t="s">
        <v>286</v>
      </c>
      <c r="V235" s="39" t="str">
        <f t="shared" si="100"/>
        <v>Team D3</v>
      </c>
      <c r="W235" s="172" t="str">
        <f t="shared" si="101"/>
        <v>Team D6</v>
      </c>
      <c r="X235" s="172">
        <f t="shared" si="106"/>
        <v>3</v>
      </c>
      <c r="Y235" s="34">
        <f t="shared" si="107"/>
        <v>3</v>
      </c>
      <c r="Z235" s="33" t="str">
        <f t="shared" si="108"/>
        <v/>
      </c>
      <c r="AA235" s="172">
        <f t="shared" si="104"/>
        <v>1</v>
      </c>
      <c r="AB235" s="172" t="str">
        <f t="shared" si="109"/>
        <v/>
      </c>
      <c r="AC235" s="3" t="str">
        <f t="shared" si="110"/>
        <v>Team D3Team D6</v>
      </c>
      <c r="AD235" s="64" t="str">
        <f t="shared" si="111"/>
        <v>3 : 3</v>
      </c>
      <c r="AE235" s="66">
        <f t="shared" si="102"/>
        <v>1</v>
      </c>
      <c r="AF235" s="64">
        <f t="shared" si="103"/>
        <v>1</v>
      </c>
      <c r="AG235" s="172">
        <f>IF($AH235="",0,COUNTIF($AH$64:$AH235,INDEX($AH$352:$AH$639,ROW($A172))))</f>
        <v>1</v>
      </c>
      <c r="AH235" s="167" t="str">
        <f t="shared" si="105"/>
        <v>Team D3Team D6</v>
      </c>
    </row>
    <row r="236" spans="7:34" x14ac:dyDescent="0.2">
      <c r="G236" s="1" t="s">
        <v>270</v>
      </c>
      <c r="H236" s="269" t="str">
        <f>Spielplan!$J161</f>
        <v>Team D4</v>
      </c>
      <c r="I236" s="170" t="str">
        <f>Spielplan!$L161</f>
        <v>Team D7</v>
      </c>
      <c r="J236" s="270">
        <f>IF(Spielplan!$M161="","",Spielplan!$M161)</f>
        <v>4</v>
      </c>
      <c r="K236" s="271">
        <f>IF(Spielplan!$O161="","",Spielplan!$O161)</f>
        <v>3</v>
      </c>
      <c r="U236" s="57" t="s">
        <v>287</v>
      </c>
      <c r="V236" s="39" t="str">
        <f t="shared" si="100"/>
        <v>Beinbruch SC</v>
      </c>
      <c r="W236" s="172" t="str">
        <f t="shared" si="101"/>
        <v>Maibach 1822 eV</v>
      </c>
      <c r="X236" s="172">
        <f t="shared" si="106"/>
        <v>5</v>
      </c>
      <c r="Y236" s="34">
        <f t="shared" si="107"/>
        <v>1</v>
      </c>
      <c r="Z236" s="33" t="str">
        <f t="shared" si="108"/>
        <v/>
      </c>
      <c r="AA236" s="172">
        <f t="shared" si="104"/>
        <v>1</v>
      </c>
      <c r="AB236" s="172" t="str">
        <f t="shared" si="109"/>
        <v/>
      </c>
      <c r="AC236" s="3" t="str">
        <f t="shared" si="110"/>
        <v>Beinbruch SCMaibach 1822 eV</v>
      </c>
      <c r="AD236" s="64" t="str">
        <f t="shared" si="111"/>
        <v>5 : 1</v>
      </c>
      <c r="AE236" s="66">
        <f t="shared" si="102"/>
        <v>3</v>
      </c>
      <c r="AF236" s="64">
        <f t="shared" si="103"/>
        <v>0</v>
      </c>
      <c r="AG236" s="172">
        <f>IF($AH236="",0,COUNTIF($AH$64:$AH236,INDEX($AH$352:$AH$639,ROW($A173))))</f>
        <v>1</v>
      </c>
      <c r="AH236" s="167" t="str">
        <f t="shared" si="105"/>
        <v>Beinbruch SCMaibach 1822 eV</v>
      </c>
    </row>
    <row r="237" spans="7:34" x14ac:dyDescent="0.2">
      <c r="G237" s="1" t="s">
        <v>271</v>
      </c>
      <c r="H237" s="269" t="str">
        <f>Spielplan!$J162</f>
        <v>FV Schlappe Lunge</v>
      </c>
      <c r="I237" s="170" t="str">
        <f>Spielplan!$L162</f>
        <v>Beinbruch SC</v>
      </c>
      <c r="J237" s="270">
        <f>IF(Spielplan!$M162="","",Spielplan!$M162)</f>
        <v>3</v>
      </c>
      <c r="K237" s="271">
        <f>IF(Spielplan!$O162="","",Spielplan!$O162)</f>
        <v>3</v>
      </c>
      <c r="U237" s="57" t="s">
        <v>288</v>
      </c>
      <c r="V237" s="39" t="str">
        <f t="shared" si="100"/>
        <v>Team B5</v>
      </c>
      <c r="W237" s="172" t="str">
        <f t="shared" si="101"/>
        <v>Team B4</v>
      </c>
      <c r="X237" s="172">
        <f t="shared" si="106"/>
        <v>6</v>
      </c>
      <c r="Y237" s="34">
        <f t="shared" si="107"/>
        <v>1</v>
      </c>
      <c r="Z237" s="33" t="str">
        <f t="shared" si="108"/>
        <v/>
      </c>
      <c r="AA237" s="172">
        <f t="shared" si="104"/>
        <v>1</v>
      </c>
      <c r="AB237" s="172" t="str">
        <f t="shared" si="109"/>
        <v/>
      </c>
      <c r="AC237" s="3" t="str">
        <f t="shared" si="110"/>
        <v>Team B5Team B4</v>
      </c>
      <c r="AD237" s="64" t="str">
        <f t="shared" si="111"/>
        <v>6 : 1</v>
      </c>
      <c r="AE237" s="66">
        <f t="shared" si="102"/>
        <v>3</v>
      </c>
      <c r="AF237" s="64">
        <f t="shared" si="103"/>
        <v>0</v>
      </c>
      <c r="AG237" s="172">
        <f>IF($AH237="",0,COUNTIF($AH$64:$AH237,INDEX($AH$352:$AH$639,ROW($A174))))</f>
        <v>1</v>
      </c>
      <c r="AH237" s="167" t="str">
        <f t="shared" si="105"/>
        <v>Team B5Team B4</v>
      </c>
    </row>
    <row r="238" spans="7:34" x14ac:dyDescent="0.2">
      <c r="G238" s="1" t="s">
        <v>272</v>
      </c>
      <c r="H238" s="269" t="str">
        <f>Spielplan!$J163</f>
        <v>Team B6</v>
      </c>
      <c r="I238" s="170" t="str">
        <f>Spielplan!$L163</f>
        <v>Team B5</v>
      </c>
      <c r="J238" s="270">
        <f>IF(Spielplan!$M163="","",Spielplan!$M163)</f>
        <v>1</v>
      </c>
      <c r="K238" s="271">
        <f>IF(Spielplan!$O163="","",Spielplan!$O163)</f>
        <v>3</v>
      </c>
      <c r="U238" s="57" t="s">
        <v>289</v>
      </c>
      <c r="V238" s="39" t="str">
        <f t="shared" si="100"/>
        <v>Team C5</v>
      </c>
      <c r="W238" s="172" t="str">
        <f t="shared" si="101"/>
        <v>Team C4</v>
      </c>
      <c r="X238" s="172">
        <f t="shared" si="106"/>
        <v>5</v>
      </c>
      <c r="Y238" s="34">
        <f t="shared" si="107"/>
        <v>2</v>
      </c>
      <c r="Z238" s="33" t="str">
        <f t="shared" si="108"/>
        <v/>
      </c>
      <c r="AA238" s="172">
        <f t="shared" si="104"/>
        <v>1</v>
      </c>
      <c r="AB238" s="172" t="str">
        <f t="shared" si="109"/>
        <v/>
      </c>
      <c r="AC238" s="3" t="str">
        <f t="shared" si="110"/>
        <v>Team C5Team C4</v>
      </c>
      <c r="AD238" s="64" t="str">
        <f t="shared" si="111"/>
        <v>5 : 2</v>
      </c>
      <c r="AE238" s="66">
        <f t="shared" si="102"/>
        <v>3</v>
      </c>
      <c r="AF238" s="64">
        <f t="shared" si="103"/>
        <v>0</v>
      </c>
      <c r="AG238" s="172">
        <f>IF($AH238="",0,COUNTIF($AH$64:$AH238,INDEX($AH$352:$AH$639,ROW($A175))))</f>
        <v>1</v>
      </c>
      <c r="AH238" s="167" t="str">
        <f t="shared" si="105"/>
        <v>Team C5Team C4</v>
      </c>
    </row>
    <row r="239" spans="7:34" x14ac:dyDescent="0.2">
      <c r="G239" s="1" t="s">
        <v>273</v>
      </c>
      <c r="H239" s="269" t="str">
        <f>Spielplan!$J164</f>
        <v>Team C6</v>
      </c>
      <c r="I239" s="170" t="str">
        <f>Spielplan!$L164</f>
        <v>Team C5</v>
      </c>
      <c r="J239" s="270">
        <f>IF(Spielplan!$M164="","",Spielplan!$M164)</f>
        <v>3</v>
      </c>
      <c r="K239" s="271">
        <f>IF(Spielplan!$O164="","",Spielplan!$O164)</f>
        <v>3</v>
      </c>
      <c r="U239" s="57" t="s">
        <v>290</v>
      </c>
      <c r="V239" s="39" t="str">
        <f t="shared" si="100"/>
        <v>Team D5</v>
      </c>
      <c r="W239" s="172" t="str">
        <f t="shared" si="101"/>
        <v>Team D4</v>
      </c>
      <c r="X239" s="172">
        <f t="shared" si="106"/>
        <v>4</v>
      </c>
      <c r="Y239" s="34">
        <f t="shared" si="107"/>
        <v>2</v>
      </c>
      <c r="Z239" s="33" t="str">
        <f t="shared" si="108"/>
        <v/>
      </c>
      <c r="AA239" s="172">
        <f t="shared" si="104"/>
        <v>1</v>
      </c>
      <c r="AB239" s="172" t="str">
        <f t="shared" si="109"/>
        <v/>
      </c>
      <c r="AC239" s="3" t="str">
        <f t="shared" si="110"/>
        <v>Team D5Team D4</v>
      </c>
      <c r="AD239" s="64" t="str">
        <f t="shared" si="111"/>
        <v>4 : 2</v>
      </c>
      <c r="AE239" s="66">
        <f t="shared" si="102"/>
        <v>3</v>
      </c>
      <c r="AF239" s="64">
        <f t="shared" si="103"/>
        <v>0</v>
      </c>
      <c r="AG239" s="172">
        <f>IF($AH239="",0,COUNTIF($AH$64:$AH239,INDEX($AH$352:$AH$639,ROW($A176))))</f>
        <v>1</v>
      </c>
      <c r="AH239" s="167" t="str">
        <f t="shared" si="105"/>
        <v>Team D5Team D4</v>
      </c>
    </row>
    <row r="240" spans="7:34" x14ac:dyDescent="0.2">
      <c r="G240" s="1" t="s">
        <v>274</v>
      </c>
      <c r="H240" s="269" t="str">
        <f>Spielplan!$J165</f>
        <v>Team D6</v>
      </c>
      <c r="I240" s="170" t="str">
        <f>Spielplan!$L165</f>
        <v>Team D5</v>
      </c>
      <c r="J240" s="270">
        <f>IF(Spielplan!$M165="","",Spielplan!$M165)</f>
        <v>1</v>
      </c>
      <c r="K240" s="271">
        <f>IF(Spielplan!$O165="","",Spielplan!$O165)</f>
        <v>5</v>
      </c>
      <c r="U240" s="57" t="s">
        <v>291</v>
      </c>
      <c r="V240" s="39" t="str">
        <f t="shared" si="100"/>
        <v>Team A8</v>
      </c>
      <c r="W240" s="172" t="str">
        <f t="shared" si="101"/>
        <v>1. FC Riedwald</v>
      </c>
      <c r="X240" s="172">
        <f t="shared" si="106"/>
        <v>3</v>
      </c>
      <c r="Y240" s="34">
        <f t="shared" si="107"/>
        <v>0</v>
      </c>
      <c r="Z240" s="33" t="str">
        <f t="shared" si="108"/>
        <v/>
      </c>
      <c r="AA240" s="172">
        <f t="shared" si="104"/>
        <v>1</v>
      </c>
      <c r="AB240" s="172" t="str">
        <f t="shared" si="109"/>
        <v/>
      </c>
      <c r="AC240" s="3" t="str">
        <f t="shared" si="110"/>
        <v>Team A81. FC Riedwald</v>
      </c>
      <c r="AD240" s="64" t="str">
        <f t="shared" si="111"/>
        <v>3 : 0</v>
      </c>
      <c r="AE240" s="66">
        <f t="shared" si="102"/>
        <v>3</v>
      </c>
      <c r="AF240" s="64">
        <f t="shared" si="103"/>
        <v>0</v>
      </c>
      <c r="AG240" s="172">
        <f>IF($AH240="",0,COUNTIF($AH$64:$AH240,INDEX($AH$352:$AH$639,ROW($A177))))</f>
        <v>1</v>
      </c>
      <c r="AH240" s="167" t="str">
        <f t="shared" si="105"/>
        <v>Team A81. FC Riedwald</v>
      </c>
    </row>
    <row r="241" spans="7:34" x14ac:dyDescent="0.2">
      <c r="G241" s="1" t="s">
        <v>275</v>
      </c>
      <c r="H241" s="269" t="str">
        <f>Spielplan!$J166</f>
        <v>1. FC Riedwald</v>
      </c>
      <c r="I241" s="170" t="str">
        <f>Spielplan!$L166</f>
        <v>Team A9</v>
      </c>
      <c r="J241" s="270">
        <f>IF(Spielplan!$M166="","",Spielplan!$M166)</f>
        <v>1</v>
      </c>
      <c r="K241" s="271">
        <f>IF(Spielplan!$O166="","",Spielplan!$O166)</f>
        <v>6</v>
      </c>
      <c r="U241" s="57" t="s">
        <v>292</v>
      </c>
      <c r="V241" s="39" t="str">
        <f t="shared" si="100"/>
        <v>Team B8</v>
      </c>
      <c r="W241" s="172" t="str">
        <f t="shared" si="101"/>
        <v>Team B1</v>
      </c>
      <c r="X241" s="172">
        <f t="shared" si="106"/>
        <v>5</v>
      </c>
      <c r="Y241" s="34">
        <f t="shared" si="107"/>
        <v>1</v>
      </c>
      <c r="Z241" s="33" t="str">
        <f t="shared" si="108"/>
        <v/>
      </c>
      <c r="AA241" s="172">
        <f t="shared" si="104"/>
        <v>1</v>
      </c>
      <c r="AB241" s="172" t="str">
        <f t="shared" si="109"/>
        <v/>
      </c>
      <c r="AC241" s="3" t="str">
        <f t="shared" si="110"/>
        <v>Team B8Team B1</v>
      </c>
      <c r="AD241" s="64" t="str">
        <f t="shared" si="111"/>
        <v>5 : 1</v>
      </c>
      <c r="AE241" s="66">
        <f t="shared" si="102"/>
        <v>3</v>
      </c>
      <c r="AF241" s="64">
        <f t="shared" si="103"/>
        <v>0</v>
      </c>
      <c r="AG241" s="172">
        <f>IF($AH241="",0,COUNTIF($AH$64:$AH241,INDEX($AH$352:$AH$639,ROW($A178))))</f>
        <v>1</v>
      </c>
      <c r="AH241" s="167" t="str">
        <f t="shared" si="105"/>
        <v>Team B8Team B1</v>
      </c>
    </row>
    <row r="242" spans="7:34" x14ac:dyDescent="0.2">
      <c r="G242" s="1" t="s">
        <v>276</v>
      </c>
      <c r="H242" s="269" t="str">
        <f>Spielplan!$J167</f>
        <v>Team B1</v>
      </c>
      <c r="I242" s="170" t="str">
        <f>Spielplan!$L167</f>
        <v>Team B9</v>
      </c>
      <c r="J242" s="270">
        <f>IF(Spielplan!$M167="","",Spielplan!$M167)</f>
        <v>2</v>
      </c>
      <c r="K242" s="271">
        <f>IF(Spielplan!$O167="","",Spielplan!$O167)</f>
        <v>5</v>
      </c>
      <c r="U242" s="57" t="s">
        <v>293</v>
      </c>
      <c r="V242" s="39" t="str">
        <f t="shared" si="100"/>
        <v>Team C8</v>
      </c>
      <c r="W242" s="172" t="str">
        <f t="shared" si="101"/>
        <v>Team C1</v>
      </c>
      <c r="X242" s="172">
        <f t="shared" si="106"/>
        <v>0</v>
      </c>
      <c r="Y242" s="34">
        <f t="shared" si="107"/>
        <v>3</v>
      </c>
      <c r="Z242" s="33" t="str">
        <f t="shared" si="108"/>
        <v/>
      </c>
      <c r="AA242" s="172">
        <f t="shared" si="104"/>
        <v>1</v>
      </c>
      <c r="AB242" s="172" t="str">
        <f t="shared" si="109"/>
        <v/>
      </c>
      <c r="AC242" s="3" t="str">
        <f t="shared" si="110"/>
        <v>Team C8Team C1</v>
      </c>
      <c r="AD242" s="64" t="str">
        <f t="shared" si="111"/>
        <v>0 : 3</v>
      </c>
      <c r="AE242" s="66">
        <f t="shared" si="102"/>
        <v>0</v>
      </c>
      <c r="AF242" s="64">
        <f t="shared" si="103"/>
        <v>3</v>
      </c>
      <c r="AG242" s="172">
        <f>IF($AH242="",0,COUNTIF($AH$64:$AH242,INDEX($AH$352:$AH$639,ROW($A179))))</f>
        <v>1</v>
      </c>
      <c r="AH242" s="167" t="str">
        <f t="shared" si="105"/>
        <v>Team C8Team C1</v>
      </c>
    </row>
    <row r="243" spans="7:34" x14ac:dyDescent="0.2">
      <c r="G243" s="1" t="s">
        <v>277</v>
      </c>
      <c r="H243" s="269" t="str">
        <f>Spielplan!$J168</f>
        <v>Team C1</v>
      </c>
      <c r="I243" s="170" t="str">
        <f>Spielplan!$L168</f>
        <v>Team C9</v>
      </c>
      <c r="J243" s="270">
        <f>IF(Spielplan!$M168="","",Spielplan!$M168)</f>
        <v>2</v>
      </c>
      <c r="K243" s="271">
        <f>IF(Spielplan!$O168="","",Spielplan!$O168)</f>
        <v>4</v>
      </c>
      <c r="U243" s="57" t="s">
        <v>294</v>
      </c>
      <c r="V243" s="39" t="str">
        <f t="shared" si="100"/>
        <v>Team D8</v>
      </c>
      <c r="W243" s="172" t="str">
        <f t="shared" si="101"/>
        <v>Team D1</v>
      </c>
      <c r="X243" s="172">
        <f t="shared" si="106"/>
        <v>1</v>
      </c>
      <c r="Y243" s="34">
        <f t="shared" si="107"/>
        <v>2</v>
      </c>
      <c r="Z243" s="33" t="str">
        <f t="shared" si="108"/>
        <v/>
      </c>
      <c r="AA243" s="172">
        <f t="shared" si="104"/>
        <v>1</v>
      </c>
      <c r="AB243" s="172" t="str">
        <f t="shared" si="109"/>
        <v/>
      </c>
      <c r="AC243" s="3" t="str">
        <f t="shared" si="110"/>
        <v>Team D8Team D1</v>
      </c>
      <c r="AD243" s="64" t="str">
        <f t="shared" si="111"/>
        <v>1 : 2</v>
      </c>
      <c r="AE243" s="66">
        <f t="shared" si="102"/>
        <v>0</v>
      </c>
      <c r="AF243" s="64">
        <f t="shared" si="103"/>
        <v>3</v>
      </c>
      <c r="AG243" s="172">
        <f>IF($AH243="",0,COUNTIF($AH$64:$AH243,INDEX($AH$352:$AH$639,ROW($A180))))</f>
        <v>1</v>
      </c>
      <c r="AH243" s="167" t="str">
        <f t="shared" si="105"/>
        <v>Team D8Team D1</v>
      </c>
    </row>
    <row r="244" spans="7:34" x14ac:dyDescent="0.2">
      <c r="G244" s="1" t="s">
        <v>278</v>
      </c>
      <c r="H244" s="269" t="str">
        <f>Spielplan!$J169</f>
        <v>Team D1</v>
      </c>
      <c r="I244" s="170" t="str">
        <f>Spielplan!$L169</f>
        <v>Team D9</v>
      </c>
      <c r="J244" s="270">
        <f>IF(Spielplan!$M169="","",Spielplan!$M169)</f>
        <v>0</v>
      </c>
      <c r="K244" s="271">
        <f>IF(Spielplan!$O169="","",Spielplan!$O169)</f>
        <v>3</v>
      </c>
      <c r="U244" s="57" t="s">
        <v>295</v>
      </c>
      <c r="V244" s="39" t="str">
        <f t="shared" si="100"/>
        <v>Team A9</v>
      </c>
      <c r="W244" s="172" t="str">
        <f t="shared" si="101"/>
        <v>Team A7</v>
      </c>
      <c r="X244" s="172">
        <f t="shared" si="106"/>
        <v>2</v>
      </c>
      <c r="Y244" s="34">
        <f t="shared" si="107"/>
        <v>2</v>
      </c>
      <c r="Z244" s="33" t="str">
        <f t="shared" si="108"/>
        <v/>
      </c>
      <c r="AA244" s="172">
        <f t="shared" si="104"/>
        <v>1</v>
      </c>
      <c r="AB244" s="172" t="str">
        <f t="shared" si="109"/>
        <v/>
      </c>
      <c r="AC244" s="3" t="str">
        <f t="shared" si="110"/>
        <v>Team A9Team A7</v>
      </c>
      <c r="AD244" s="64" t="str">
        <f t="shared" si="111"/>
        <v>2 : 2</v>
      </c>
      <c r="AE244" s="66">
        <f t="shared" si="102"/>
        <v>1</v>
      </c>
      <c r="AF244" s="64">
        <f t="shared" si="103"/>
        <v>1</v>
      </c>
      <c r="AG244" s="172">
        <f>IF($AH244="",0,COUNTIF($AH$64:$AH244,INDEX($AH$352:$AH$639,ROW($A181))))</f>
        <v>1</v>
      </c>
      <c r="AH244" s="167" t="str">
        <f t="shared" si="105"/>
        <v>Team A9Team A7</v>
      </c>
    </row>
    <row r="245" spans="7:34" x14ac:dyDescent="0.2">
      <c r="G245" s="1" t="s">
        <v>279</v>
      </c>
      <c r="H245" s="269" t="str">
        <f>Spielplan!$J170</f>
        <v>Team A7</v>
      </c>
      <c r="I245" s="170" t="str">
        <f>Spielplan!$L170</f>
        <v>Eintracht Frankfurt</v>
      </c>
      <c r="J245" s="270">
        <f>IF(Spielplan!$M170="","",Spielplan!$M170)</f>
        <v>1</v>
      </c>
      <c r="K245" s="271">
        <f>IF(Spielplan!$O170="","",Spielplan!$O170)</f>
        <v>5</v>
      </c>
      <c r="U245" s="57" t="s">
        <v>296</v>
      </c>
      <c r="V245" s="39" t="str">
        <f t="shared" si="100"/>
        <v>Team B9</v>
      </c>
      <c r="W245" s="172" t="str">
        <f t="shared" si="101"/>
        <v>Team B7</v>
      </c>
      <c r="X245" s="172">
        <f t="shared" si="106"/>
        <v>4</v>
      </c>
      <c r="Y245" s="34">
        <f t="shared" si="107"/>
        <v>3</v>
      </c>
      <c r="Z245" s="33" t="str">
        <f t="shared" si="108"/>
        <v/>
      </c>
      <c r="AA245" s="172">
        <f t="shared" si="104"/>
        <v>1</v>
      </c>
      <c r="AB245" s="172" t="str">
        <f t="shared" si="109"/>
        <v/>
      </c>
      <c r="AC245" s="3" t="str">
        <f t="shared" si="110"/>
        <v>Team B9Team B7</v>
      </c>
      <c r="AD245" s="64" t="str">
        <f t="shared" si="111"/>
        <v>4 : 3</v>
      </c>
      <c r="AE245" s="66">
        <f t="shared" si="102"/>
        <v>3</v>
      </c>
      <c r="AF245" s="64">
        <f t="shared" si="103"/>
        <v>0</v>
      </c>
      <c r="AG245" s="172">
        <f>IF($AH245="",0,COUNTIF($AH$64:$AH245,INDEX($AH$352:$AH$639,ROW($A182))))</f>
        <v>1</v>
      </c>
      <c r="AH245" s="167" t="str">
        <f t="shared" si="105"/>
        <v>Team B9Team B7</v>
      </c>
    </row>
    <row r="246" spans="7:34" x14ac:dyDescent="0.2">
      <c r="G246" s="1" t="s">
        <v>280</v>
      </c>
      <c r="H246" s="269" t="str">
        <f>Spielplan!$J171</f>
        <v>Team B7</v>
      </c>
      <c r="I246" s="170" t="str">
        <f>Spielplan!$L171</f>
        <v>Team B2</v>
      </c>
      <c r="J246" s="270">
        <f>IF(Spielplan!$M171="","",Spielplan!$M171)</f>
        <v>3</v>
      </c>
      <c r="K246" s="271">
        <f>IF(Spielplan!$O171="","",Spielplan!$O171)</f>
        <v>0</v>
      </c>
      <c r="U246" s="57" t="s">
        <v>297</v>
      </c>
      <c r="V246" s="39" t="str">
        <f t="shared" si="100"/>
        <v>Team C9</v>
      </c>
      <c r="W246" s="172" t="str">
        <f t="shared" si="101"/>
        <v>Team C7</v>
      </c>
      <c r="X246" s="172">
        <f t="shared" si="106"/>
        <v>3</v>
      </c>
      <c r="Y246" s="34">
        <f t="shared" si="107"/>
        <v>3</v>
      </c>
      <c r="Z246" s="33" t="str">
        <f t="shared" si="108"/>
        <v/>
      </c>
      <c r="AA246" s="172">
        <f t="shared" si="104"/>
        <v>1</v>
      </c>
      <c r="AB246" s="172" t="str">
        <f t="shared" si="109"/>
        <v/>
      </c>
      <c r="AC246" s="3" t="str">
        <f t="shared" si="110"/>
        <v>Team C9Team C7</v>
      </c>
      <c r="AD246" s="64" t="str">
        <f t="shared" si="111"/>
        <v>3 : 3</v>
      </c>
      <c r="AE246" s="66">
        <f t="shared" si="102"/>
        <v>1</v>
      </c>
      <c r="AF246" s="64">
        <f t="shared" si="103"/>
        <v>1</v>
      </c>
      <c r="AG246" s="172">
        <f>IF($AH246="",0,COUNTIF($AH$64:$AH246,INDEX($AH$352:$AH$639,ROW($A183))))</f>
        <v>1</v>
      </c>
      <c r="AH246" s="167" t="str">
        <f t="shared" si="105"/>
        <v>Team C9Team C7</v>
      </c>
    </row>
    <row r="247" spans="7:34" x14ac:dyDescent="0.2">
      <c r="G247" s="1" t="s">
        <v>281</v>
      </c>
      <c r="H247" s="269" t="str">
        <f>Spielplan!$J172</f>
        <v>Team C7</v>
      </c>
      <c r="I247" s="170" t="str">
        <f>Spielplan!$L172</f>
        <v>Team C2</v>
      </c>
      <c r="J247" s="270">
        <f>IF(Spielplan!$M172="","",Spielplan!$M172)</f>
        <v>2</v>
      </c>
      <c r="K247" s="271">
        <f>IF(Spielplan!$O172="","",Spielplan!$O172)</f>
        <v>1</v>
      </c>
      <c r="U247" s="57" t="s">
        <v>298</v>
      </c>
      <c r="V247" s="39" t="str">
        <f t="shared" si="100"/>
        <v>Team D9</v>
      </c>
      <c r="W247" s="172" t="str">
        <f t="shared" si="101"/>
        <v>Team D7</v>
      </c>
      <c r="X247" s="172">
        <f t="shared" si="106"/>
        <v>1</v>
      </c>
      <c r="Y247" s="34">
        <f t="shared" si="107"/>
        <v>3</v>
      </c>
      <c r="Z247" s="33" t="str">
        <f t="shared" si="108"/>
        <v/>
      </c>
      <c r="AA247" s="172">
        <f t="shared" si="104"/>
        <v>1</v>
      </c>
      <c r="AB247" s="172" t="str">
        <f t="shared" si="109"/>
        <v/>
      </c>
      <c r="AC247" s="3" t="str">
        <f t="shared" si="110"/>
        <v>Team D9Team D7</v>
      </c>
      <c r="AD247" s="64" t="str">
        <f t="shared" si="111"/>
        <v>1 : 3</v>
      </c>
      <c r="AE247" s="66">
        <f t="shared" si="102"/>
        <v>0</v>
      </c>
      <c r="AF247" s="64">
        <f t="shared" si="103"/>
        <v>3</v>
      </c>
      <c r="AG247" s="172">
        <f>IF($AH247="",0,COUNTIF($AH$64:$AH247,INDEX($AH$352:$AH$639,ROW($A184))))</f>
        <v>1</v>
      </c>
      <c r="AH247" s="167" t="str">
        <f t="shared" si="105"/>
        <v>Team D9Team D7</v>
      </c>
    </row>
    <row r="248" spans="7:34" x14ac:dyDescent="0.2">
      <c r="G248" s="1" t="s">
        <v>282</v>
      </c>
      <c r="H248" s="269" t="str">
        <f>Spielplan!$J173</f>
        <v>Team D7</v>
      </c>
      <c r="I248" s="170" t="str">
        <f>Spielplan!$L173</f>
        <v>Team D2</v>
      </c>
      <c r="J248" s="270">
        <f>IF(Spielplan!$M173="","",Spielplan!$M173)</f>
        <v>2</v>
      </c>
      <c r="K248" s="271">
        <f>IF(Spielplan!$O173="","",Spielplan!$O173)</f>
        <v>2</v>
      </c>
      <c r="U248" s="57" t="s">
        <v>299</v>
      </c>
      <c r="V248" s="39" t="str">
        <f t="shared" si="100"/>
        <v>Eintracht Frankfurt</v>
      </c>
      <c r="W248" s="172" t="str">
        <f t="shared" si="101"/>
        <v>Beinbruch SC</v>
      </c>
      <c r="X248" s="172">
        <f t="shared" si="106"/>
        <v>3</v>
      </c>
      <c r="Y248" s="34">
        <f t="shared" si="107"/>
        <v>3</v>
      </c>
      <c r="Z248" s="33" t="str">
        <f t="shared" si="108"/>
        <v/>
      </c>
      <c r="AA248" s="172">
        <f t="shared" si="104"/>
        <v>1</v>
      </c>
      <c r="AB248" s="172" t="str">
        <f t="shared" si="109"/>
        <v/>
      </c>
      <c r="AC248" s="3" t="str">
        <f t="shared" si="110"/>
        <v>Eintracht FrankfurtBeinbruch SC</v>
      </c>
      <c r="AD248" s="64" t="str">
        <f t="shared" si="111"/>
        <v>3 : 3</v>
      </c>
      <c r="AE248" s="66">
        <f t="shared" si="102"/>
        <v>1</v>
      </c>
      <c r="AF248" s="64">
        <f t="shared" si="103"/>
        <v>1</v>
      </c>
      <c r="AG248" s="172">
        <f>IF($AH248="",0,COUNTIF($AH$64:$AH248,INDEX($AH$352:$AH$639,ROW($A185))))</f>
        <v>1</v>
      </c>
      <c r="AH248" s="167" t="str">
        <f t="shared" si="105"/>
        <v>Eintracht FrankfurtBeinbruch SC</v>
      </c>
    </row>
    <row r="249" spans="7:34" x14ac:dyDescent="0.2">
      <c r="G249" s="1" t="s">
        <v>283</v>
      </c>
      <c r="H249" s="269" t="str">
        <f>Spielplan!$J174</f>
        <v>FC Barcelona</v>
      </c>
      <c r="I249" s="170" t="str">
        <f>Spielplan!$L174</f>
        <v>FV Schlappe Lunge</v>
      </c>
      <c r="J249" s="270">
        <f>IF(Spielplan!$M174="","",Spielplan!$M174)</f>
        <v>3</v>
      </c>
      <c r="K249" s="271">
        <f>IF(Spielplan!$O174="","",Spielplan!$O174)</f>
        <v>4</v>
      </c>
      <c r="U249" s="57" t="s">
        <v>300</v>
      </c>
      <c r="V249" s="39" t="str">
        <f t="shared" si="100"/>
        <v>Team B2</v>
      </c>
      <c r="W249" s="172" t="str">
        <f t="shared" si="101"/>
        <v>Team B5</v>
      </c>
      <c r="X249" s="172">
        <f t="shared" si="106"/>
        <v>1</v>
      </c>
      <c r="Y249" s="34">
        <f t="shared" si="107"/>
        <v>5</v>
      </c>
      <c r="Z249" s="33" t="str">
        <f t="shared" si="108"/>
        <v/>
      </c>
      <c r="AA249" s="172">
        <f t="shared" si="104"/>
        <v>1</v>
      </c>
      <c r="AB249" s="172" t="str">
        <f t="shared" si="109"/>
        <v/>
      </c>
      <c r="AC249" s="3" t="str">
        <f t="shared" si="110"/>
        <v>Team B2Team B5</v>
      </c>
      <c r="AD249" s="64" t="str">
        <f t="shared" si="111"/>
        <v>1 : 5</v>
      </c>
      <c r="AE249" s="66">
        <f t="shared" si="102"/>
        <v>0</v>
      </c>
      <c r="AF249" s="64">
        <f t="shared" si="103"/>
        <v>3</v>
      </c>
      <c r="AG249" s="172">
        <f>IF($AH249="",0,COUNTIF($AH$64:$AH249,INDEX($AH$352:$AH$639,ROW($A186))))</f>
        <v>1</v>
      </c>
      <c r="AH249" s="167" t="str">
        <f t="shared" si="105"/>
        <v>Team B2Team B5</v>
      </c>
    </row>
    <row r="250" spans="7:34" x14ac:dyDescent="0.2">
      <c r="G250" s="1" t="s">
        <v>284</v>
      </c>
      <c r="H250" s="269" t="str">
        <f>Spielplan!$J175</f>
        <v>Team B3</v>
      </c>
      <c r="I250" s="170" t="str">
        <f>Spielplan!$L175</f>
        <v>Team B6</v>
      </c>
      <c r="J250" s="270">
        <f>IF(Spielplan!$M175="","",Spielplan!$M175)</f>
        <v>3</v>
      </c>
      <c r="K250" s="271">
        <f>IF(Spielplan!$O175="","",Spielplan!$O175)</f>
        <v>3</v>
      </c>
      <c r="U250" s="57" t="s">
        <v>301</v>
      </c>
      <c r="V250" s="39" t="str">
        <f t="shared" si="100"/>
        <v>Team C2</v>
      </c>
      <c r="W250" s="172" t="str">
        <f t="shared" si="101"/>
        <v>Team C5</v>
      </c>
      <c r="X250" s="172">
        <f t="shared" si="106"/>
        <v>1</v>
      </c>
      <c r="Y250" s="34">
        <f t="shared" si="107"/>
        <v>6</v>
      </c>
      <c r="Z250" s="33" t="str">
        <f t="shared" si="108"/>
        <v/>
      </c>
      <c r="AA250" s="172">
        <f t="shared" si="104"/>
        <v>1</v>
      </c>
      <c r="AB250" s="172" t="str">
        <f t="shared" si="109"/>
        <v/>
      </c>
      <c r="AC250" s="3" t="str">
        <f t="shared" si="110"/>
        <v>Team C2Team C5</v>
      </c>
      <c r="AD250" s="64" t="str">
        <f t="shared" si="111"/>
        <v>1 : 6</v>
      </c>
      <c r="AE250" s="66">
        <f t="shared" si="102"/>
        <v>0</v>
      </c>
      <c r="AF250" s="64">
        <f t="shared" si="103"/>
        <v>3</v>
      </c>
      <c r="AG250" s="172">
        <f>IF($AH250="",0,COUNTIF($AH$64:$AH250,INDEX($AH$352:$AH$639,ROW($A187))))</f>
        <v>1</v>
      </c>
      <c r="AH250" s="167" t="str">
        <f t="shared" si="105"/>
        <v>Team C2Team C5</v>
      </c>
    </row>
    <row r="251" spans="7:34" x14ac:dyDescent="0.2">
      <c r="G251" s="1" t="s">
        <v>285</v>
      </c>
      <c r="H251" s="269" t="str">
        <f>Spielplan!$J176</f>
        <v>Team C3</v>
      </c>
      <c r="I251" s="170" t="str">
        <f>Spielplan!$L176</f>
        <v>Team C6</v>
      </c>
      <c r="J251" s="270">
        <f>IF(Spielplan!$M176="","",Spielplan!$M176)</f>
        <v>3</v>
      </c>
      <c r="K251" s="271">
        <f>IF(Spielplan!$O176="","",Spielplan!$O176)</f>
        <v>1</v>
      </c>
      <c r="U251" s="57" t="s">
        <v>302</v>
      </c>
      <c r="V251" s="39" t="str">
        <f t="shared" si="100"/>
        <v>Team D2</v>
      </c>
      <c r="W251" s="172" t="str">
        <f t="shared" si="101"/>
        <v>Team D5</v>
      </c>
      <c r="X251" s="172">
        <f t="shared" si="106"/>
        <v>2</v>
      </c>
      <c r="Y251" s="34">
        <f t="shared" si="107"/>
        <v>5</v>
      </c>
      <c r="Z251" s="33" t="str">
        <f t="shared" si="108"/>
        <v/>
      </c>
      <c r="AA251" s="172">
        <f t="shared" si="104"/>
        <v>1</v>
      </c>
      <c r="AB251" s="172" t="str">
        <f t="shared" si="109"/>
        <v/>
      </c>
      <c r="AC251" s="3" t="str">
        <f t="shared" si="110"/>
        <v>Team D2Team D5</v>
      </c>
      <c r="AD251" s="64" t="str">
        <f t="shared" si="111"/>
        <v>2 : 5</v>
      </c>
      <c r="AE251" s="66">
        <f t="shared" si="102"/>
        <v>0</v>
      </c>
      <c r="AF251" s="64">
        <f t="shared" si="103"/>
        <v>3</v>
      </c>
      <c r="AG251" s="172">
        <f>IF($AH251="",0,COUNTIF($AH$64:$AH251,INDEX($AH$352:$AH$639,ROW($A188))))</f>
        <v>1</v>
      </c>
      <c r="AH251" s="167" t="str">
        <f t="shared" si="105"/>
        <v>Team D2Team D5</v>
      </c>
    </row>
    <row r="252" spans="7:34" x14ac:dyDescent="0.2">
      <c r="G252" s="1" t="s">
        <v>286</v>
      </c>
      <c r="H252" s="269" t="str">
        <f>Spielplan!$J177</f>
        <v>Team D3</v>
      </c>
      <c r="I252" s="170" t="str">
        <f>Spielplan!$L177</f>
        <v>Team D6</v>
      </c>
      <c r="J252" s="270">
        <f>IF(Spielplan!$M177="","",Spielplan!$M177)</f>
        <v>3</v>
      </c>
      <c r="K252" s="271">
        <f>IF(Spielplan!$O177="","",Spielplan!$O177)</f>
        <v>3</v>
      </c>
      <c r="U252" s="57" t="s">
        <v>303</v>
      </c>
      <c r="V252" s="39" t="str">
        <f t="shared" si="100"/>
        <v>Maibach 1822 eV</v>
      </c>
      <c r="W252" s="172" t="str">
        <f t="shared" si="101"/>
        <v>FC Barcelona</v>
      </c>
      <c r="X252" s="172">
        <f t="shared" si="106"/>
        <v>2</v>
      </c>
      <c r="Y252" s="34">
        <f t="shared" si="107"/>
        <v>4</v>
      </c>
      <c r="Z252" s="33" t="str">
        <f t="shared" si="108"/>
        <v/>
      </c>
      <c r="AA252" s="172">
        <f t="shared" si="104"/>
        <v>1</v>
      </c>
      <c r="AB252" s="172" t="str">
        <f t="shared" si="109"/>
        <v/>
      </c>
      <c r="AC252" s="3" t="str">
        <f t="shared" si="110"/>
        <v>Maibach 1822 eVFC Barcelona</v>
      </c>
      <c r="AD252" s="64" t="str">
        <f t="shared" si="111"/>
        <v>2 : 4</v>
      </c>
      <c r="AE252" s="66">
        <f t="shared" si="102"/>
        <v>0</v>
      </c>
      <c r="AF252" s="64">
        <f t="shared" si="103"/>
        <v>3</v>
      </c>
      <c r="AG252" s="172">
        <f>IF($AH252="",0,COUNTIF($AH$64:$AH252,INDEX($AH$352:$AH$639,ROW($A189))))</f>
        <v>1</v>
      </c>
      <c r="AH252" s="167" t="str">
        <f t="shared" si="105"/>
        <v>Maibach 1822 eVFC Barcelona</v>
      </c>
    </row>
    <row r="253" spans="7:34" x14ac:dyDescent="0.2">
      <c r="G253" s="1" t="s">
        <v>287</v>
      </c>
      <c r="H253" s="269" t="str">
        <f>Spielplan!$J178</f>
        <v>Beinbruch SC</v>
      </c>
      <c r="I253" s="170" t="str">
        <f>Spielplan!$L178</f>
        <v>Maibach 1822 eV</v>
      </c>
      <c r="J253" s="270">
        <f>IF(Spielplan!$M178="","",Spielplan!$M178)</f>
        <v>5</v>
      </c>
      <c r="K253" s="271">
        <f>IF(Spielplan!$O178="","",Spielplan!$O178)</f>
        <v>1</v>
      </c>
      <c r="U253" s="57" t="s">
        <v>304</v>
      </c>
      <c r="V253" s="39" t="str">
        <f t="shared" si="100"/>
        <v>Team B4</v>
      </c>
      <c r="W253" s="172" t="str">
        <f t="shared" si="101"/>
        <v>Team B3</v>
      </c>
      <c r="X253" s="172">
        <f t="shared" si="106"/>
        <v>0</v>
      </c>
      <c r="Y253" s="34">
        <f t="shared" si="107"/>
        <v>3</v>
      </c>
      <c r="Z253" s="33" t="str">
        <f t="shared" si="108"/>
        <v/>
      </c>
      <c r="AA253" s="172">
        <f t="shared" si="104"/>
        <v>1</v>
      </c>
      <c r="AB253" s="172" t="str">
        <f t="shared" si="109"/>
        <v/>
      </c>
      <c r="AC253" s="3" t="str">
        <f t="shared" si="110"/>
        <v>Team B4Team B3</v>
      </c>
      <c r="AD253" s="64" t="str">
        <f t="shared" si="111"/>
        <v>0 : 3</v>
      </c>
      <c r="AE253" s="66">
        <f t="shared" si="102"/>
        <v>0</v>
      </c>
      <c r="AF253" s="64">
        <f t="shared" si="103"/>
        <v>3</v>
      </c>
      <c r="AG253" s="172">
        <f>IF($AH253="",0,COUNTIF($AH$64:$AH253,INDEX($AH$352:$AH$639,ROW($A190))))</f>
        <v>1</v>
      </c>
      <c r="AH253" s="167" t="str">
        <f t="shared" si="105"/>
        <v>Team B4Team B3</v>
      </c>
    </row>
    <row r="254" spans="7:34" x14ac:dyDescent="0.2">
      <c r="G254" s="1" t="s">
        <v>288</v>
      </c>
      <c r="H254" s="269" t="str">
        <f>Spielplan!$J179</f>
        <v>Team B5</v>
      </c>
      <c r="I254" s="170" t="str">
        <f>Spielplan!$L179</f>
        <v>Team B4</v>
      </c>
      <c r="J254" s="270">
        <f>IF(Spielplan!$M179="","",Spielplan!$M179)</f>
        <v>6</v>
      </c>
      <c r="K254" s="271">
        <f>IF(Spielplan!$O179="","",Spielplan!$O179)</f>
        <v>1</v>
      </c>
      <c r="U254" s="57" t="s">
        <v>305</v>
      </c>
      <c r="V254" s="39" t="str">
        <f t="shared" si="100"/>
        <v>Team C4</v>
      </c>
      <c r="W254" s="172" t="str">
        <f t="shared" si="101"/>
        <v>Team C3</v>
      </c>
      <c r="X254" s="172">
        <f t="shared" si="106"/>
        <v>1</v>
      </c>
      <c r="Y254" s="34">
        <f t="shared" si="107"/>
        <v>5</v>
      </c>
      <c r="Z254" s="33" t="str">
        <f t="shared" si="108"/>
        <v/>
      </c>
      <c r="AA254" s="172">
        <f t="shared" si="104"/>
        <v>1</v>
      </c>
      <c r="AB254" s="172" t="str">
        <f t="shared" si="109"/>
        <v/>
      </c>
      <c r="AC254" s="3" t="str">
        <f t="shared" si="110"/>
        <v>Team C4Team C3</v>
      </c>
      <c r="AD254" s="64" t="str">
        <f t="shared" si="111"/>
        <v>1 : 5</v>
      </c>
      <c r="AE254" s="66">
        <f t="shared" si="102"/>
        <v>0</v>
      </c>
      <c r="AF254" s="64">
        <f t="shared" si="103"/>
        <v>3</v>
      </c>
      <c r="AG254" s="172">
        <f>IF($AH254="",0,COUNTIF($AH$64:$AH254,INDEX($AH$352:$AH$639,ROW($A191))))</f>
        <v>1</v>
      </c>
      <c r="AH254" s="167" t="str">
        <f t="shared" si="105"/>
        <v>Team C4Team C3</v>
      </c>
    </row>
    <row r="255" spans="7:34" x14ac:dyDescent="0.2">
      <c r="G255" s="1" t="s">
        <v>289</v>
      </c>
      <c r="H255" s="269" t="str">
        <f>Spielplan!$J180</f>
        <v>Team C5</v>
      </c>
      <c r="I255" s="170" t="str">
        <f>Spielplan!$L180</f>
        <v>Team C4</v>
      </c>
      <c r="J255" s="270">
        <f>IF(Spielplan!$M180="","",Spielplan!$M180)</f>
        <v>5</v>
      </c>
      <c r="K255" s="271">
        <f>IF(Spielplan!$O180="","",Spielplan!$O180)</f>
        <v>2</v>
      </c>
      <c r="U255" s="57" t="s">
        <v>306</v>
      </c>
      <c r="V255" s="39" t="str">
        <f t="shared" si="100"/>
        <v>Team D4</v>
      </c>
      <c r="W255" s="172" t="str">
        <f t="shared" si="101"/>
        <v>Team D3</v>
      </c>
      <c r="X255" s="172">
        <f t="shared" si="106"/>
        <v>3</v>
      </c>
      <c r="Y255" s="34">
        <f t="shared" si="107"/>
        <v>0</v>
      </c>
      <c r="Z255" s="33" t="str">
        <f t="shared" si="108"/>
        <v/>
      </c>
      <c r="AA255" s="172">
        <f t="shared" si="104"/>
        <v>1</v>
      </c>
      <c r="AB255" s="172" t="str">
        <f t="shared" si="109"/>
        <v/>
      </c>
      <c r="AC255" s="3" t="str">
        <f t="shared" si="110"/>
        <v>Team D4Team D3</v>
      </c>
      <c r="AD255" s="64" t="str">
        <f t="shared" si="111"/>
        <v>3 : 0</v>
      </c>
      <c r="AE255" s="66">
        <f t="shared" si="102"/>
        <v>3</v>
      </c>
      <c r="AF255" s="64">
        <f t="shared" si="103"/>
        <v>0</v>
      </c>
      <c r="AG255" s="172">
        <f>IF($AH255="",0,COUNTIF($AH$64:$AH255,INDEX($AH$352:$AH$639,ROW($A192))))</f>
        <v>1</v>
      </c>
      <c r="AH255" s="167" t="str">
        <f t="shared" si="105"/>
        <v>Team D4Team D3</v>
      </c>
    </row>
    <row r="256" spans="7:34" x14ac:dyDescent="0.2">
      <c r="G256" s="1" t="s">
        <v>290</v>
      </c>
      <c r="H256" s="269" t="str">
        <f>Spielplan!$J181</f>
        <v>Team D5</v>
      </c>
      <c r="I256" s="170" t="str">
        <f>Spielplan!$L181</f>
        <v>Team D4</v>
      </c>
      <c r="J256" s="270">
        <f>IF(Spielplan!$M181="","",Spielplan!$M181)</f>
        <v>4</v>
      </c>
      <c r="K256" s="271">
        <f>IF(Spielplan!$O181="","",Spielplan!$O181)</f>
        <v>2</v>
      </c>
      <c r="U256" s="57" t="s">
        <v>307</v>
      </c>
      <c r="V256" s="39" t="str">
        <f t="shared" ref="V256:V319" si="112">IF($H273=0,"",$H273)</f>
        <v>1. FC Riedwald</v>
      </c>
      <c r="W256" s="172" t="str">
        <f t="shared" ref="W256:W319" si="113">IF($I273=0,"",$I273)</f>
        <v>Team A7</v>
      </c>
      <c r="X256" s="172">
        <f t="shared" si="106"/>
        <v>2</v>
      </c>
      <c r="Y256" s="34">
        <f t="shared" si="107"/>
        <v>1</v>
      </c>
      <c r="Z256" s="33" t="str">
        <f t="shared" si="108"/>
        <v/>
      </c>
      <c r="AA256" s="172">
        <f t="shared" si="104"/>
        <v>1</v>
      </c>
      <c r="AB256" s="172" t="str">
        <f t="shared" si="109"/>
        <v/>
      </c>
      <c r="AC256" s="3" t="str">
        <f t="shared" si="110"/>
        <v>1. FC RiedwaldTeam A7</v>
      </c>
      <c r="AD256" s="64" t="str">
        <f t="shared" si="111"/>
        <v>2 : 1</v>
      </c>
      <c r="AE256" s="66">
        <f t="shared" ref="AE256:AE319" si="114">IF($AA256=0,"",IF($X256&gt;$Y256,$E$72,IF($X256=$Y256,1,0)))</f>
        <v>3</v>
      </c>
      <c r="AF256" s="64">
        <f t="shared" ref="AF256:AF319" si="115">IF($AA256=0,"",IF($X256&lt;$Y256,$E$72,IF($X256=$Y256,1,0)))</f>
        <v>0</v>
      </c>
      <c r="AG256" s="172">
        <f>IF($AH256="",0,COUNTIF($AH$64:$AH256,INDEX($AH$352:$AH$639,ROW($A193))))</f>
        <v>1</v>
      </c>
      <c r="AH256" s="167" t="str">
        <f t="shared" si="105"/>
        <v>1. FC RiedwaldTeam A7</v>
      </c>
    </row>
    <row r="257" spans="7:34" x14ac:dyDescent="0.2">
      <c r="G257" s="1" t="s">
        <v>291</v>
      </c>
      <c r="H257" s="269" t="str">
        <f>Spielplan!$J182</f>
        <v>Team A8</v>
      </c>
      <c r="I257" s="170" t="str">
        <f>Spielplan!$L182</f>
        <v>1. FC Riedwald</v>
      </c>
      <c r="J257" s="270">
        <f>IF(Spielplan!$M182="","",Spielplan!$M182)</f>
        <v>3</v>
      </c>
      <c r="K257" s="271">
        <f>IF(Spielplan!$O182="","",Spielplan!$O182)</f>
        <v>0</v>
      </c>
      <c r="U257" s="57" t="s">
        <v>308</v>
      </c>
      <c r="V257" s="39" t="str">
        <f t="shared" si="112"/>
        <v>Team B1</v>
      </c>
      <c r="W257" s="172" t="str">
        <f t="shared" si="113"/>
        <v>Team B7</v>
      </c>
      <c r="X257" s="172">
        <f t="shared" si="106"/>
        <v>2</v>
      </c>
      <c r="Y257" s="34">
        <f t="shared" si="107"/>
        <v>2</v>
      </c>
      <c r="Z257" s="33" t="str">
        <f t="shared" si="108"/>
        <v/>
      </c>
      <c r="AA257" s="172">
        <f t="shared" ref="AA257:AA320" si="116">IF(AND(V257&lt;&gt;"",W257&lt;&gt;"",V257&lt;&gt;W257,X257&lt;&gt;"",Y257&lt;&gt;""),1,0)</f>
        <v>1</v>
      </c>
      <c r="AB257" s="172" t="str">
        <f t="shared" si="109"/>
        <v/>
      </c>
      <c r="AC257" s="3" t="str">
        <f t="shared" si="110"/>
        <v>Team B1Team B7</v>
      </c>
      <c r="AD257" s="64" t="str">
        <f t="shared" si="111"/>
        <v>2 : 2</v>
      </c>
      <c r="AE257" s="66">
        <f t="shared" si="114"/>
        <v>1</v>
      </c>
      <c r="AF257" s="64">
        <f t="shared" si="115"/>
        <v>1</v>
      </c>
      <c r="AG257" s="172">
        <f>IF($AH257="",0,COUNTIF($AH$64:$AH257,INDEX($AH$352:$AH$639,ROW($A194))))</f>
        <v>1</v>
      </c>
      <c r="AH257" s="167" t="str">
        <f t="shared" ref="AH257:AH320" si="117">V257&amp;W257</f>
        <v>Team B1Team B7</v>
      </c>
    </row>
    <row r="258" spans="7:34" x14ac:dyDescent="0.2">
      <c r="G258" s="1" t="s">
        <v>292</v>
      </c>
      <c r="H258" s="269" t="str">
        <f>Spielplan!$J183</f>
        <v>Team B8</v>
      </c>
      <c r="I258" s="170" t="str">
        <f>Spielplan!$L183</f>
        <v>Team B1</v>
      </c>
      <c r="J258" s="270">
        <f>IF(Spielplan!$M183="","",Spielplan!$M183)</f>
        <v>5</v>
      </c>
      <c r="K258" s="271">
        <f>IF(Spielplan!$O183="","",Spielplan!$O183)</f>
        <v>1</v>
      </c>
      <c r="U258" s="57" t="s">
        <v>309</v>
      </c>
      <c r="V258" s="39" t="str">
        <f t="shared" si="112"/>
        <v>Team C1</v>
      </c>
      <c r="W258" s="172" t="str">
        <f t="shared" si="113"/>
        <v>Team C7</v>
      </c>
      <c r="X258" s="172">
        <f t="shared" ref="X258:X321" si="118">IF(OR($J275="",$K275="",$V258="",$W258=""),"",$J275)</f>
        <v>3</v>
      </c>
      <c r="Y258" s="34">
        <f t="shared" ref="Y258:Y321" si="119">IF(OR($J275="",$K275="",$V258="",$W258=""),"",$K275)</f>
        <v>4</v>
      </c>
      <c r="Z258" s="33" t="str">
        <f t="shared" ref="Z258:Z321" si="120">IF($AG258=0,V258&amp;W258,"")</f>
        <v/>
      </c>
      <c r="AA258" s="172">
        <f t="shared" si="116"/>
        <v>1</v>
      </c>
      <c r="AB258" s="172" t="str">
        <f t="shared" ref="AB258:AB321" si="121">IF(AND(AA258&gt;0,$AG258=0),X258&amp;$M$67&amp;Y258,"")</f>
        <v/>
      </c>
      <c r="AC258" s="3" t="str">
        <f t="shared" ref="AC258:AC321" si="122">IF($AG258=1,V258&amp;W258,"")</f>
        <v>Team C1Team C7</v>
      </c>
      <c r="AD258" s="64" t="str">
        <f t="shared" ref="AD258:AD321" si="123">IF(AND(AA258&gt;0,$AG258=1),$X258&amp;$M$67&amp;$Y258,"")</f>
        <v>3 : 4</v>
      </c>
      <c r="AE258" s="66">
        <f t="shared" si="114"/>
        <v>0</v>
      </c>
      <c r="AF258" s="64">
        <f t="shared" si="115"/>
        <v>3</v>
      </c>
      <c r="AG258" s="172">
        <f>IF($AH258="",0,COUNTIF($AH$64:$AH258,INDEX($AH$352:$AH$639,ROW($A195))))</f>
        <v>1</v>
      </c>
      <c r="AH258" s="167" t="str">
        <f t="shared" si="117"/>
        <v>Team C1Team C7</v>
      </c>
    </row>
    <row r="259" spans="7:34" x14ac:dyDescent="0.2">
      <c r="G259" s="1" t="s">
        <v>293</v>
      </c>
      <c r="H259" s="269" t="str">
        <f>Spielplan!$J184</f>
        <v>Team C8</v>
      </c>
      <c r="I259" s="170" t="str">
        <f>Spielplan!$L184</f>
        <v>Team C1</v>
      </c>
      <c r="J259" s="270">
        <f>IF(Spielplan!$M184="","",Spielplan!$M184)</f>
        <v>0</v>
      </c>
      <c r="K259" s="271">
        <f>IF(Spielplan!$O184="","",Spielplan!$O184)</f>
        <v>3</v>
      </c>
      <c r="U259" s="57" t="s">
        <v>310</v>
      </c>
      <c r="V259" s="39" t="str">
        <f t="shared" si="112"/>
        <v>Team D1</v>
      </c>
      <c r="W259" s="172" t="str">
        <f t="shared" si="113"/>
        <v>Team D7</v>
      </c>
      <c r="X259" s="172">
        <f t="shared" si="118"/>
        <v>3</v>
      </c>
      <c r="Y259" s="34">
        <f t="shared" si="119"/>
        <v>3</v>
      </c>
      <c r="Z259" s="33" t="str">
        <f t="shared" si="120"/>
        <v/>
      </c>
      <c r="AA259" s="172">
        <f t="shared" si="116"/>
        <v>1</v>
      </c>
      <c r="AB259" s="172" t="str">
        <f t="shared" si="121"/>
        <v/>
      </c>
      <c r="AC259" s="3" t="str">
        <f t="shared" si="122"/>
        <v>Team D1Team D7</v>
      </c>
      <c r="AD259" s="64" t="str">
        <f t="shared" si="123"/>
        <v>3 : 3</v>
      </c>
      <c r="AE259" s="66">
        <f t="shared" si="114"/>
        <v>1</v>
      </c>
      <c r="AF259" s="64">
        <f t="shared" si="115"/>
        <v>1</v>
      </c>
      <c r="AG259" s="172">
        <f>IF($AH259="",0,COUNTIF($AH$64:$AH259,INDEX($AH$352:$AH$639,ROW($A196))))</f>
        <v>1</v>
      </c>
      <c r="AH259" s="167" t="str">
        <f t="shared" si="117"/>
        <v>Team D1Team D7</v>
      </c>
    </row>
    <row r="260" spans="7:34" ht="12" customHeight="1" x14ac:dyDescent="0.2">
      <c r="G260" s="1" t="s">
        <v>294</v>
      </c>
      <c r="H260" s="269" t="str">
        <f>Spielplan!$J185</f>
        <v>Team D8</v>
      </c>
      <c r="I260" s="170" t="str">
        <f>Spielplan!$L185</f>
        <v>Team D1</v>
      </c>
      <c r="J260" s="270">
        <f>IF(Spielplan!$M185="","",Spielplan!$M185)</f>
        <v>1</v>
      </c>
      <c r="K260" s="271">
        <f>IF(Spielplan!$O185="","",Spielplan!$O185)</f>
        <v>2</v>
      </c>
      <c r="U260" s="57" t="s">
        <v>311</v>
      </c>
      <c r="V260" s="39" t="str">
        <f t="shared" si="112"/>
        <v>Team A8</v>
      </c>
      <c r="W260" s="172" t="str">
        <f t="shared" si="113"/>
        <v>FV Schlappe Lunge</v>
      </c>
      <c r="X260" s="172">
        <f t="shared" si="118"/>
        <v>3</v>
      </c>
      <c r="Y260" s="34">
        <f t="shared" si="119"/>
        <v>1</v>
      </c>
      <c r="Z260" s="33" t="str">
        <f t="shared" si="120"/>
        <v/>
      </c>
      <c r="AA260" s="172">
        <f t="shared" si="116"/>
        <v>1</v>
      </c>
      <c r="AB260" s="172" t="str">
        <f t="shared" si="121"/>
        <v/>
      </c>
      <c r="AC260" s="3" t="str">
        <f t="shared" si="122"/>
        <v>Team A8FV Schlappe Lunge</v>
      </c>
      <c r="AD260" s="64" t="str">
        <f t="shared" si="123"/>
        <v>3 : 1</v>
      </c>
      <c r="AE260" s="66">
        <f t="shared" si="114"/>
        <v>3</v>
      </c>
      <c r="AF260" s="64">
        <f t="shared" si="115"/>
        <v>0</v>
      </c>
      <c r="AG260" s="172">
        <f>IF($AH260="",0,COUNTIF($AH$64:$AH260,INDEX($AH$352:$AH$639,ROW($A197))))</f>
        <v>1</v>
      </c>
      <c r="AH260" s="167" t="str">
        <f t="shared" si="117"/>
        <v>Team A8FV Schlappe Lunge</v>
      </c>
    </row>
    <row r="261" spans="7:34" ht="12" customHeight="1" x14ac:dyDescent="0.2">
      <c r="G261" s="1" t="s">
        <v>295</v>
      </c>
      <c r="H261" s="269" t="str">
        <f>Spielplan!$J186</f>
        <v>Team A9</v>
      </c>
      <c r="I261" s="170" t="str">
        <f>Spielplan!$L186</f>
        <v>Team A7</v>
      </c>
      <c r="J261" s="270">
        <f>IF(Spielplan!$M186="","",Spielplan!$M186)</f>
        <v>2</v>
      </c>
      <c r="K261" s="271">
        <f>IF(Spielplan!$O186="","",Spielplan!$O186)</f>
        <v>2</v>
      </c>
      <c r="U261" s="57" t="s">
        <v>312</v>
      </c>
      <c r="V261" s="39" t="str">
        <f t="shared" si="112"/>
        <v>Team B8</v>
      </c>
      <c r="W261" s="172" t="str">
        <f t="shared" si="113"/>
        <v>Team B6</v>
      </c>
      <c r="X261" s="172">
        <f t="shared" si="118"/>
        <v>3</v>
      </c>
      <c r="Y261" s="34">
        <f t="shared" si="119"/>
        <v>3</v>
      </c>
      <c r="Z261" s="33" t="str">
        <f t="shared" si="120"/>
        <v/>
      </c>
      <c r="AA261" s="172">
        <f t="shared" si="116"/>
        <v>1</v>
      </c>
      <c r="AB261" s="172" t="str">
        <f t="shared" si="121"/>
        <v/>
      </c>
      <c r="AC261" s="3" t="str">
        <f t="shared" si="122"/>
        <v>Team B8Team B6</v>
      </c>
      <c r="AD261" s="64" t="str">
        <f t="shared" si="123"/>
        <v>3 : 3</v>
      </c>
      <c r="AE261" s="66">
        <f t="shared" si="114"/>
        <v>1</v>
      </c>
      <c r="AF261" s="64">
        <f t="shared" si="115"/>
        <v>1</v>
      </c>
      <c r="AG261" s="172">
        <f>IF($AH261="",0,COUNTIF($AH$64:$AH261,INDEX($AH$352:$AH$639,ROW($A198))))</f>
        <v>1</v>
      </c>
      <c r="AH261" s="167" t="str">
        <f t="shared" si="117"/>
        <v>Team B8Team B6</v>
      </c>
    </row>
    <row r="262" spans="7:34" x14ac:dyDescent="0.2">
      <c r="G262" s="1" t="s">
        <v>296</v>
      </c>
      <c r="H262" s="269" t="str">
        <f>Spielplan!$J187</f>
        <v>Team B9</v>
      </c>
      <c r="I262" s="170" t="str">
        <f>Spielplan!$L187</f>
        <v>Team B7</v>
      </c>
      <c r="J262" s="270">
        <f>IF(Spielplan!$M187="","",Spielplan!$M187)</f>
        <v>4</v>
      </c>
      <c r="K262" s="271">
        <f>IF(Spielplan!$O187="","",Spielplan!$O187)</f>
        <v>3</v>
      </c>
      <c r="U262" s="57" t="s">
        <v>313</v>
      </c>
      <c r="V262" s="39" t="str">
        <f t="shared" si="112"/>
        <v>Team C8</v>
      </c>
      <c r="W262" s="172" t="str">
        <f t="shared" si="113"/>
        <v>Team C6</v>
      </c>
      <c r="X262" s="172">
        <f t="shared" si="118"/>
        <v>5</v>
      </c>
      <c r="Y262" s="34">
        <f t="shared" si="119"/>
        <v>1</v>
      </c>
      <c r="Z262" s="33" t="str">
        <f t="shared" si="120"/>
        <v/>
      </c>
      <c r="AA262" s="172">
        <f t="shared" si="116"/>
        <v>1</v>
      </c>
      <c r="AB262" s="172" t="str">
        <f t="shared" si="121"/>
        <v/>
      </c>
      <c r="AC262" s="3" t="str">
        <f t="shared" si="122"/>
        <v>Team C8Team C6</v>
      </c>
      <c r="AD262" s="64" t="str">
        <f t="shared" si="123"/>
        <v>5 : 1</v>
      </c>
      <c r="AE262" s="66">
        <f t="shared" si="114"/>
        <v>3</v>
      </c>
      <c r="AF262" s="64">
        <f t="shared" si="115"/>
        <v>0</v>
      </c>
      <c r="AG262" s="172">
        <f>IF($AH262="",0,COUNTIF($AH$64:$AH262,INDEX($AH$352:$AH$639,ROW($A199))))</f>
        <v>1</v>
      </c>
      <c r="AH262" s="167" t="str">
        <f t="shared" si="117"/>
        <v>Team C8Team C6</v>
      </c>
    </row>
    <row r="263" spans="7:34" x14ac:dyDescent="0.2">
      <c r="G263" s="1" t="s">
        <v>297</v>
      </c>
      <c r="H263" s="269" t="str">
        <f>Spielplan!$J188</f>
        <v>Team C9</v>
      </c>
      <c r="I263" s="170" t="str">
        <f>Spielplan!$L188</f>
        <v>Team C7</v>
      </c>
      <c r="J263" s="270">
        <f>IF(Spielplan!$M188="","",Spielplan!$M188)</f>
        <v>3</v>
      </c>
      <c r="K263" s="271">
        <f>IF(Spielplan!$O188="","",Spielplan!$O188)</f>
        <v>3</v>
      </c>
      <c r="U263" s="57" t="s">
        <v>314</v>
      </c>
      <c r="V263" s="39" t="str">
        <f t="shared" si="112"/>
        <v>Team D8</v>
      </c>
      <c r="W263" s="172" t="str">
        <f t="shared" si="113"/>
        <v>Team D6</v>
      </c>
      <c r="X263" s="172">
        <f t="shared" si="118"/>
        <v>6</v>
      </c>
      <c r="Y263" s="34">
        <f t="shared" si="119"/>
        <v>1</v>
      </c>
      <c r="Z263" s="33" t="str">
        <f t="shared" si="120"/>
        <v/>
      </c>
      <c r="AA263" s="172">
        <f t="shared" si="116"/>
        <v>1</v>
      </c>
      <c r="AB263" s="172" t="str">
        <f t="shared" si="121"/>
        <v/>
      </c>
      <c r="AC263" s="3" t="str">
        <f t="shared" si="122"/>
        <v>Team D8Team D6</v>
      </c>
      <c r="AD263" s="64" t="str">
        <f t="shared" si="123"/>
        <v>6 : 1</v>
      </c>
      <c r="AE263" s="66">
        <f t="shared" si="114"/>
        <v>3</v>
      </c>
      <c r="AF263" s="64">
        <f t="shared" si="115"/>
        <v>0</v>
      </c>
      <c r="AG263" s="172">
        <f>IF($AH263="",0,COUNTIF($AH$64:$AH263,INDEX($AH$352:$AH$639,ROW($A200))))</f>
        <v>1</v>
      </c>
      <c r="AH263" s="167" t="str">
        <f t="shared" si="117"/>
        <v>Team D8Team D6</v>
      </c>
    </row>
    <row r="264" spans="7:34" x14ac:dyDescent="0.2">
      <c r="G264" s="1" t="s">
        <v>298</v>
      </c>
      <c r="H264" s="269" t="str">
        <f>Spielplan!$J189</f>
        <v>Team D9</v>
      </c>
      <c r="I264" s="170" t="str">
        <f>Spielplan!$L189</f>
        <v>Team D7</v>
      </c>
      <c r="J264" s="270">
        <f>IF(Spielplan!$M189="","",Spielplan!$M189)</f>
        <v>1</v>
      </c>
      <c r="K264" s="271">
        <f>IF(Spielplan!$O189="","",Spielplan!$O189)</f>
        <v>3</v>
      </c>
      <c r="U264" s="57" t="s">
        <v>315</v>
      </c>
      <c r="V264" s="39" t="str">
        <f t="shared" si="112"/>
        <v>Beinbruch SC</v>
      </c>
      <c r="W264" s="172" t="str">
        <f t="shared" si="113"/>
        <v>Team A9</v>
      </c>
      <c r="X264" s="172">
        <f t="shared" si="118"/>
        <v>5</v>
      </c>
      <c r="Y264" s="34">
        <f t="shared" si="119"/>
        <v>2</v>
      </c>
      <c r="Z264" s="33" t="str">
        <f t="shared" si="120"/>
        <v/>
      </c>
      <c r="AA264" s="172">
        <f t="shared" si="116"/>
        <v>1</v>
      </c>
      <c r="AB264" s="172" t="str">
        <f t="shared" si="121"/>
        <v/>
      </c>
      <c r="AC264" s="3" t="str">
        <f t="shared" si="122"/>
        <v>Beinbruch SCTeam A9</v>
      </c>
      <c r="AD264" s="64" t="str">
        <f t="shared" si="123"/>
        <v>5 : 2</v>
      </c>
      <c r="AE264" s="66">
        <f t="shared" si="114"/>
        <v>3</v>
      </c>
      <c r="AF264" s="64">
        <f t="shared" si="115"/>
        <v>0</v>
      </c>
      <c r="AG264" s="172">
        <f>IF($AH264="",0,COUNTIF($AH$64:$AH264,INDEX($AH$352:$AH$639,ROW($A201))))</f>
        <v>1</v>
      </c>
      <c r="AH264" s="167" t="str">
        <f t="shared" si="117"/>
        <v>Beinbruch SCTeam A9</v>
      </c>
    </row>
    <row r="265" spans="7:34" x14ac:dyDescent="0.2">
      <c r="G265" s="1" t="s">
        <v>299</v>
      </c>
      <c r="H265" s="269" t="str">
        <f>Spielplan!$J190</f>
        <v>Eintracht Frankfurt</v>
      </c>
      <c r="I265" s="170" t="str">
        <f>Spielplan!$L190</f>
        <v>Beinbruch SC</v>
      </c>
      <c r="J265" s="270">
        <f>IF(Spielplan!$M190="","",Spielplan!$M190)</f>
        <v>3</v>
      </c>
      <c r="K265" s="271">
        <f>IF(Spielplan!$O190="","",Spielplan!$O190)</f>
        <v>3</v>
      </c>
      <c r="U265" s="57" t="s">
        <v>316</v>
      </c>
      <c r="V265" s="39" t="str">
        <f t="shared" si="112"/>
        <v>Team B5</v>
      </c>
      <c r="W265" s="172" t="str">
        <f t="shared" si="113"/>
        <v>Team B9</v>
      </c>
      <c r="X265" s="172">
        <f t="shared" si="118"/>
        <v>4</v>
      </c>
      <c r="Y265" s="34">
        <f t="shared" si="119"/>
        <v>2</v>
      </c>
      <c r="Z265" s="33" t="str">
        <f t="shared" si="120"/>
        <v/>
      </c>
      <c r="AA265" s="172">
        <f t="shared" si="116"/>
        <v>1</v>
      </c>
      <c r="AB265" s="172" t="str">
        <f t="shared" si="121"/>
        <v/>
      </c>
      <c r="AC265" s="3" t="str">
        <f t="shared" si="122"/>
        <v>Team B5Team B9</v>
      </c>
      <c r="AD265" s="64" t="str">
        <f t="shared" si="123"/>
        <v>4 : 2</v>
      </c>
      <c r="AE265" s="66">
        <f t="shared" si="114"/>
        <v>3</v>
      </c>
      <c r="AF265" s="64">
        <f t="shared" si="115"/>
        <v>0</v>
      </c>
      <c r="AG265" s="172">
        <f>IF($AH265="",0,COUNTIF($AH$64:$AH265,INDEX($AH$352:$AH$639,ROW($A202))))</f>
        <v>1</v>
      </c>
      <c r="AH265" s="167" t="str">
        <f t="shared" si="117"/>
        <v>Team B5Team B9</v>
      </c>
    </row>
    <row r="266" spans="7:34" x14ac:dyDescent="0.2">
      <c r="G266" s="1" t="s">
        <v>300</v>
      </c>
      <c r="H266" s="269" t="str">
        <f>Spielplan!$J191</f>
        <v>Team B2</v>
      </c>
      <c r="I266" s="170" t="str">
        <f>Spielplan!$L191</f>
        <v>Team B5</v>
      </c>
      <c r="J266" s="270">
        <f>IF(Spielplan!$M191="","",Spielplan!$M191)</f>
        <v>1</v>
      </c>
      <c r="K266" s="271">
        <f>IF(Spielplan!$O191="","",Spielplan!$O191)</f>
        <v>5</v>
      </c>
      <c r="U266" s="57" t="s">
        <v>317</v>
      </c>
      <c r="V266" s="39" t="str">
        <f t="shared" si="112"/>
        <v>Team C5</v>
      </c>
      <c r="W266" s="172" t="str">
        <f t="shared" si="113"/>
        <v>Team C9</v>
      </c>
      <c r="X266" s="172">
        <f t="shared" si="118"/>
        <v>3</v>
      </c>
      <c r="Y266" s="34">
        <f t="shared" si="119"/>
        <v>0</v>
      </c>
      <c r="Z266" s="33" t="str">
        <f t="shared" si="120"/>
        <v/>
      </c>
      <c r="AA266" s="172">
        <f t="shared" si="116"/>
        <v>1</v>
      </c>
      <c r="AB266" s="172" t="str">
        <f t="shared" si="121"/>
        <v/>
      </c>
      <c r="AC266" s="3" t="str">
        <f t="shared" si="122"/>
        <v>Team C5Team C9</v>
      </c>
      <c r="AD266" s="64" t="str">
        <f t="shared" si="123"/>
        <v>3 : 0</v>
      </c>
      <c r="AE266" s="66">
        <f t="shared" si="114"/>
        <v>3</v>
      </c>
      <c r="AF266" s="64">
        <f t="shared" si="115"/>
        <v>0</v>
      </c>
      <c r="AG266" s="172">
        <f>IF($AH266="",0,COUNTIF($AH$64:$AH266,INDEX($AH$352:$AH$639,ROW($A203))))</f>
        <v>1</v>
      </c>
      <c r="AH266" s="167" t="str">
        <f t="shared" si="117"/>
        <v>Team C5Team C9</v>
      </c>
    </row>
    <row r="267" spans="7:34" x14ac:dyDescent="0.2">
      <c r="G267" s="1" t="s">
        <v>301</v>
      </c>
      <c r="H267" s="269" t="str">
        <f>Spielplan!$J192</f>
        <v>Team C2</v>
      </c>
      <c r="I267" s="170" t="str">
        <f>Spielplan!$L192</f>
        <v>Team C5</v>
      </c>
      <c r="J267" s="270">
        <f>IF(Spielplan!$M192="","",Spielplan!$M192)</f>
        <v>1</v>
      </c>
      <c r="K267" s="271">
        <f>IF(Spielplan!$O192="","",Spielplan!$O192)</f>
        <v>6</v>
      </c>
      <c r="U267" s="57" t="s">
        <v>318</v>
      </c>
      <c r="V267" s="39" t="str">
        <f t="shared" si="112"/>
        <v>Team D5</v>
      </c>
      <c r="W267" s="172" t="str">
        <f t="shared" si="113"/>
        <v>Team D9</v>
      </c>
      <c r="X267" s="172">
        <f t="shared" si="118"/>
        <v>5</v>
      </c>
      <c r="Y267" s="34">
        <f t="shared" si="119"/>
        <v>1</v>
      </c>
      <c r="Z267" s="33" t="str">
        <f t="shared" si="120"/>
        <v/>
      </c>
      <c r="AA267" s="172">
        <f t="shared" si="116"/>
        <v>1</v>
      </c>
      <c r="AB267" s="172" t="str">
        <f t="shared" si="121"/>
        <v/>
      </c>
      <c r="AC267" s="3" t="str">
        <f t="shared" si="122"/>
        <v>Team D5Team D9</v>
      </c>
      <c r="AD267" s="64" t="str">
        <f t="shared" si="123"/>
        <v>5 : 1</v>
      </c>
      <c r="AE267" s="66">
        <f t="shared" si="114"/>
        <v>3</v>
      </c>
      <c r="AF267" s="64">
        <f t="shared" si="115"/>
        <v>0</v>
      </c>
      <c r="AG267" s="172">
        <f>IF($AH267="",0,COUNTIF($AH$64:$AH267,INDEX($AH$352:$AH$639,ROW($A204))))</f>
        <v>1</v>
      </c>
      <c r="AH267" s="167" t="str">
        <f t="shared" si="117"/>
        <v>Team D5Team D9</v>
      </c>
    </row>
    <row r="268" spans="7:34" x14ac:dyDescent="0.2">
      <c r="G268" s="1" t="s">
        <v>302</v>
      </c>
      <c r="H268" s="269" t="str">
        <f>Spielplan!$J193</f>
        <v>Team D2</v>
      </c>
      <c r="I268" s="170" t="str">
        <f>Spielplan!$L193</f>
        <v>Team D5</v>
      </c>
      <c r="J268" s="270">
        <f>IF(Spielplan!$M193="","",Spielplan!$M193)</f>
        <v>2</v>
      </c>
      <c r="K268" s="271">
        <f>IF(Spielplan!$O193="","",Spielplan!$O193)</f>
        <v>5</v>
      </c>
      <c r="U268" s="57" t="s">
        <v>319</v>
      </c>
      <c r="V268" s="39" t="str">
        <f t="shared" si="112"/>
        <v>FC Barcelona</v>
      </c>
      <c r="W268" s="172" t="str">
        <f t="shared" si="113"/>
        <v>Eintracht Frankfurt</v>
      </c>
      <c r="X268" s="172">
        <f t="shared" si="118"/>
        <v>0</v>
      </c>
      <c r="Y268" s="34">
        <f t="shared" si="119"/>
        <v>3</v>
      </c>
      <c r="Z268" s="33" t="str">
        <f t="shared" si="120"/>
        <v/>
      </c>
      <c r="AA268" s="172">
        <f t="shared" si="116"/>
        <v>1</v>
      </c>
      <c r="AB268" s="172" t="str">
        <f t="shared" si="121"/>
        <v/>
      </c>
      <c r="AC268" s="3" t="str">
        <f t="shared" si="122"/>
        <v>FC BarcelonaEintracht Frankfurt</v>
      </c>
      <c r="AD268" s="64" t="str">
        <f t="shared" si="123"/>
        <v>0 : 3</v>
      </c>
      <c r="AE268" s="66">
        <f t="shared" si="114"/>
        <v>0</v>
      </c>
      <c r="AF268" s="64">
        <f t="shared" si="115"/>
        <v>3</v>
      </c>
      <c r="AG268" s="172">
        <f>IF($AH268="",0,COUNTIF($AH$64:$AH268,INDEX($AH$352:$AH$639,ROW($A205))))</f>
        <v>1</v>
      </c>
      <c r="AH268" s="167" t="str">
        <f t="shared" si="117"/>
        <v>FC BarcelonaEintracht Frankfurt</v>
      </c>
    </row>
    <row r="269" spans="7:34" x14ac:dyDescent="0.2">
      <c r="G269" s="1" t="s">
        <v>303</v>
      </c>
      <c r="H269" s="269" t="str">
        <f>Spielplan!$J194</f>
        <v>Maibach 1822 eV</v>
      </c>
      <c r="I269" s="170" t="str">
        <f>Spielplan!$L194</f>
        <v>FC Barcelona</v>
      </c>
      <c r="J269" s="270">
        <f>IF(Spielplan!$M194="","",Spielplan!$M194)</f>
        <v>2</v>
      </c>
      <c r="K269" s="271">
        <f>IF(Spielplan!$O194="","",Spielplan!$O194)</f>
        <v>4</v>
      </c>
      <c r="U269" s="57" t="s">
        <v>320</v>
      </c>
      <c r="V269" s="39" t="str">
        <f t="shared" si="112"/>
        <v>Team B3</v>
      </c>
      <c r="W269" s="172" t="str">
        <f t="shared" si="113"/>
        <v>Team B2</v>
      </c>
      <c r="X269" s="172">
        <f t="shared" si="118"/>
        <v>1</v>
      </c>
      <c r="Y269" s="34">
        <f t="shared" si="119"/>
        <v>2</v>
      </c>
      <c r="Z269" s="33" t="str">
        <f t="shared" si="120"/>
        <v/>
      </c>
      <c r="AA269" s="172">
        <f t="shared" si="116"/>
        <v>1</v>
      </c>
      <c r="AB269" s="172" t="str">
        <f t="shared" si="121"/>
        <v/>
      </c>
      <c r="AC269" s="3" t="str">
        <f t="shared" si="122"/>
        <v>Team B3Team B2</v>
      </c>
      <c r="AD269" s="64" t="str">
        <f t="shared" si="123"/>
        <v>1 : 2</v>
      </c>
      <c r="AE269" s="66">
        <f t="shared" si="114"/>
        <v>0</v>
      </c>
      <c r="AF269" s="64">
        <f t="shared" si="115"/>
        <v>3</v>
      </c>
      <c r="AG269" s="172">
        <f>IF($AH269="",0,COUNTIF($AH$64:$AH269,INDEX($AH$352:$AH$639,ROW($A206))))</f>
        <v>1</v>
      </c>
      <c r="AH269" s="167" t="str">
        <f t="shared" si="117"/>
        <v>Team B3Team B2</v>
      </c>
    </row>
    <row r="270" spans="7:34" x14ac:dyDescent="0.2">
      <c r="G270" s="1" t="s">
        <v>304</v>
      </c>
      <c r="H270" s="269" t="str">
        <f>Spielplan!$J195</f>
        <v>Team B4</v>
      </c>
      <c r="I270" s="170" t="str">
        <f>Spielplan!$L195</f>
        <v>Team B3</v>
      </c>
      <c r="J270" s="270">
        <f>IF(Spielplan!$M195="","",Spielplan!$M195)</f>
        <v>0</v>
      </c>
      <c r="K270" s="271">
        <f>IF(Spielplan!$O195="","",Spielplan!$O195)</f>
        <v>3</v>
      </c>
      <c r="U270" s="57" t="s">
        <v>321</v>
      </c>
      <c r="V270" s="39" t="str">
        <f t="shared" si="112"/>
        <v>Team C3</v>
      </c>
      <c r="W270" s="172" t="str">
        <f t="shared" si="113"/>
        <v>Team C2</v>
      </c>
      <c r="X270" s="172">
        <f t="shared" si="118"/>
        <v>2</v>
      </c>
      <c r="Y270" s="34">
        <f t="shared" si="119"/>
        <v>2</v>
      </c>
      <c r="Z270" s="33" t="str">
        <f t="shared" si="120"/>
        <v/>
      </c>
      <c r="AA270" s="172">
        <f t="shared" si="116"/>
        <v>1</v>
      </c>
      <c r="AB270" s="172" t="str">
        <f t="shared" si="121"/>
        <v/>
      </c>
      <c r="AC270" s="3" t="str">
        <f t="shared" si="122"/>
        <v>Team C3Team C2</v>
      </c>
      <c r="AD270" s="64" t="str">
        <f t="shared" si="123"/>
        <v>2 : 2</v>
      </c>
      <c r="AE270" s="66">
        <f t="shared" si="114"/>
        <v>1</v>
      </c>
      <c r="AF270" s="64">
        <f t="shared" si="115"/>
        <v>1</v>
      </c>
      <c r="AG270" s="172">
        <f>IF($AH270="",0,COUNTIF($AH$64:$AH270,INDEX($AH$352:$AH$639,ROW($A207))))</f>
        <v>1</v>
      </c>
      <c r="AH270" s="167" t="str">
        <f t="shared" si="117"/>
        <v>Team C3Team C2</v>
      </c>
    </row>
    <row r="271" spans="7:34" x14ac:dyDescent="0.2">
      <c r="G271" s="1" t="s">
        <v>305</v>
      </c>
      <c r="H271" s="269" t="str">
        <f>Spielplan!$J196</f>
        <v>Team C4</v>
      </c>
      <c r="I271" s="170" t="str">
        <f>Spielplan!$L196</f>
        <v>Team C3</v>
      </c>
      <c r="J271" s="270">
        <f>IF(Spielplan!$M196="","",Spielplan!$M196)</f>
        <v>1</v>
      </c>
      <c r="K271" s="271">
        <f>IF(Spielplan!$O196="","",Spielplan!$O196)</f>
        <v>5</v>
      </c>
      <c r="U271" s="57" t="s">
        <v>322</v>
      </c>
      <c r="V271" s="39" t="str">
        <f t="shared" si="112"/>
        <v>Team D3</v>
      </c>
      <c r="W271" s="172" t="str">
        <f t="shared" si="113"/>
        <v>Team D2</v>
      </c>
      <c r="X271" s="172">
        <f t="shared" si="118"/>
        <v>4</v>
      </c>
      <c r="Y271" s="34">
        <f t="shared" si="119"/>
        <v>3</v>
      </c>
      <c r="Z271" s="33" t="str">
        <f t="shared" si="120"/>
        <v/>
      </c>
      <c r="AA271" s="172">
        <f t="shared" si="116"/>
        <v>1</v>
      </c>
      <c r="AB271" s="172" t="str">
        <f t="shared" si="121"/>
        <v/>
      </c>
      <c r="AC271" s="3" t="str">
        <f t="shared" si="122"/>
        <v>Team D3Team D2</v>
      </c>
      <c r="AD271" s="64" t="str">
        <f t="shared" si="123"/>
        <v>4 : 3</v>
      </c>
      <c r="AE271" s="66">
        <f t="shared" si="114"/>
        <v>3</v>
      </c>
      <c r="AF271" s="64">
        <f t="shared" si="115"/>
        <v>0</v>
      </c>
      <c r="AG271" s="172">
        <f>IF($AH271="",0,COUNTIF($AH$64:$AH271,INDEX($AH$352:$AH$639,ROW($A208))))</f>
        <v>1</v>
      </c>
      <c r="AH271" s="167" t="str">
        <f t="shared" si="117"/>
        <v>Team D3Team D2</v>
      </c>
    </row>
    <row r="272" spans="7:34" x14ac:dyDescent="0.2">
      <c r="G272" s="1" t="s">
        <v>306</v>
      </c>
      <c r="H272" s="269" t="str">
        <f>Spielplan!$J197</f>
        <v>Team D4</v>
      </c>
      <c r="I272" s="170" t="str">
        <f>Spielplan!$L197</f>
        <v>Team D3</v>
      </c>
      <c r="J272" s="270">
        <f>IF(Spielplan!$M197="","",Spielplan!$M197)</f>
        <v>3</v>
      </c>
      <c r="K272" s="271">
        <f>IF(Spielplan!$O197="","",Spielplan!$O197)</f>
        <v>0</v>
      </c>
      <c r="U272" s="57" t="s">
        <v>323</v>
      </c>
      <c r="V272" s="39" t="str">
        <f t="shared" si="112"/>
        <v>FV Schlappe Lunge</v>
      </c>
      <c r="W272" s="172" t="str">
        <f t="shared" si="113"/>
        <v>1. FC Riedwald</v>
      </c>
      <c r="X272" s="172">
        <f t="shared" si="118"/>
        <v>3</v>
      </c>
      <c r="Y272" s="34">
        <f t="shared" si="119"/>
        <v>3</v>
      </c>
      <c r="Z272" s="33" t="str">
        <f t="shared" si="120"/>
        <v/>
      </c>
      <c r="AA272" s="172">
        <f t="shared" si="116"/>
        <v>1</v>
      </c>
      <c r="AB272" s="172" t="str">
        <f t="shared" si="121"/>
        <v/>
      </c>
      <c r="AC272" s="3" t="str">
        <f t="shared" si="122"/>
        <v>FV Schlappe Lunge1. FC Riedwald</v>
      </c>
      <c r="AD272" s="64" t="str">
        <f t="shared" si="123"/>
        <v>3 : 3</v>
      </c>
      <c r="AE272" s="66">
        <f t="shared" si="114"/>
        <v>1</v>
      </c>
      <c r="AF272" s="64">
        <f t="shared" si="115"/>
        <v>1</v>
      </c>
      <c r="AG272" s="172">
        <f>IF($AH272="",0,COUNTIF($AH$64:$AH272,INDEX($AH$352:$AH$639,ROW($A209))))</f>
        <v>1</v>
      </c>
      <c r="AH272" s="167" t="str">
        <f t="shared" si="117"/>
        <v>FV Schlappe Lunge1. FC Riedwald</v>
      </c>
    </row>
    <row r="273" spans="7:34" x14ac:dyDescent="0.2">
      <c r="G273" s="1" t="s">
        <v>307</v>
      </c>
      <c r="H273" s="269" t="str">
        <f>Spielplan!$J198</f>
        <v>1. FC Riedwald</v>
      </c>
      <c r="I273" s="170" t="str">
        <f>Spielplan!$L198</f>
        <v>Team A7</v>
      </c>
      <c r="J273" s="270">
        <f>IF(Spielplan!$M198="","",Spielplan!$M198)</f>
        <v>2</v>
      </c>
      <c r="K273" s="271">
        <f>IF(Spielplan!$O198="","",Spielplan!$O198)</f>
        <v>1</v>
      </c>
      <c r="U273" s="57" t="s">
        <v>324</v>
      </c>
      <c r="V273" s="39" t="str">
        <f t="shared" si="112"/>
        <v>Team B6</v>
      </c>
      <c r="W273" s="172" t="str">
        <f t="shared" si="113"/>
        <v>Team B1</v>
      </c>
      <c r="X273" s="172">
        <f t="shared" si="118"/>
        <v>1</v>
      </c>
      <c r="Y273" s="34">
        <f t="shared" si="119"/>
        <v>3</v>
      </c>
      <c r="Z273" s="33" t="str">
        <f t="shared" si="120"/>
        <v/>
      </c>
      <c r="AA273" s="172">
        <f t="shared" si="116"/>
        <v>1</v>
      </c>
      <c r="AB273" s="172" t="str">
        <f t="shared" si="121"/>
        <v/>
      </c>
      <c r="AC273" s="3" t="str">
        <f t="shared" si="122"/>
        <v>Team B6Team B1</v>
      </c>
      <c r="AD273" s="64" t="str">
        <f t="shared" si="123"/>
        <v>1 : 3</v>
      </c>
      <c r="AE273" s="66">
        <f t="shared" si="114"/>
        <v>0</v>
      </c>
      <c r="AF273" s="64">
        <f t="shared" si="115"/>
        <v>3</v>
      </c>
      <c r="AG273" s="172">
        <f>IF($AH273="",0,COUNTIF($AH$64:$AH273,INDEX($AH$352:$AH$639,ROW($A210))))</f>
        <v>1</v>
      </c>
      <c r="AH273" s="167" t="str">
        <f t="shared" si="117"/>
        <v>Team B6Team B1</v>
      </c>
    </row>
    <row r="274" spans="7:34" x14ac:dyDescent="0.2">
      <c r="G274" s="1" t="s">
        <v>308</v>
      </c>
      <c r="H274" s="269" t="str">
        <f>Spielplan!$J199</f>
        <v>Team B1</v>
      </c>
      <c r="I274" s="170" t="str">
        <f>Spielplan!$L199</f>
        <v>Team B7</v>
      </c>
      <c r="J274" s="270">
        <f>IF(Spielplan!$M199="","",Spielplan!$M199)</f>
        <v>2</v>
      </c>
      <c r="K274" s="271">
        <f>IF(Spielplan!$O199="","",Spielplan!$O199)</f>
        <v>2</v>
      </c>
      <c r="U274" s="57" t="s">
        <v>325</v>
      </c>
      <c r="V274" s="39" t="str">
        <f t="shared" si="112"/>
        <v>Team C6</v>
      </c>
      <c r="W274" s="172" t="str">
        <f t="shared" si="113"/>
        <v>Team C1</v>
      </c>
      <c r="X274" s="172">
        <f t="shared" si="118"/>
        <v>3</v>
      </c>
      <c r="Y274" s="34">
        <f t="shared" si="119"/>
        <v>3</v>
      </c>
      <c r="Z274" s="33" t="str">
        <f t="shared" si="120"/>
        <v/>
      </c>
      <c r="AA274" s="172">
        <f t="shared" si="116"/>
        <v>1</v>
      </c>
      <c r="AB274" s="172" t="str">
        <f t="shared" si="121"/>
        <v/>
      </c>
      <c r="AC274" s="3" t="str">
        <f t="shared" si="122"/>
        <v>Team C6Team C1</v>
      </c>
      <c r="AD274" s="64" t="str">
        <f t="shared" si="123"/>
        <v>3 : 3</v>
      </c>
      <c r="AE274" s="66">
        <f t="shared" si="114"/>
        <v>1</v>
      </c>
      <c r="AF274" s="64">
        <f t="shared" si="115"/>
        <v>1</v>
      </c>
      <c r="AG274" s="172">
        <f>IF($AH274="",0,COUNTIF($AH$64:$AH274,INDEX($AH$352:$AH$639,ROW($A211))))</f>
        <v>1</v>
      </c>
      <c r="AH274" s="167" t="str">
        <f t="shared" si="117"/>
        <v>Team C6Team C1</v>
      </c>
    </row>
    <row r="275" spans="7:34" x14ac:dyDescent="0.2">
      <c r="G275" s="1" t="s">
        <v>309</v>
      </c>
      <c r="H275" s="269" t="str">
        <f>Spielplan!$J200</f>
        <v>Team C1</v>
      </c>
      <c r="I275" s="170" t="str">
        <f>Spielplan!$L200</f>
        <v>Team C7</v>
      </c>
      <c r="J275" s="270">
        <f>IF(Spielplan!$M200="","",Spielplan!$M200)</f>
        <v>3</v>
      </c>
      <c r="K275" s="271">
        <f>IF(Spielplan!$O200="","",Spielplan!$O200)</f>
        <v>4</v>
      </c>
      <c r="U275" s="57" t="s">
        <v>326</v>
      </c>
      <c r="V275" s="39" t="str">
        <f t="shared" si="112"/>
        <v>Team D6</v>
      </c>
      <c r="W275" s="172" t="str">
        <f t="shared" si="113"/>
        <v>Team D1</v>
      </c>
      <c r="X275" s="172">
        <f t="shared" si="118"/>
        <v>1</v>
      </c>
      <c r="Y275" s="34">
        <f t="shared" si="119"/>
        <v>5</v>
      </c>
      <c r="Z275" s="33" t="str">
        <f t="shared" si="120"/>
        <v/>
      </c>
      <c r="AA275" s="172">
        <f t="shared" si="116"/>
        <v>1</v>
      </c>
      <c r="AB275" s="172" t="str">
        <f t="shared" si="121"/>
        <v/>
      </c>
      <c r="AC275" s="3" t="str">
        <f t="shared" si="122"/>
        <v>Team D6Team D1</v>
      </c>
      <c r="AD275" s="64" t="str">
        <f t="shared" si="123"/>
        <v>1 : 5</v>
      </c>
      <c r="AE275" s="66">
        <f t="shared" si="114"/>
        <v>0</v>
      </c>
      <c r="AF275" s="64">
        <f t="shared" si="115"/>
        <v>3</v>
      </c>
      <c r="AG275" s="172">
        <f>IF($AH275="",0,COUNTIF($AH$64:$AH275,INDEX($AH$352:$AH$639,ROW($A212))))</f>
        <v>1</v>
      </c>
      <c r="AH275" s="167" t="str">
        <f t="shared" si="117"/>
        <v>Team D6Team D1</v>
      </c>
    </row>
    <row r="276" spans="7:34" ht="12" customHeight="1" x14ac:dyDescent="0.2">
      <c r="G276" s="1" t="s">
        <v>310</v>
      </c>
      <c r="H276" s="269" t="str">
        <f>Spielplan!$J201</f>
        <v>Team D1</v>
      </c>
      <c r="I276" s="170" t="str">
        <f>Spielplan!$L201</f>
        <v>Team D7</v>
      </c>
      <c r="J276" s="270">
        <f>IF(Spielplan!$M201="","",Spielplan!$M201)</f>
        <v>3</v>
      </c>
      <c r="K276" s="271">
        <f>IF(Spielplan!$O201="","",Spielplan!$O201)</f>
        <v>3</v>
      </c>
      <c r="U276" s="57" t="s">
        <v>327</v>
      </c>
      <c r="V276" s="39" t="str">
        <f t="shared" si="112"/>
        <v>Team A7</v>
      </c>
      <c r="W276" s="172" t="str">
        <f t="shared" si="113"/>
        <v>Beinbruch SC</v>
      </c>
      <c r="X276" s="172">
        <f t="shared" si="118"/>
        <v>1</v>
      </c>
      <c r="Y276" s="34">
        <f t="shared" si="119"/>
        <v>6</v>
      </c>
      <c r="Z276" s="33" t="str">
        <f t="shared" si="120"/>
        <v/>
      </c>
      <c r="AA276" s="172">
        <f t="shared" si="116"/>
        <v>1</v>
      </c>
      <c r="AB276" s="172" t="str">
        <f t="shared" si="121"/>
        <v/>
      </c>
      <c r="AC276" s="3" t="str">
        <f t="shared" si="122"/>
        <v>Team A7Beinbruch SC</v>
      </c>
      <c r="AD276" s="64" t="str">
        <f t="shared" si="123"/>
        <v>1 : 6</v>
      </c>
      <c r="AE276" s="66">
        <f t="shared" si="114"/>
        <v>0</v>
      </c>
      <c r="AF276" s="64">
        <f t="shared" si="115"/>
        <v>3</v>
      </c>
      <c r="AG276" s="172">
        <f>IF($AH276="",0,COUNTIF($AH$64:$AH276,INDEX($AH$352:$AH$639,ROW($A213))))</f>
        <v>1</v>
      </c>
      <c r="AH276" s="167" t="str">
        <f t="shared" si="117"/>
        <v>Team A7Beinbruch SC</v>
      </c>
    </row>
    <row r="277" spans="7:34" ht="12" customHeight="1" x14ac:dyDescent="0.2">
      <c r="G277" s="1" t="s">
        <v>311</v>
      </c>
      <c r="H277" s="269" t="str">
        <f>Spielplan!$J202</f>
        <v>Team A8</v>
      </c>
      <c r="I277" s="170" t="str">
        <f>Spielplan!$L202</f>
        <v>FV Schlappe Lunge</v>
      </c>
      <c r="J277" s="270">
        <f>IF(Spielplan!$M202="","",Spielplan!$M202)</f>
        <v>3</v>
      </c>
      <c r="K277" s="271">
        <f>IF(Spielplan!$O202="","",Spielplan!$O202)</f>
        <v>1</v>
      </c>
      <c r="U277" s="57" t="s">
        <v>328</v>
      </c>
      <c r="V277" s="39" t="str">
        <f t="shared" si="112"/>
        <v>Team B7</v>
      </c>
      <c r="W277" s="172" t="str">
        <f t="shared" si="113"/>
        <v>Team B5</v>
      </c>
      <c r="X277" s="172">
        <f t="shared" si="118"/>
        <v>2</v>
      </c>
      <c r="Y277" s="34">
        <f t="shared" si="119"/>
        <v>5</v>
      </c>
      <c r="Z277" s="33" t="str">
        <f t="shared" si="120"/>
        <v/>
      </c>
      <c r="AA277" s="172">
        <f t="shared" si="116"/>
        <v>1</v>
      </c>
      <c r="AB277" s="172" t="str">
        <f t="shared" si="121"/>
        <v/>
      </c>
      <c r="AC277" s="3" t="str">
        <f t="shared" si="122"/>
        <v>Team B7Team B5</v>
      </c>
      <c r="AD277" s="64" t="str">
        <f t="shared" si="123"/>
        <v>2 : 5</v>
      </c>
      <c r="AE277" s="66">
        <f t="shared" si="114"/>
        <v>0</v>
      </c>
      <c r="AF277" s="64">
        <f t="shared" si="115"/>
        <v>3</v>
      </c>
      <c r="AG277" s="172">
        <f>IF($AH277="",0,COUNTIF($AH$64:$AH277,INDEX($AH$352:$AH$639,ROW($A214))))</f>
        <v>1</v>
      </c>
      <c r="AH277" s="167" t="str">
        <f t="shared" si="117"/>
        <v>Team B7Team B5</v>
      </c>
    </row>
    <row r="278" spans="7:34" ht="12" customHeight="1" x14ac:dyDescent="0.2">
      <c r="G278" s="1" t="s">
        <v>312</v>
      </c>
      <c r="H278" s="269" t="str">
        <f>Spielplan!$J203</f>
        <v>Team B8</v>
      </c>
      <c r="I278" s="170" t="str">
        <f>Spielplan!$L203</f>
        <v>Team B6</v>
      </c>
      <c r="J278" s="270">
        <f>IF(Spielplan!$M203="","",Spielplan!$M203)</f>
        <v>3</v>
      </c>
      <c r="K278" s="271">
        <f>IF(Spielplan!$O203="","",Spielplan!$O203)</f>
        <v>3</v>
      </c>
      <c r="U278" s="57" t="s">
        <v>329</v>
      </c>
      <c r="V278" s="39" t="str">
        <f t="shared" si="112"/>
        <v>Team C7</v>
      </c>
      <c r="W278" s="172" t="str">
        <f t="shared" si="113"/>
        <v>Team C5</v>
      </c>
      <c r="X278" s="172">
        <f t="shared" si="118"/>
        <v>2</v>
      </c>
      <c r="Y278" s="34">
        <f t="shared" si="119"/>
        <v>4</v>
      </c>
      <c r="Z278" s="33" t="str">
        <f t="shared" si="120"/>
        <v/>
      </c>
      <c r="AA278" s="172">
        <f t="shared" si="116"/>
        <v>1</v>
      </c>
      <c r="AB278" s="172" t="str">
        <f t="shared" si="121"/>
        <v/>
      </c>
      <c r="AC278" s="3" t="str">
        <f t="shared" si="122"/>
        <v>Team C7Team C5</v>
      </c>
      <c r="AD278" s="64" t="str">
        <f t="shared" si="123"/>
        <v>2 : 4</v>
      </c>
      <c r="AE278" s="66">
        <f t="shared" si="114"/>
        <v>0</v>
      </c>
      <c r="AF278" s="64">
        <f t="shared" si="115"/>
        <v>3</v>
      </c>
      <c r="AG278" s="172">
        <f>IF($AH278="",0,COUNTIF($AH$64:$AH278,INDEX($AH$352:$AH$639,ROW($A215))))</f>
        <v>1</v>
      </c>
      <c r="AH278" s="167" t="str">
        <f t="shared" si="117"/>
        <v>Team C7Team C5</v>
      </c>
    </row>
    <row r="279" spans="7:34" ht="12" customHeight="1" x14ac:dyDescent="0.2">
      <c r="G279" s="1" t="s">
        <v>313</v>
      </c>
      <c r="H279" s="269" t="str">
        <f>Spielplan!$J204</f>
        <v>Team C8</v>
      </c>
      <c r="I279" s="170" t="str">
        <f>Spielplan!$L204</f>
        <v>Team C6</v>
      </c>
      <c r="J279" s="270">
        <f>IF(Spielplan!$M204="","",Spielplan!$M204)</f>
        <v>5</v>
      </c>
      <c r="K279" s="271">
        <f>IF(Spielplan!$O204="","",Spielplan!$O204)</f>
        <v>1</v>
      </c>
      <c r="U279" s="57" t="s">
        <v>330</v>
      </c>
      <c r="V279" s="39" t="str">
        <f t="shared" si="112"/>
        <v>Team D7</v>
      </c>
      <c r="W279" s="172" t="str">
        <f t="shared" si="113"/>
        <v>Team D5</v>
      </c>
      <c r="X279" s="172">
        <f t="shared" si="118"/>
        <v>0</v>
      </c>
      <c r="Y279" s="34">
        <f t="shared" si="119"/>
        <v>3</v>
      </c>
      <c r="Z279" s="33" t="str">
        <f t="shared" si="120"/>
        <v/>
      </c>
      <c r="AA279" s="172">
        <f t="shared" si="116"/>
        <v>1</v>
      </c>
      <c r="AB279" s="172" t="str">
        <f t="shared" si="121"/>
        <v/>
      </c>
      <c r="AC279" s="3" t="str">
        <f t="shared" si="122"/>
        <v>Team D7Team D5</v>
      </c>
      <c r="AD279" s="64" t="str">
        <f t="shared" si="123"/>
        <v>0 : 3</v>
      </c>
      <c r="AE279" s="66">
        <f t="shared" si="114"/>
        <v>0</v>
      </c>
      <c r="AF279" s="64">
        <f t="shared" si="115"/>
        <v>3</v>
      </c>
      <c r="AG279" s="172">
        <f>IF($AH279="",0,COUNTIF($AH$64:$AH279,INDEX($AH$352:$AH$639,ROW($A216))))</f>
        <v>1</v>
      </c>
      <c r="AH279" s="167" t="str">
        <f t="shared" si="117"/>
        <v>Team D7Team D5</v>
      </c>
    </row>
    <row r="280" spans="7:34" ht="12" customHeight="1" x14ac:dyDescent="0.2">
      <c r="G280" s="1" t="s">
        <v>314</v>
      </c>
      <c r="H280" s="269" t="str">
        <f>Spielplan!$J205</f>
        <v>Team D8</v>
      </c>
      <c r="I280" s="170" t="str">
        <f>Spielplan!$L205</f>
        <v>Team D6</v>
      </c>
      <c r="J280" s="270">
        <f>IF(Spielplan!$M205="","",Spielplan!$M205)</f>
        <v>6</v>
      </c>
      <c r="K280" s="271">
        <f>IF(Spielplan!$O205="","",Spielplan!$O205)</f>
        <v>1</v>
      </c>
      <c r="U280" s="57" t="s">
        <v>331</v>
      </c>
      <c r="V280" s="39" t="str">
        <f t="shared" si="112"/>
        <v>Maibach 1822 eV</v>
      </c>
      <c r="W280" s="172" t="str">
        <f t="shared" si="113"/>
        <v>Team A8</v>
      </c>
      <c r="X280" s="172">
        <f t="shared" si="118"/>
        <v>1</v>
      </c>
      <c r="Y280" s="34">
        <f t="shared" si="119"/>
        <v>5</v>
      </c>
      <c r="Z280" s="33" t="str">
        <f t="shared" si="120"/>
        <v/>
      </c>
      <c r="AA280" s="172">
        <f t="shared" si="116"/>
        <v>1</v>
      </c>
      <c r="AB280" s="172" t="str">
        <f t="shared" si="121"/>
        <v/>
      </c>
      <c r="AC280" s="3" t="str">
        <f t="shared" si="122"/>
        <v>Maibach 1822 eVTeam A8</v>
      </c>
      <c r="AD280" s="64" t="str">
        <f t="shared" si="123"/>
        <v>1 : 5</v>
      </c>
      <c r="AE280" s="66">
        <f t="shared" si="114"/>
        <v>0</v>
      </c>
      <c r="AF280" s="64">
        <f t="shared" si="115"/>
        <v>3</v>
      </c>
      <c r="AG280" s="172">
        <f>IF($AH280="",0,COUNTIF($AH$64:$AH280,INDEX($AH$352:$AH$639,ROW($A217))))</f>
        <v>1</v>
      </c>
      <c r="AH280" s="167" t="str">
        <f t="shared" si="117"/>
        <v>Maibach 1822 eVTeam A8</v>
      </c>
    </row>
    <row r="281" spans="7:34" ht="12" customHeight="1" x14ac:dyDescent="0.2">
      <c r="G281" s="1" t="s">
        <v>315</v>
      </c>
      <c r="H281" s="269" t="str">
        <f>Spielplan!$J206</f>
        <v>Beinbruch SC</v>
      </c>
      <c r="I281" s="170" t="str">
        <f>Spielplan!$L206</f>
        <v>Team A9</v>
      </c>
      <c r="J281" s="270">
        <f>IF(Spielplan!$M206="","",Spielplan!$M206)</f>
        <v>5</v>
      </c>
      <c r="K281" s="271">
        <f>IF(Spielplan!$O206="","",Spielplan!$O206)</f>
        <v>2</v>
      </c>
      <c r="U281" s="57" t="s">
        <v>332</v>
      </c>
      <c r="V281" s="39" t="str">
        <f t="shared" si="112"/>
        <v>Team B4</v>
      </c>
      <c r="W281" s="172" t="str">
        <f t="shared" si="113"/>
        <v>Team B8</v>
      </c>
      <c r="X281" s="172">
        <f t="shared" si="118"/>
        <v>3</v>
      </c>
      <c r="Y281" s="34">
        <f t="shared" si="119"/>
        <v>0</v>
      </c>
      <c r="Z281" s="33" t="str">
        <f t="shared" si="120"/>
        <v/>
      </c>
      <c r="AA281" s="172">
        <f t="shared" si="116"/>
        <v>1</v>
      </c>
      <c r="AB281" s="172" t="str">
        <f t="shared" si="121"/>
        <v/>
      </c>
      <c r="AC281" s="3" t="str">
        <f t="shared" si="122"/>
        <v>Team B4Team B8</v>
      </c>
      <c r="AD281" s="64" t="str">
        <f t="shared" si="123"/>
        <v>3 : 0</v>
      </c>
      <c r="AE281" s="66">
        <f t="shared" si="114"/>
        <v>3</v>
      </c>
      <c r="AF281" s="64">
        <f t="shared" si="115"/>
        <v>0</v>
      </c>
      <c r="AG281" s="172">
        <f>IF($AH281="",0,COUNTIF($AH$64:$AH281,INDEX($AH$352:$AH$639,ROW($A218))))</f>
        <v>1</v>
      </c>
      <c r="AH281" s="167" t="str">
        <f t="shared" si="117"/>
        <v>Team B4Team B8</v>
      </c>
    </row>
    <row r="282" spans="7:34" ht="12" customHeight="1" x14ac:dyDescent="0.2">
      <c r="G282" s="1" t="s">
        <v>316</v>
      </c>
      <c r="H282" s="269" t="str">
        <f>Spielplan!$J207</f>
        <v>Team B5</v>
      </c>
      <c r="I282" s="170" t="str">
        <f>Spielplan!$L207</f>
        <v>Team B9</v>
      </c>
      <c r="J282" s="270">
        <f>IF(Spielplan!$M207="","",Spielplan!$M207)</f>
        <v>4</v>
      </c>
      <c r="K282" s="271">
        <f>IF(Spielplan!$O207="","",Spielplan!$O207)</f>
        <v>2</v>
      </c>
      <c r="U282" s="57" t="s">
        <v>333</v>
      </c>
      <c r="V282" s="39" t="str">
        <f t="shared" si="112"/>
        <v>Team C4</v>
      </c>
      <c r="W282" s="172" t="str">
        <f t="shared" si="113"/>
        <v>Team C8</v>
      </c>
      <c r="X282" s="172">
        <f t="shared" si="118"/>
        <v>2</v>
      </c>
      <c r="Y282" s="34">
        <f t="shared" si="119"/>
        <v>1</v>
      </c>
      <c r="Z282" s="33" t="str">
        <f t="shared" si="120"/>
        <v/>
      </c>
      <c r="AA282" s="172">
        <f t="shared" si="116"/>
        <v>1</v>
      </c>
      <c r="AB282" s="172" t="str">
        <f t="shared" si="121"/>
        <v/>
      </c>
      <c r="AC282" s="3" t="str">
        <f t="shared" si="122"/>
        <v>Team C4Team C8</v>
      </c>
      <c r="AD282" s="64" t="str">
        <f t="shared" si="123"/>
        <v>2 : 1</v>
      </c>
      <c r="AE282" s="66">
        <f t="shared" si="114"/>
        <v>3</v>
      </c>
      <c r="AF282" s="64">
        <f t="shared" si="115"/>
        <v>0</v>
      </c>
      <c r="AG282" s="172">
        <f>IF($AH282="",0,COUNTIF($AH$64:$AH282,INDEX($AH$352:$AH$639,ROW($A219))))</f>
        <v>1</v>
      </c>
      <c r="AH282" s="167" t="str">
        <f t="shared" si="117"/>
        <v>Team C4Team C8</v>
      </c>
    </row>
    <row r="283" spans="7:34" ht="12" customHeight="1" x14ac:dyDescent="0.2">
      <c r="G283" s="1" t="s">
        <v>317</v>
      </c>
      <c r="H283" s="269" t="str">
        <f>Spielplan!$J208</f>
        <v>Team C5</v>
      </c>
      <c r="I283" s="170" t="str">
        <f>Spielplan!$L208</f>
        <v>Team C9</v>
      </c>
      <c r="J283" s="270">
        <f>IF(Spielplan!$M208="","",Spielplan!$M208)</f>
        <v>3</v>
      </c>
      <c r="K283" s="271">
        <f>IF(Spielplan!$O208="","",Spielplan!$O208)</f>
        <v>0</v>
      </c>
      <c r="U283" s="57" t="s">
        <v>334</v>
      </c>
      <c r="V283" s="39" t="str">
        <f t="shared" si="112"/>
        <v>Team D4</v>
      </c>
      <c r="W283" s="172" t="str">
        <f t="shared" si="113"/>
        <v>Team D8</v>
      </c>
      <c r="X283" s="172">
        <f t="shared" si="118"/>
        <v>3</v>
      </c>
      <c r="Y283" s="34">
        <f t="shared" si="119"/>
        <v>3</v>
      </c>
      <c r="Z283" s="33" t="str">
        <f t="shared" si="120"/>
        <v/>
      </c>
      <c r="AA283" s="172">
        <f t="shared" si="116"/>
        <v>1</v>
      </c>
      <c r="AB283" s="172" t="str">
        <f t="shared" si="121"/>
        <v/>
      </c>
      <c r="AC283" s="3" t="str">
        <f t="shared" si="122"/>
        <v>Team D4Team D8</v>
      </c>
      <c r="AD283" s="64" t="str">
        <f t="shared" si="123"/>
        <v>3 : 3</v>
      </c>
      <c r="AE283" s="66">
        <f t="shared" si="114"/>
        <v>1</v>
      </c>
      <c r="AF283" s="64">
        <f t="shared" si="115"/>
        <v>1</v>
      </c>
      <c r="AG283" s="172">
        <f>IF($AH283="",0,COUNTIF($AH$64:$AH283,INDEX($AH$352:$AH$639,ROW($A220))))</f>
        <v>1</v>
      </c>
      <c r="AH283" s="167" t="str">
        <f t="shared" si="117"/>
        <v>Team D4Team D8</v>
      </c>
    </row>
    <row r="284" spans="7:34" ht="12" customHeight="1" x14ac:dyDescent="0.2">
      <c r="G284" s="1" t="s">
        <v>318</v>
      </c>
      <c r="H284" s="269" t="str">
        <f>Spielplan!$J209</f>
        <v>Team D5</v>
      </c>
      <c r="I284" s="170" t="str">
        <f>Spielplan!$L209</f>
        <v>Team D9</v>
      </c>
      <c r="J284" s="270">
        <f>IF(Spielplan!$M209="","",Spielplan!$M209)</f>
        <v>5</v>
      </c>
      <c r="K284" s="271">
        <f>IF(Spielplan!$O209="","",Spielplan!$O209)</f>
        <v>1</v>
      </c>
      <c r="U284" s="57" t="s">
        <v>335</v>
      </c>
      <c r="V284" s="39" t="str">
        <f t="shared" si="112"/>
        <v>Team A9</v>
      </c>
      <c r="W284" s="172" t="str">
        <f t="shared" si="113"/>
        <v>FC Barcelona</v>
      </c>
      <c r="X284" s="172">
        <f t="shared" si="118"/>
        <v>3</v>
      </c>
      <c r="Y284" s="34">
        <f t="shared" si="119"/>
        <v>3</v>
      </c>
      <c r="Z284" s="33" t="str">
        <f t="shared" si="120"/>
        <v/>
      </c>
      <c r="AA284" s="172">
        <f t="shared" si="116"/>
        <v>1</v>
      </c>
      <c r="AB284" s="172" t="str">
        <f t="shared" si="121"/>
        <v/>
      </c>
      <c r="AC284" s="3" t="str">
        <f t="shared" si="122"/>
        <v>Team A9FC Barcelona</v>
      </c>
      <c r="AD284" s="64" t="str">
        <f t="shared" si="123"/>
        <v>3 : 3</v>
      </c>
      <c r="AE284" s="66">
        <f t="shared" si="114"/>
        <v>1</v>
      </c>
      <c r="AF284" s="64">
        <f t="shared" si="115"/>
        <v>1</v>
      </c>
      <c r="AG284" s="172">
        <f>IF($AH284="",0,COUNTIF($AH$64:$AH284,INDEX($AH$352:$AH$639,ROW($A221))))</f>
        <v>1</v>
      </c>
      <c r="AH284" s="167" t="str">
        <f t="shared" si="117"/>
        <v>Team A9FC Barcelona</v>
      </c>
    </row>
    <row r="285" spans="7:34" ht="12" customHeight="1" x14ac:dyDescent="0.2">
      <c r="G285" s="1" t="s">
        <v>319</v>
      </c>
      <c r="H285" s="269" t="str">
        <f>Spielplan!$J210</f>
        <v>FC Barcelona</v>
      </c>
      <c r="I285" s="170" t="str">
        <f>Spielplan!$L210</f>
        <v>Eintracht Frankfurt</v>
      </c>
      <c r="J285" s="270">
        <f>IF(Spielplan!$M210="","",Spielplan!$M210)</f>
        <v>0</v>
      </c>
      <c r="K285" s="271">
        <f>IF(Spielplan!$O210="","",Spielplan!$O210)</f>
        <v>3</v>
      </c>
      <c r="U285" s="57" t="s">
        <v>336</v>
      </c>
      <c r="V285" s="39" t="str">
        <f t="shared" si="112"/>
        <v>Team B9</v>
      </c>
      <c r="W285" s="172" t="str">
        <f t="shared" si="113"/>
        <v>Team B3</v>
      </c>
      <c r="X285" s="172">
        <f t="shared" si="118"/>
        <v>3</v>
      </c>
      <c r="Y285" s="34">
        <f t="shared" si="119"/>
        <v>3</v>
      </c>
      <c r="Z285" s="33" t="str">
        <f t="shared" si="120"/>
        <v/>
      </c>
      <c r="AA285" s="172">
        <f t="shared" si="116"/>
        <v>1</v>
      </c>
      <c r="AB285" s="172" t="str">
        <f t="shared" si="121"/>
        <v/>
      </c>
      <c r="AC285" s="3" t="str">
        <f t="shared" si="122"/>
        <v>Team B9Team B3</v>
      </c>
      <c r="AD285" s="64" t="str">
        <f t="shared" si="123"/>
        <v>3 : 3</v>
      </c>
      <c r="AE285" s="66">
        <f t="shared" si="114"/>
        <v>1</v>
      </c>
      <c r="AF285" s="64">
        <f t="shared" si="115"/>
        <v>1</v>
      </c>
      <c r="AG285" s="172">
        <f>IF($AH285="",0,COUNTIF($AH$64:$AH285,INDEX($AH$352:$AH$639,ROW($A222))))</f>
        <v>1</v>
      </c>
      <c r="AH285" s="167" t="str">
        <f t="shared" si="117"/>
        <v>Team B9Team B3</v>
      </c>
    </row>
    <row r="286" spans="7:34" ht="12" customHeight="1" x14ac:dyDescent="0.2">
      <c r="G286" s="1" t="s">
        <v>320</v>
      </c>
      <c r="H286" s="269" t="str">
        <f>Spielplan!$J211</f>
        <v>Team B3</v>
      </c>
      <c r="I286" s="170" t="str">
        <f>Spielplan!$L211</f>
        <v>Team B2</v>
      </c>
      <c r="J286" s="270">
        <f>IF(Spielplan!$M211="","",Spielplan!$M211)</f>
        <v>1</v>
      </c>
      <c r="K286" s="271">
        <f>IF(Spielplan!$O211="","",Spielplan!$O211)</f>
        <v>2</v>
      </c>
      <c r="U286" s="57" t="s">
        <v>337</v>
      </c>
      <c r="V286" s="39" t="str">
        <f t="shared" si="112"/>
        <v>Team C9</v>
      </c>
      <c r="W286" s="172" t="str">
        <f t="shared" si="113"/>
        <v>Team C3</v>
      </c>
      <c r="X286" s="172">
        <f t="shared" si="118"/>
        <v>5</v>
      </c>
      <c r="Y286" s="34">
        <f t="shared" si="119"/>
        <v>5</v>
      </c>
      <c r="Z286" s="33" t="str">
        <f t="shared" si="120"/>
        <v/>
      </c>
      <c r="AA286" s="172">
        <f t="shared" si="116"/>
        <v>1</v>
      </c>
      <c r="AB286" s="172" t="str">
        <f t="shared" si="121"/>
        <v/>
      </c>
      <c r="AC286" s="3" t="str">
        <f t="shared" si="122"/>
        <v>Team C9Team C3</v>
      </c>
      <c r="AD286" s="64" t="str">
        <f t="shared" si="123"/>
        <v>5 : 5</v>
      </c>
      <c r="AE286" s="66">
        <f t="shared" si="114"/>
        <v>1</v>
      </c>
      <c r="AF286" s="64">
        <f t="shared" si="115"/>
        <v>1</v>
      </c>
      <c r="AG286" s="172">
        <f>IF($AH286="",0,COUNTIF($AH$64:$AH286,INDEX($AH$352:$AH$639,ROW($A223))))</f>
        <v>1</v>
      </c>
      <c r="AH286" s="167" t="str">
        <f t="shared" si="117"/>
        <v>Team C9Team C3</v>
      </c>
    </row>
    <row r="287" spans="7:34" ht="12" customHeight="1" x14ac:dyDescent="0.2">
      <c r="G287" s="1" t="s">
        <v>321</v>
      </c>
      <c r="H287" s="269" t="str">
        <f>Spielplan!$J212</f>
        <v>Team C3</v>
      </c>
      <c r="I287" s="170" t="str">
        <f>Spielplan!$L212</f>
        <v>Team C2</v>
      </c>
      <c r="J287" s="270">
        <f>IF(Spielplan!$M212="","",Spielplan!$M212)</f>
        <v>2</v>
      </c>
      <c r="K287" s="271">
        <f>IF(Spielplan!$O212="","",Spielplan!$O212)</f>
        <v>2</v>
      </c>
      <c r="U287" s="57" t="s">
        <v>338</v>
      </c>
      <c r="V287" s="39" t="str">
        <f t="shared" si="112"/>
        <v>Team D9</v>
      </c>
      <c r="W287" s="172" t="str">
        <f t="shared" si="113"/>
        <v>Team D3</v>
      </c>
      <c r="X287" s="172">
        <f t="shared" si="118"/>
        <v>6</v>
      </c>
      <c r="Y287" s="34">
        <f t="shared" si="119"/>
        <v>6</v>
      </c>
      <c r="Z287" s="33" t="str">
        <f t="shared" si="120"/>
        <v/>
      </c>
      <c r="AA287" s="172">
        <f t="shared" si="116"/>
        <v>1</v>
      </c>
      <c r="AB287" s="172" t="str">
        <f t="shared" si="121"/>
        <v/>
      </c>
      <c r="AC287" s="3" t="str">
        <f t="shared" si="122"/>
        <v>Team D9Team D3</v>
      </c>
      <c r="AD287" s="64" t="str">
        <f t="shared" si="123"/>
        <v>6 : 6</v>
      </c>
      <c r="AE287" s="66">
        <f t="shared" si="114"/>
        <v>1</v>
      </c>
      <c r="AF287" s="64">
        <f t="shared" si="115"/>
        <v>1</v>
      </c>
      <c r="AG287" s="172">
        <f>IF($AH287="",0,COUNTIF($AH$64:$AH287,INDEX($AH$352:$AH$639,ROW($A224))))</f>
        <v>1</v>
      </c>
      <c r="AH287" s="167" t="str">
        <f t="shared" si="117"/>
        <v>Team D9Team D3</v>
      </c>
    </row>
    <row r="288" spans="7:34" ht="12" customHeight="1" x14ac:dyDescent="0.2">
      <c r="G288" s="1" t="s">
        <v>322</v>
      </c>
      <c r="H288" s="269" t="str">
        <f>Spielplan!$J213</f>
        <v>Team D3</v>
      </c>
      <c r="I288" s="170" t="str">
        <f>Spielplan!$L213</f>
        <v>Team D2</v>
      </c>
      <c r="J288" s="270">
        <f>IF(Spielplan!$M213="","",Spielplan!$M213)</f>
        <v>4</v>
      </c>
      <c r="K288" s="271">
        <f>IF(Spielplan!$O213="","",Spielplan!$O213)</f>
        <v>3</v>
      </c>
      <c r="U288" s="57" t="s">
        <v>339</v>
      </c>
      <c r="V288" s="39" t="str">
        <f t="shared" si="112"/>
        <v>1. FC Riedwald</v>
      </c>
      <c r="W288" s="172" t="str">
        <f t="shared" si="113"/>
        <v>Beinbruch SC</v>
      </c>
      <c r="X288" s="172">
        <f t="shared" si="118"/>
        <v>5</v>
      </c>
      <c r="Y288" s="34">
        <f t="shared" si="119"/>
        <v>5</v>
      </c>
      <c r="Z288" s="33" t="str">
        <f t="shared" si="120"/>
        <v/>
      </c>
      <c r="AA288" s="172">
        <f t="shared" si="116"/>
        <v>1</v>
      </c>
      <c r="AB288" s="172" t="str">
        <f t="shared" si="121"/>
        <v/>
      </c>
      <c r="AC288" s="3" t="str">
        <f t="shared" si="122"/>
        <v>1. FC RiedwaldBeinbruch SC</v>
      </c>
      <c r="AD288" s="64" t="str">
        <f t="shared" si="123"/>
        <v>5 : 5</v>
      </c>
      <c r="AE288" s="66">
        <f t="shared" si="114"/>
        <v>1</v>
      </c>
      <c r="AF288" s="64">
        <f t="shared" si="115"/>
        <v>1</v>
      </c>
      <c r="AG288" s="172">
        <f>IF($AH288="",0,COUNTIF($AH$64:$AH288,INDEX($AH$352:$AH$639,ROW($A225))))</f>
        <v>1</v>
      </c>
      <c r="AH288" s="167" t="str">
        <f t="shared" si="117"/>
        <v>1. FC RiedwaldBeinbruch SC</v>
      </c>
    </row>
    <row r="289" spans="7:34" ht="12" customHeight="1" x14ac:dyDescent="0.2">
      <c r="G289" s="1" t="s">
        <v>323</v>
      </c>
      <c r="H289" s="269" t="str">
        <f>Spielplan!$J214</f>
        <v>FV Schlappe Lunge</v>
      </c>
      <c r="I289" s="170" t="str">
        <f>Spielplan!$L214</f>
        <v>1. FC Riedwald</v>
      </c>
      <c r="J289" s="270">
        <f>IF(Spielplan!$M214="","",Spielplan!$M214)</f>
        <v>3</v>
      </c>
      <c r="K289" s="271">
        <f>IF(Spielplan!$O214="","",Spielplan!$O214)</f>
        <v>3</v>
      </c>
      <c r="U289" s="57" t="s">
        <v>340</v>
      </c>
      <c r="V289" s="39" t="str">
        <f t="shared" si="112"/>
        <v>Team B1</v>
      </c>
      <c r="W289" s="172" t="str">
        <f t="shared" si="113"/>
        <v>Team B5</v>
      </c>
      <c r="X289" s="172">
        <f t="shared" si="118"/>
        <v>4</v>
      </c>
      <c r="Y289" s="34">
        <f t="shared" si="119"/>
        <v>4</v>
      </c>
      <c r="Z289" s="33" t="str">
        <f t="shared" si="120"/>
        <v/>
      </c>
      <c r="AA289" s="172">
        <f t="shared" si="116"/>
        <v>1</v>
      </c>
      <c r="AB289" s="172" t="str">
        <f t="shared" si="121"/>
        <v/>
      </c>
      <c r="AC289" s="3" t="str">
        <f t="shared" si="122"/>
        <v>Team B1Team B5</v>
      </c>
      <c r="AD289" s="64" t="str">
        <f t="shared" si="123"/>
        <v>4 : 4</v>
      </c>
      <c r="AE289" s="66">
        <f t="shared" si="114"/>
        <v>1</v>
      </c>
      <c r="AF289" s="64">
        <f t="shared" si="115"/>
        <v>1</v>
      </c>
      <c r="AG289" s="172">
        <f>IF($AH289="",0,COUNTIF($AH$64:$AH289,INDEX($AH$352:$AH$639,ROW($A226))))</f>
        <v>1</v>
      </c>
      <c r="AH289" s="167" t="str">
        <f t="shared" si="117"/>
        <v>Team B1Team B5</v>
      </c>
    </row>
    <row r="290" spans="7:34" ht="12" customHeight="1" x14ac:dyDescent="0.2">
      <c r="G290" s="1" t="s">
        <v>324</v>
      </c>
      <c r="H290" s="269" t="str">
        <f>Spielplan!$J215</f>
        <v>Team B6</v>
      </c>
      <c r="I290" s="170" t="str">
        <f>Spielplan!$L215</f>
        <v>Team B1</v>
      </c>
      <c r="J290" s="270">
        <f>IF(Spielplan!$M215="","",Spielplan!$M215)</f>
        <v>1</v>
      </c>
      <c r="K290" s="271">
        <f>IF(Spielplan!$O215="","",Spielplan!$O215)</f>
        <v>3</v>
      </c>
      <c r="U290" s="57" t="s">
        <v>341</v>
      </c>
      <c r="V290" s="39" t="str">
        <f t="shared" si="112"/>
        <v>Team C1</v>
      </c>
      <c r="W290" s="172" t="str">
        <f t="shared" si="113"/>
        <v>Team C5</v>
      </c>
      <c r="X290" s="172">
        <f t="shared" si="118"/>
        <v>3</v>
      </c>
      <c r="Y290" s="34">
        <f t="shared" si="119"/>
        <v>3</v>
      </c>
      <c r="Z290" s="33" t="str">
        <f t="shared" si="120"/>
        <v/>
      </c>
      <c r="AA290" s="172">
        <f t="shared" si="116"/>
        <v>1</v>
      </c>
      <c r="AB290" s="172" t="str">
        <f t="shared" si="121"/>
        <v/>
      </c>
      <c r="AC290" s="3" t="str">
        <f t="shared" si="122"/>
        <v>Team C1Team C5</v>
      </c>
      <c r="AD290" s="64" t="str">
        <f t="shared" si="123"/>
        <v>3 : 3</v>
      </c>
      <c r="AE290" s="66">
        <f t="shared" si="114"/>
        <v>1</v>
      </c>
      <c r="AF290" s="64">
        <f t="shared" si="115"/>
        <v>1</v>
      </c>
      <c r="AG290" s="172">
        <f>IF($AH290="",0,COUNTIF($AH$64:$AH290,INDEX($AH$352:$AH$639,ROW($A227))))</f>
        <v>1</v>
      </c>
      <c r="AH290" s="167" t="str">
        <f t="shared" si="117"/>
        <v>Team C1Team C5</v>
      </c>
    </row>
    <row r="291" spans="7:34" ht="12" customHeight="1" x14ac:dyDescent="0.2">
      <c r="G291" s="1" t="s">
        <v>325</v>
      </c>
      <c r="H291" s="269" t="str">
        <f>Spielplan!$J216</f>
        <v>Team C6</v>
      </c>
      <c r="I291" s="170" t="str">
        <f>Spielplan!$L216</f>
        <v>Team C1</v>
      </c>
      <c r="J291" s="270">
        <f>IF(Spielplan!$M216="","",Spielplan!$M216)</f>
        <v>3</v>
      </c>
      <c r="K291" s="271">
        <f>IF(Spielplan!$O216="","",Spielplan!$O216)</f>
        <v>3</v>
      </c>
      <c r="U291" s="57" t="s">
        <v>342</v>
      </c>
      <c r="V291" s="39" t="str">
        <f t="shared" si="112"/>
        <v>Team D1</v>
      </c>
      <c r="W291" s="172" t="str">
        <f t="shared" si="113"/>
        <v>Team D5</v>
      </c>
      <c r="X291" s="172">
        <f t="shared" si="118"/>
        <v>5</v>
      </c>
      <c r="Y291" s="34">
        <f t="shared" si="119"/>
        <v>5</v>
      </c>
      <c r="Z291" s="33" t="str">
        <f t="shared" si="120"/>
        <v/>
      </c>
      <c r="AA291" s="172">
        <f t="shared" si="116"/>
        <v>1</v>
      </c>
      <c r="AB291" s="172" t="str">
        <f t="shared" si="121"/>
        <v/>
      </c>
      <c r="AC291" s="3" t="str">
        <f t="shared" si="122"/>
        <v>Team D1Team D5</v>
      </c>
      <c r="AD291" s="64" t="str">
        <f t="shared" si="123"/>
        <v>5 : 5</v>
      </c>
      <c r="AE291" s="66">
        <f t="shared" si="114"/>
        <v>1</v>
      </c>
      <c r="AF291" s="64">
        <f t="shared" si="115"/>
        <v>1</v>
      </c>
      <c r="AG291" s="172">
        <f>IF($AH291="",0,COUNTIF($AH$64:$AH291,INDEX($AH$352:$AH$639,ROW($A228))))</f>
        <v>1</v>
      </c>
      <c r="AH291" s="167" t="str">
        <f t="shared" si="117"/>
        <v>Team D1Team D5</v>
      </c>
    </row>
    <row r="292" spans="7:34" ht="12" customHeight="1" x14ac:dyDescent="0.2">
      <c r="G292" s="1" t="s">
        <v>326</v>
      </c>
      <c r="H292" s="269" t="str">
        <f>Spielplan!$J217</f>
        <v>Team D6</v>
      </c>
      <c r="I292" s="170" t="str">
        <f>Spielplan!$L217</f>
        <v>Team D1</v>
      </c>
      <c r="J292" s="270">
        <f>IF(Spielplan!$M217="","",Spielplan!$M217)</f>
        <v>1</v>
      </c>
      <c r="K292" s="271">
        <f>IF(Spielplan!$O217="","",Spielplan!$O217)</f>
        <v>5</v>
      </c>
      <c r="U292" s="57" t="s">
        <v>343</v>
      </c>
      <c r="V292" s="39" t="str">
        <f t="shared" si="112"/>
        <v>FV Schlappe Lunge</v>
      </c>
      <c r="W292" s="172" t="str">
        <f t="shared" si="113"/>
        <v>Maibach 1822 eV</v>
      </c>
      <c r="X292" s="172">
        <f t="shared" si="118"/>
        <v>0</v>
      </c>
      <c r="Y292" s="34">
        <f t="shared" si="119"/>
        <v>0</v>
      </c>
      <c r="Z292" s="33" t="str">
        <f t="shared" si="120"/>
        <v/>
      </c>
      <c r="AA292" s="172">
        <f t="shared" si="116"/>
        <v>1</v>
      </c>
      <c r="AB292" s="172" t="str">
        <f t="shared" si="121"/>
        <v/>
      </c>
      <c r="AC292" s="3" t="str">
        <f t="shared" si="122"/>
        <v>FV Schlappe LungeMaibach 1822 eV</v>
      </c>
      <c r="AD292" s="64" t="str">
        <f t="shared" si="123"/>
        <v>0 : 0</v>
      </c>
      <c r="AE292" s="66">
        <f t="shared" si="114"/>
        <v>1</v>
      </c>
      <c r="AF292" s="64">
        <f t="shared" si="115"/>
        <v>1</v>
      </c>
      <c r="AG292" s="172">
        <f>IF($AH292="",0,COUNTIF($AH$64:$AH292,INDEX($AH$352:$AH$639,ROW($A229))))</f>
        <v>1</v>
      </c>
      <c r="AH292" s="167" t="str">
        <f t="shared" si="117"/>
        <v>FV Schlappe LungeMaibach 1822 eV</v>
      </c>
    </row>
    <row r="293" spans="7:34" ht="12" customHeight="1" x14ac:dyDescent="0.2">
      <c r="G293" s="1" t="s">
        <v>327</v>
      </c>
      <c r="H293" s="269" t="str">
        <f>Spielplan!$J218</f>
        <v>Team A7</v>
      </c>
      <c r="I293" s="170" t="str">
        <f>Spielplan!$L218</f>
        <v>Beinbruch SC</v>
      </c>
      <c r="J293" s="270">
        <f>IF(Spielplan!$M218="","",Spielplan!$M218)</f>
        <v>1</v>
      </c>
      <c r="K293" s="271">
        <f>IF(Spielplan!$O218="","",Spielplan!$O218)</f>
        <v>6</v>
      </c>
      <c r="U293" s="57" t="s">
        <v>344</v>
      </c>
      <c r="V293" s="39" t="str">
        <f t="shared" si="112"/>
        <v>Team B6</v>
      </c>
      <c r="W293" s="172" t="str">
        <f t="shared" si="113"/>
        <v>Team B4</v>
      </c>
      <c r="X293" s="172">
        <f t="shared" si="118"/>
        <v>1</v>
      </c>
      <c r="Y293" s="34">
        <f t="shared" si="119"/>
        <v>1</v>
      </c>
      <c r="Z293" s="33" t="str">
        <f t="shared" si="120"/>
        <v/>
      </c>
      <c r="AA293" s="172">
        <f t="shared" si="116"/>
        <v>1</v>
      </c>
      <c r="AB293" s="172" t="str">
        <f t="shared" si="121"/>
        <v/>
      </c>
      <c r="AC293" s="3" t="str">
        <f t="shared" si="122"/>
        <v>Team B6Team B4</v>
      </c>
      <c r="AD293" s="64" t="str">
        <f t="shared" si="123"/>
        <v>1 : 1</v>
      </c>
      <c r="AE293" s="66">
        <f t="shared" si="114"/>
        <v>1</v>
      </c>
      <c r="AF293" s="64">
        <f t="shared" si="115"/>
        <v>1</v>
      </c>
      <c r="AG293" s="172">
        <f>IF($AH293="",0,COUNTIF($AH$64:$AH293,INDEX($AH$352:$AH$639,ROW($A230))))</f>
        <v>1</v>
      </c>
      <c r="AH293" s="167" t="str">
        <f t="shared" si="117"/>
        <v>Team B6Team B4</v>
      </c>
    </row>
    <row r="294" spans="7:34" ht="12" customHeight="1" x14ac:dyDescent="0.2">
      <c r="G294" s="1" t="s">
        <v>328</v>
      </c>
      <c r="H294" s="269" t="str">
        <f>Spielplan!$J219</f>
        <v>Team B7</v>
      </c>
      <c r="I294" s="170" t="str">
        <f>Spielplan!$L219</f>
        <v>Team B5</v>
      </c>
      <c r="J294" s="270">
        <f>IF(Spielplan!$M219="","",Spielplan!$M219)</f>
        <v>2</v>
      </c>
      <c r="K294" s="271">
        <f>IF(Spielplan!$O219="","",Spielplan!$O219)</f>
        <v>5</v>
      </c>
      <c r="U294" s="57" t="s">
        <v>345</v>
      </c>
      <c r="V294" s="39" t="str">
        <f t="shared" si="112"/>
        <v>Team C6</v>
      </c>
      <c r="W294" s="172" t="str">
        <f t="shared" si="113"/>
        <v>Team C4</v>
      </c>
      <c r="X294" s="172">
        <f t="shared" si="118"/>
        <v>3</v>
      </c>
      <c r="Y294" s="34">
        <f t="shared" si="119"/>
        <v>3</v>
      </c>
      <c r="Z294" s="33" t="str">
        <f t="shared" si="120"/>
        <v/>
      </c>
      <c r="AA294" s="172">
        <f t="shared" si="116"/>
        <v>1</v>
      </c>
      <c r="AB294" s="172" t="str">
        <f t="shared" si="121"/>
        <v/>
      </c>
      <c r="AC294" s="3" t="str">
        <f t="shared" si="122"/>
        <v>Team C6Team C4</v>
      </c>
      <c r="AD294" s="64" t="str">
        <f t="shared" si="123"/>
        <v>3 : 3</v>
      </c>
      <c r="AE294" s="66">
        <f t="shared" si="114"/>
        <v>1</v>
      </c>
      <c r="AF294" s="64">
        <f t="shared" si="115"/>
        <v>1</v>
      </c>
      <c r="AG294" s="172">
        <f>IF($AH294="",0,COUNTIF($AH$64:$AH294,INDEX($AH$352:$AH$639,ROW($A231))))</f>
        <v>1</v>
      </c>
      <c r="AH294" s="167" t="str">
        <f t="shared" si="117"/>
        <v>Team C6Team C4</v>
      </c>
    </row>
    <row r="295" spans="7:34" ht="12" customHeight="1" x14ac:dyDescent="0.2">
      <c r="G295" s="1" t="s">
        <v>329</v>
      </c>
      <c r="H295" s="269" t="str">
        <f>Spielplan!$J220</f>
        <v>Team C7</v>
      </c>
      <c r="I295" s="170" t="str">
        <f>Spielplan!$L220</f>
        <v>Team C5</v>
      </c>
      <c r="J295" s="270">
        <f>IF(Spielplan!$M220="","",Spielplan!$M220)</f>
        <v>2</v>
      </c>
      <c r="K295" s="271">
        <f>IF(Spielplan!$O220="","",Spielplan!$O220)</f>
        <v>4</v>
      </c>
      <c r="U295" s="57" t="s">
        <v>346</v>
      </c>
      <c r="V295" s="39" t="str">
        <f t="shared" si="112"/>
        <v>Team D6</v>
      </c>
      <c r="W295" s="172" t="str">
        <f t="shared" si="113"/>
        <v>Team D4</v>
      </c>
      <c r="X295" s="172">
        <f t="shared" si="118"/>
        <v>1</v>
      </c>
      <c r="Y295" s="34">
        <f t="shared" si="119"/>
        <v>3</v>
      </c>
      <c r="Z295" s="33" t="str">
        <f t="shared" si="120"/>
        <v/>
      </c>
      <c r="AA295" s="172">
        <f t="shared" si="116"/>
        <v>1</v>
      </c>
      <c r="AB295" s="172" t="str">
        <f t="shared" si="121"/>
        <v/>
      </c>
      <c r="AC295" s="3" t="str">
        <f t="shared" si="122"/>
        <v>Team D6Team D4</v>
      </c>
      <c r="AD295" s="64" t="str">
        <f t="shared" si="123"/>
        <v>1 : 3</v>
      </c>
      <c r="AE295" s="66">
        <f t="shared" si="114"/>
        <v>0</v>
      </c>
      <c r="AF295" s="64">
        <f t="shared" si="115"/>
        <v>3</v>
      </c>
      <c r="AG295" s="172">
        <f>IF($AH295="",0,COUNTIF($AH$64:$AH295,INDEX($AH$352:$AH$639,ROW($A232))))</f>
        <v>1</v>
      </c>
      <c r="AH295" s="167" t="str">
        <f t="shared" si="117"/>
        <v>Team D6Team D4</v>
      </c>
    </row>
    <row r="296" spans="7:34" ht="12" customHeight="1" x14ac:dyDescent="0.2">
      <c r="G296" s="1" t="s">
        <v>330</v>
      </c>
      <c r="H296" s="269" t="str">
        <f>Spielplan!$J221</f>
        <v>Team D7</v>
      </c>
      <c r="I296" s="170" t="str">
        <f>Spielplan!$L221</f>
        <v>Team D5</v>
      </c>
      <c r="J296" s="270">
        <f>IF(Spielplan!$M221="","",Spielplan!$M221)</f>
        <v>0</v>
      </c>
      <c r="K296" s="271">
        <f>IF(Spielplan!$O221="","",Spielplan!$O221)</f>
        <v>3</v>
      </c>
      <c r="U296" s="57" t="s">
        <v>347</v>
      </c>
      <c r="V296" s="39" t="str">
        <f t="shared" si="112"/>
        <v>FC Barcelona</v>
      </c>
      <c r="W296" s="172" t="str">
        <f t="shared" si="113"/>
        <v>Team A7</v>
      </c>
      <c r="X296" s="172">
        <f t="shared" si="118"/>
        <v>3</v>
      </c>
      <c r="Y296" s="34">
        <f t="shared" si="119"/>
        <v>3</v>
      </c>
      <c r="Z296" s="33" t="str">
        <f t="shared" si="120"/>
        <v/>
      </c>
      <c r="AA296" s="172">
        <f t="shared" si="116"/>
        <v>1</v>
      </c>
      <c r="AB296" s="172" t="str">
        <f t="shared" si="121"/>
        <v/>
      </c>
      <c r="AC296" s="3" t="str">
        <f t="shared" si="122"/>
        <v>FC BarcelonaTeam A7</v>
      </c>
      <c r="AD296" s="64" t="str">
        <f t="shared" si="123"/>
        <v>3 : 3</v>
      </c>
      <c r="AE296" s="66">
        <f t="shared" si="114"/>
        <v>1</v>
      </c>
      <c r="AF296" s="64">
        <f t="shared" si="115"/>
        <v>1</v>
      </c>
      <c r="AG296" s="172">
        <f>IF($AH296="",0,COUNTIF($AH$64:$AH296,INDEX($AH$352:$AH$639,ROW($A233))))</f>
        <v>1</v>
      </c>
      <c r="AH296" s="167" t="str">
        <f t="shared" si="117"/>
        <v>FC BarcelonaTeam A7</v>
      </c>
    </row>
    <row r="297" spans="7:34" ht="12" customHeight="1" x14ac:dyDescent="0.2">
      <c r="G297" s="1" t="s">
        <v>331</v>
      </c>
      <c r="H297" s="269" t="str">
        <f>Spielplan!$J222</f>
        <v>Maibach 1822 eV</v>
      </c>
      <c r="I297" s="170" t="str">
        <f>Spielplan!$L222</f>
        <v>Team A8</v>
      </c>
      <c r="J297" s="270">
        <f>IF(Spielplan!$M222="","",Spielplan!$M222)</f>
        <v>1</v>
      </c>
      <c r="K297" s="271">
        <f>IF(Spielplan!$O222="","",Spielplan!$O222)</f>
        <v>5</v>
      </c>
      <c r="U297" s="57" t="s">
        <v>348</v>
      </c>
      <c r="V297" s="39" t="str">
        <f t="shared" si="112"/>
        <v>Team B3</v>
      </c>
      <c r="W297" s="172" t="str">
        <f t="shared" si="113"/>
        <v>Team B7</v>
      </c>
      <c r="X297" s="172">
        <f t="shared" si="118"/>
        <v>1</v>
      </c>
      <c r="Y297" s="34">
        <f t="shared" si="119"/>
        <v>5</v>
      </c>
      <c r="Z297" s="33" t="str">
        <f t="shared" si="120"/>
        <v/>
      </c>
      <c r="AA297" s="172">
        <f t="shared" si="116"/>
        <v>1</v>
      </c>
      <c r="AB297" s="172" t="str">
        <f t="shared" si="121"/>
        <v/>
      </c>
      <c r="AC297" s="3" t="str">
        <f t="shared" si="122"/>
        <v>Team B3Team B7</v>
      </c>
      <c r="AD297" s="64" t="str">
        <f t="shared" si="123"/>
        <v>1 : 5</v>
      </c>
      <c r="AE297" s="66">
        <f t="shared" si="114"/>
        <v>0</v>
      </c>
      <c r="AF297" s="64">
        <f t="shared" si="115"/>
        <v>3</v>
      </c>
      <c r="AG297" s="172">
        <f>IF($AH297="",0,COUNTIF($AH$64:$AH297,INDEX($AH$352:$AH$639,ROW($A234))))</f>
        <v>1</v>
      </c>
      <c r="AH297" s="167" t="str">
        <f t="shared" si="117"/>
        <v>Team B3Team B7</v>
      </c>
    </row>
    <row r="298" spans="7:34" ht="12" customHeight="1" x14ac:dyDescent="0.2">
      <c r="G298" s="1" t="s">
        <v>332</v>
      </c>
      <c r="H298" s="269" t="str">
        <f>Spielplan!$J223</f>
        <v>Team B4</v>
      </c>
      <c r="I298" s="170" t="str">
        <f>Spielplan!$L223</f>
        <v>Team B8</v>
      </c>
      <c r="J298" s="270">
        <f>IF(Spielplan!$M223="","",Spielplan!$M223)</f>
        <v>3</v>
      </c>
      <c r="K298" s="271">
        <f>IF(Spielplan!$O223="","",Spielplan!$O223)</f>
        <v>0</v>
      </c>
      <c r="U298" s="57" t="s">
        <v>349</v>
      </c>
      <c r="V298" s="39" t="str">
        <f t="shared" si="112"/>
        <v>Team C3</v>
      </c>
      <c r="W298" s="172" t="str">
        <f t="shared" si="113"/>
        <v>Team C7</v>
      </c>
      <c r="X298" s="172">
        <f t="shared" si="118"/>
        <v>1</v>
      </c>
      <c r="Y298" s="34">
        <f t="shared" si="119"/>
        <v>6</v>
      </c>
      <c r="Z298" s="33" t="str">
        <f t="shared" si="120"/>
        <v/>
      </c>
      <c r="AA298" s="172">
        <f t="shared" si="116"/>
        <v>1</v>
      </c>
      <c r="AB298" s="172" t="str">
        <f t="shared" si="121"/>
        <v/>
      </c>
      <c r="AC298" s="3" t="str">
        <f t="shared" si="122"/>
        <v>Team C3Team C7</v>
      </c>
      <c r="AD298" s="64" t="str">
        <f t="shared" si="123"/>
        <v>1 : 6</v>
      </c>
      <c r="AE298" s="66">
        <f t="shared" si="114"/>
        <v>0</v>
      </c>
      <c r="AF298" s="64">
        <f t="shared" si="115"/>
        <v>3</v>
      </c>
      <c r="AG298" s="172">
        <f>IF($AH298="",0,COUNTIF($AH$64:$AH298,INDEX($AH$352:$AH$639,ROW($A235))))</f>
        <v>1</v>
      </c>
      <c r="AH298" s="167" t="str">
        <f t="shared" si="117"/>
        <v>Team C3Team C7</v>
      </c>
    </row>
    <row r="299" spans="7:34" ht="12" customHeight="1" x14ac:dyDescent="0.2">
      <c r="G299" s="1" t="s">
        <v>333</v>
      </c>
      <c r="H299" s="269" t="str">
        <f>Spielplan!$J224</f>
        <v>Team C4</v>
      </c>
      <c r="I299" s="170" t="str">
        <f>Spielplan!$L224</f>
        <v>Team C8</v>
      </c>
      <c r="J299" s="270">
        <f>IF(Spielplan!$M224="","",Spielplan!$M224)</f>
        <v>2</v>
      </c>
      <c r="K299" s="271">
        <f>IF(Spielplan!$O224="","",Spielplan!$O224)</f>
        <v>1</v>
      </c>
      <c r="U299" s="57" t="s">
        <v>350</v>
      </c>
      <c r="V299" s="39" t="str">
        <f t="shared" si="112"/>
        <v>Team D3</v>
      </c>
      <c r="W299" s="172" t="str">
        <f t="shared" si="113"/>
        <v>Team D7</v>
      </c>
      <c r="X299" s="172">
        <f t="shared" si="118"/>
        <v>2</v>
      </c>
      <c r="Y299" s="34">
        <f t="shared" si="119"/>
        <v>5</v>
      </c>
      <c r="Z299" s="33" t="str">
        <f t="shared" si="120"/>
        <v/>
      </c>
      <c r="AA299" s="172">
        <f t="shared" si="116"/>
        <v>1</v>
      </c>
      <c r="AB299" s="172" t="str">
        <f t="shared" si="121"/>
        <v/>
      </c>
      <c r="AC299" s="3" t="str">
        <f t="shared" si="122"/>
        <v>Team D3Team D7</v>
      </c>
      <c r="AD299" s="64" t="str">
        <f t="shared" si="123"/>
        <v>2 : 5</v>
      </c>
      <c r="AE299" s="66">
        <f t="shared" si="114"/>
        <v>0</v>
      </c>
      <c r="AF299" s="64">
        <f t="shared" si="115"/>
        <v>3</v>
      </c>
      <c r="AG299" s="172">
        <f>IF($AH299="",0,COUNTIF($AH$64:$AH299,INDEX($AH$352:$AH$639,ROW($A236))))</f>
        <v>1</v>
      </c>
      <c r="AH299" s="167" t="str">
        <f t="shared" si="117"/>
        <v>Team D3Team D7</v>
      </c>
    </row>
    <row r="300" spans="7:34" ht="12" customHeight="1" x14ac:dyDescent="0.2">
      <c r="G300" s="1" t="s">
        <v>334</v>
      </c>
      <c r="H300" s="269" t="str">
        <f>Spielplan!$J225</f>
        <v>Team D4</v>
      </c>
      <c r="I300" s="170" t="str">
        <f>Spielplan!$L225</f>
        <v>Team D8</v>
      </c>
      <c r="J300" s="270">
        <f>IF(Spielplan!$M225="","",Spielplan!$M225)</f>
        <v>3</v>
      </c>
      <c r="K300" s="271">
        <f>IF(Spielplan!$O225="","",Spielplan!$O225)</f>
        <v>3</v>
      </c>
      <c r="U300" s="57" t="s">
        <v>351</v>
      </c>
      <c r="V300" s="39" t="str">
        <f t="shared" si="112"/>
        <v>Team A8</v>
      </c>
      <c r="W300" s="172" t="str">
        <f t="shared" si="113"/>
        <v>Eintracht Frankfurt</v>
      </c>
      <c r="X300" s="172">
        <f t="shared" si="118"/>
        <v>2</v>
      </c>
      <c r="Y300" s="34">
        <f t="shared" si="119"/>
        <v>4</v>
      </c>
      <c r="Z300" s="33" t="str">
        <f t="shared" si="120"/>
        <v/>
      </c>
      <c r="AA300" s="172">
        <f t="shared" si="116"/>
        <v>1</v>
      </c>
      <c r="AB300" s="172" t="str">
        <f t="shared" si="121"/>
        <v/>
      </c>
      <c r="AC300" s="3" t="str">
        <f t="shared" si="122"/>
        <v>Team A8Eintracht Frankfurt</v>
      </c>
      <c r="AD300" s="64" t="str">
        <f t="shared" si="123"/>
        <v>2 : 4</v>
      </c>
      <c r="AE300" s="66">
        <f t="shared" si="114"/>
        <v>0</v>
      </c>
      <c r="AF300" s="64">
        <f t="shared" si="115"/>
        <v>3</v>
      </c>
      <c r="AG300" s="172">
        <f>IF($AH300="",0,COUNTIF($AH$64:$AH300,INDEX($AH$352:$AH$639,ROW($A237))))</f>
        <v>1</v>
      </c>
      <c r="AH300" s="167" t="str">
        <f t="shared" si="117"/>
        <v>Team A8Eintracht Frankfurt</v>
      </c>
    </row>
    <row r="301" spans="7:34" ht="12" customHeight="1" x14ac:dyDescent="0.2">
      <c r="G301" s="1" t="s">
        <v>335</v>
      </c>
      <c r="H301" s="269" t="str">
        <f>Spielplan!$J226</f>
        <v>Team A9</v>
      </c>
      <c r="I301" s="170" t="str">
        <f>Spielplan!$L226</f>
        <v>FC Barcelona</v>
      </c>
      <c r="J301" s="270">
        <f>IF(Spielplan!$M226="","",Spielplan!$M226)</f>
        <v>3</v>
      </c>
      <c r="K301" s="271">
        <f>IF(Spielplan!$O226="","",Spielplan!$O226)</f>
        <v>3</v>
      </c>
      <c r="U301" s="57" t="s">
        <v>352</v>
      </c>
      <c r="V301" s="39" t="str">
        <f t="shared" si="112"/>
        <v>Team B8</v>
      </c>
      <c r="W301" s="172" t="str">
        <f t="shared" si="113"/>
        <v>Team B2</v>
      </c>
      <c r="X301" s="172">
        <f t="shared" si="118"/>
        <v>0</v>
      </c>
      <c r="Y301" s="34">
        <f t="shared" si="119"/>
        <v>3</v>
      </c>
      <c r="Z301" s="33" t="str">
        <f t="shared" si="120"/>
        <v/>
      </c>
      <c r="AA301" s="172">
        <f t="shared" si="116"/>
        <v>1</v>
      </c>
      <c r="AB301" s="172" t="str">
        <f t="shared" si="121"/>
        <v/>
      </c>
      <c r="AC301" s="3" t="str">
        <f t="shared" si="122"/>
        <v>Team B8Team B2</v>
      </c>
      <c r="AD301" s="64" t="str">
        <f t="shared" si="123"/>
        <v>0 : 3</v>
      </c>
      <c r="AE301" s="66">
        <f t="shared" si="114"/>
        <v>0</v>
      </c>
      <c r="AF301" s="64">
        <f t="shared" si="115"/>
        <v>3</v>
      </c>
      <c r="AG301" s="172">
        <f>IF($AH301="",0,COUNTIF($AH$64:$AH301,INDEX($AH$352:$AH$639,ROW($A238))))</f>
        <v>1</v>
      </c>
      <c r="AH301" s="167" t="str">
        <f t="shared" si="117"/>
        <v>Team B8Team B2</v>
      </c>
    </row>
    <row r="302" spans="7:34" ht="12" customHeight="1" x14ac:dyDescent="0.2">
      <c r="G302" s="1" t="s">
        <v>336</v>
      </c>
      <c r="H302" s="269" t="str">
        <f>Spielplan!$J227</f>
        <v>Team B9</v>
      </c>
      <c r="I302" s="170" t="str">
        <f>Spielplan!$L227</f>
        <v>Team B3</v>
      </c>
      <c r="J302" s="270">
        <f>IF(Spielplan!$M227="","",Spielplan!$M227)</f>
        <v>3</v>
      </c>
      <c r="K302" s="271">
        <f>IF(Spielplan!$O227="","",Spielplan!$O227)</f>
        <v>3</v>
      </c>
      <c r="U302" s="57" t="s">
        <v>353</v>
      </c>
      <c r="V302" s="39" t="str">
        <f t="shared" si="112"/>
        <v>Team C8</v>
      </c>
      <c r="W302" s="172" t="str">
        <f t="shared" si="113"/>
        <v>Team C2</v>
      </c>
      <c r="X302" s="172">
        <f t="shared" si="118"/>
        <v>1</v>
      </c>
      <c r="Y302" s="34">
        <f t="shared" si="119"/>
        <v>5</v>
      </c>
      <c r="Z302" s="33" t="str">
        <f t="shared" si="120"/>
        <v/>
      </c>
      <c r="AA302" s="172">
        <f t="shared" si="116"/>
        <v>1</v>
      </c>
      <c r="AB302" s="172" t="str">
        <f t="shared" si="121"/>
        <v/>
      </c>
      <c r="AC302" s="3" t="str">
        <f t="shared" si="122"/>
        <v>Team C8Team C2</v>
      </c>
      <c r="AD302" s="64" t="str">
        <f t="shared" si="123"/>
        <v>1 : 5</v>
      </c>
      <c r="AE302" s="66">
        <f t="shared" si="114"/>
        <v>0</v>
      </c>
      <c r="AF302" s="64">
        <f t="shared" si="115"/>
        <v>3</v>
      </c>
      <c r="AG302" s="172">
        <f>IF($AH302="",0,COUNTIF($AH$64:$AH302,INDEX($AH$352:$AH$639,ROW($A239))))</f>
        <v>1</v>
      </c>
      <c r="AH302" s="167" t="str">
        <f t="shared" si="117"/>
        <v>Team C8Team C2</v>
      </c>
    </row>
    <row r="303" spans="7:34" ht="12" customHeight="1" x14ac:dyDescent="0.2">
      <c r="G303" s="1" t="s">
        <v>337</v>
      </c>
      <c r="H303" s="269" t="str">
        <f>Spielplan!$J228</f>
        <v>Team C9</v>
      </c>
      <c r="I303" s="170" t="str">
        <f>Spielplan!$L228</f>
        <v>Team C3</v>
      </c>
      <c r="J303" s="270">
        <f>IF(Spielplan!$M228="","",Spielplan!$M228)</f>
        <v>5</v>
      </c>
      <c r="K303" s="271">
        <f>IF(Spielplan!$O228="","",Spielplan!$O228)</f>
        <v>5</v>
      </c>
      <c r="U303" s="57" t="s">
        <v>354</v>
      </c>
      <c r="V303" s="39" t="str">
        <f t="shared" si="112"/>
        <v>Team D8</v>
      </c>
      <c r="W303" s="172" t="str">
        <f t="shared" si="113"/>
        <v>Team D2</v>
      </c>
      <c r="X303" s="172">
        <f t="shared" si="118"/>
        <v>3</v>
      </c>
      <c r="Y303" s="34">
        <f t="shared" si="119"/>
        <v>0</v>
      </c>
      <c r="Z303" s="33" t="str">
        <f t="shared" si="120"/>
        <v/>
      </c>
      <c r="AA303" s="172">
        <f t="shared" si="116"/>
        <v>1</v>
      </c>
      <c r="AB303" s="172" t="str">
        <f t="shared" si="121"/>
        <v/>
      </c>
      <c r="AC303" s="3" t="str">
        <f t="shared" si="122"/>
        <v>Team D8Team D2</v>
      </c>
      <c r="AD303" s="64" t="str">
        <f t="shared" si="123"/>
        <v>3 : 0</v>
      </c>
      <c r="AE303" s="66">
        <f t="shared" si="114"/>
        <v>3</v>
      </c>
      <c r="AF303" s="64">
        <f t="shared" si="115"/>
        <v>0</v>
      </c>
      <c r="AG303" s="172">
        <f>IF($AH303="",0,COUNTIF($AH$64:$AH303,INDEX($AH$352:$AH$639,ROW($A240))))</f>
        <v>1</v>
      </c>
      <c r="AH303" s="167" t="str">
        <f t="shared" si="117"/>
        <v>Team D8Team D2</v>
      </c>
    </row>
    <row r="304" spans="7:34" ht="12" customHeight="1" x14ac:dyDescent="0.2">
      <c r="G304" s="1" t="s">
        <v>338</v>
      </c>
      <c r="H304" s="269" t="str">
        <f>Spielplan!$J229</f>
        <v>Team D9</v>
      </c>
      <c r="I304" s="170" t="str">
        <f>Spielplan!$L229</f>
        <v>Team D3</v>
      </c>
      <c r="J304" s="270">
        <f>IF(Spielplan!$M229="","",Spielplan!$M229)</f>
        <v>6</v>
      </c>
      <c r="K304" s="271">
        <f>IF(Spielplan!$O229="","",Spielplan!$O229)</f>
        <v>6</v>
      </c>
      <c r="U304" s="57" t="s">
        <v>355</v>
      </c>
      <c r="V304" s="39" t="str">
        <f t="shared" si="112"/>
        <v>Maibach 1822 eV</v>
      </c>
      <c r="W304" s="172" t="str">
        <f t="shared" si="113"/>
        <v>1. FC Riedwald</v>
      </c>
      <c r="X304" s="172">
        <f t="shared" si="118"/>
        <v>2</v>
      </c>
      <c r="Y304" s="34">
        <f t="shared" si="119"/>
        <v>1</v>
      </c>
      <c r="Z304" s="33" t="str">
        <f t="shared" si="120"/>
        <v/>
      </c>
      <c r="AA304" s="172">
        <f t="shared" si="116"/>
        <v>1</v>
      </c>
      <c r="AB304" s="172" t="str">
        <f t="shared" si="121"/>
        <v/>
      </c>
      <c r="AC304" s="3" t="str">
        <f t="shared" si="122"/>
        <v>Maibach 1822 eV1. FC Riedwald</v>
      </c>
      <c r="AD304" s="64" t="str">
        <f t="shared" si="123"/>
        <v>2 : 1</v>
      </c>
      <c r="AE304" s="66">
        <f t="shared" si="114"/>
        <v>3</v>
      </c>
      <c r="AF304" s="64">
        <f t="shared" si="115"/>
        <v>0</v>
      </c>
      <c r="AG304" s="172">
        <f>IF($AH304="",0,COUNTIF($AH$64:$AH304,INDEX($AH$352:$AH$639,ROW($A241))))</f>
        <v>1</v>
      </c>
      <c r="AH304" s="167" t="str">
        <f t="shared" si="117"/>
        <v>Maibach 1822 eV1. FC Riedwald</v>
      </c>
    </row>
    <row r="305" spans="7:34" ht="12" customHeight="1" x14ac:dyDescent="0.2">
      <c r="G305" s="1" t="s">
        <v>339</v>
      </c>
      <c r="H305" s="269" t="str">
        <f>Spielplan!$J230</f>
        <v>1. FC Riedwald</v>
      </c>
      <c r="I305" s="170" t="str">
        <f>Spielplan!$L230</f>
        <v>Beinbruch SC</v>
      </c>
      <c r="J305" s="270">
        <f>IF(Spielplan!$M230="","",Spielplan!$M230)</f>
        <v>5</v>
      </c>
      <c r="K305" s="271">
        <f>IF(Spielplan!$O230="","",Spielplan!$O230)</f>
        <v>5</v>
      </c>
      <c r="U305" s="57" t="s">
        <v>356</v>
      </c>
      <c r="V305" s="39" t="str">
        <f t="shared" si="112"/>
        <v>Team B4</v>
      </c>
      <c r="W305" s="172" t="str">
        <f t="shared" si="113"/>
        <v>Team B1</v>
      </c>
      <c r="X305" s="172">
        <f t="shared" si="118"/>
        <v>3</v>
      </c>
      <c r="Y305" s="34">
        <f t="shared" si="119"/>
        <v>3</v>
      </c>
      <c r="Z305" s="33" t="str">
        <f t="shared" si="120"/>
        <v/>
      </c>
      <c r="AA305" s="172">
        <f t="shared" si="116"/>
        <v>1</v>
      </c>
      <c r="AB305" s="172" t="str">
        <f t="shared" si="121"/>
        <v/>
      </c>
      <c r="AC305" s="3" t="str">
        <f t="shared" si="122"/>
        <v>Team B4Team B1</v>
      </c>
      <c r="AD305" s="64" t="str">
        <f t="shared" si="123"/>
        <v>3 : 3</v>
      </c>
      <c r="AE305" s="66">
        <f t="shared" si="114"/>
        <v>1</v>
      </c>
      <c r="AF305" s="64">
        <f t="shared" si="115"/>
        <v>1</v>
      </c>
      <c r="AG305" s="172">
        <f>IF($AH305="",0,COUNTIF($AH$64:$AH305,INDEX($AH$352:$AH$639,ROW($A242))))</f>
        <v>1</v>
      </c>
      <c r="AH305" s="167" t="str">
        <f t="shared" si="117"/>
        <v>Team B4Team B1</v>
      </c>
    </row>
    <row r="306" spans="7:34" ht="12" customHeight="1" x14ac:dyDescent="0.2">
      <c r="G306" s="1" t="s">
        <v>340</v>
      </c>
      <c r="H306" s="269" t="str">
        <f>Spielplan!$J231</f>
        <v>Team B1</v>
      </c>
      <c r="I306" s="170" t="str">
        <f>Spielplan!$L231</f>
        <v>Team B5</v>
      </c>
      <c r="J306" s="270">
        <f>IF(Spielplan!$M231="","",Spielplan!$M231)</f>
        <v>4</v>
      </c>
      <c r="K306" s="271">
        <f>IF(Spielplan!$O231="","",Spielplan!$O231)</f>
        <v>4</v>
      </c>
      <c r="U306" s="57" t="s">
        <v>357</v>
      </c>
      <c r="V306" s="39" t="str">
        <f t="shared" si="112"/>
        <v>Team C4</v>
      </c>
      <c r="W306" s="172" t="str">
        <f t="shared" si="113"/>
        <v>Team C1</v>
      </c>
      <c r="X306" s="172">
        <f t="shared" si="118"/>
        <v>3</v>
      </c>
      <c r="Y306" s="34">
        <f t="shared" si="119"/>
        <v>3</v>
      </c>
      <c r="Z306" s="33" t="str">
        <f t="shared" si="120"/>
        <v/>
      </c>
      <c r="AA306" s="172">
        <f t="shared" si="116"/>
        <v>1</v>
      </c>
      <c r="AB306" s="172" t="str">
        <f t="shared" si="121"/>
        <v/>
      </c>
      <c r="AC306" s="3" t="str">
        <f t="shared" si="122"/>
        <v>Team C4Team C1</v>
      </c>
      <c r="AD306" s="64" t="str">
        <f t="shared" si="123"/>
        <v>3 : 3</v>
      </c>
      <c r="AE306" s="66">
        <f t="shared" si="114"/>
        <v>1</v>
      </c>
      <c r="AF306" s="64">
        <f t="shared" si="115"/>
        <v>1</v>
      </c>
      <c r="AG306" s="172">
        <f>IF($AH306="",0,COUNTIF($AH$64:$AH306,INDEX($AH$352:$AH$639,ROW($A243))))</f>
        <v>1</v>
      </c>
      <c r="AH306" s="167" t="str">
        <f t="shared" si="117"/>
        <v>Team C4Team C1</v>
      </c>
    </row>
    <row r="307" spans="7:34" ht="12" customHeight="1" x14ac:dyDescent="0.2">
      <c r="G307" s="1" t="s">
        <v>341</v>
      </c>
      <c r="H307" s="269" t="str">
        <f>Spielplan!$J232</f>
        <v>Team C1</v>
      </c>
      <c r="I307" s="170" t="str">
        <f>Spielplan!$L232</f>
        <v>Team C5</v>
      </c>
      <c r="J307" s="270">
        <f>IF(Spielplan!$M232="","",Spielplan!$M232)</f>
        <v>3</v>
      </c>
      <c r="K307" s="271">
        <f>IF(Spielplan!$O232="","",Spielplan!$O232)</f>
        <v>3</v>
      </c>
      <c r="U307" s="57" t="s">
        <v>358</v>
      </c>
      <c r="V307" s="39" t="str">
        <f t="shared" si="112"/>
        <v>Team D4</v>
      </c>
      <c r="W307" s="172" t="str">
        <f t="shared" si="113"/>
        <v>Team D1</v>
      </c>
      <c r="X307" s="172">
        <f t="shared" si="118"/>
        <v>3</v>
      </c>
      <c r="Y307" s="34">
        <f t="shared" si="119"/>
        <v>3</v>
      </c>
      <c r="Z307" s="33" t="str">
        <f t="shared" si="120"/>
        <v/>
      </c>
      <c r="AA307" s="172">
        <f t="shared" si="116"/>
        <v>1</v>
      </c>
      <c r="AB307" s="172" t="str">
        <f t="shared" si="121"/>
        <v/>
      </c>
      <c r="AC307" s="3" t="str">
        <f t="shared" si="122"/>
        <v>Team D4Team D1</v>
      </c>
      <c r="AD307" s="64" t="str">
        <f t="shared" si="123"/>
        <v>3 : 3</v>
      </c>
      <c r="AE307" s="66">
        <f t="shared" si="114"/>
        <v>1</v>
      </c>
      <c r="AF307" s="64">
        <f t="shared" si="115"/>
        <v>1</v>
      </c>
      <c r="AG307" s="172">
        <f>IF($AH307="",0,COUNTIF($AH$64:$AH307,INDEX($AH$352:$AH$639,ROW($A244))))</f>
        <v>1</v>
      </c>
      <c r="AH307" s="167" t="str">
        <f t="shared" si="117"/>
        <v>Team D4Team D1</v>
      </c>
    </row>
    <row r="308" spans="7:34" ht="12" customHeight="1" x14ac:dyDescent="0.2">
      <c r="G308" s="1" t="s">
        <v>342</v>
      </c>
      <c r="H308" s="269" t="str">
        <f>Spielplan!$J233</f>
        <v>Team D1</v>
      </c>
      <c r="I308" s="170" t="str">
        <f>Spielplan!$L233</f>
        <v>Team D5</v>
      </c>
      <c r="J308" s="270">
        <f>IF(Spielplan!$M233="","",Spielplan!$M233)</f>
        <v>5</v>
      </c>
      <c r="K308" s="271">
        <f>IF(Spielplan!$O233="","",Spielplan!$O233)</f>
        <v>5</v>
      </c>
      <c r="U308" s="57" t="s">
        <v>359</v>
      </c>
      <c r="V308" s="39" t="str">
        <f t="shared" si="112"/>
        <v>Beinbruch SC</v>
      </c>
      <c r="W308" s="172" t="str">
        <f t="shared" si="113"/>
        <v>FC Barcelona</v>
      </c>
      <c r="X308" s="172">
        <f t="shared" si="118"/>
        <v>5</v>
      </c>
      <c r="Y308" s="34">
        <f t="shared" si="119"/>
        <v>5</v>
      </c>
      <c r="Z308" s="33" t="str">
        <f t="shared" si="120"/>
        <v/>
      </c>
      <c r="AA308" s="172">
        <f t="shared" si="116"/>
        <v>1</v>
      </c>
      <c r="AB308" s="172" t="str">
        <f t="shared" si="121"/>
        <v/>
      </c>
      <c r="AC308" s="3" t="str">
        <f t="shared" si="122"/>
        <v>Beinbruch SCFC Barcelona</v>
      </c>
      <c r="AD308" s="64" t="str">
        <f t="shared" si="123"/>
        <v>5 : 5</v>
      </c>
      <c r="AE308" s="66">
        <f t="shared" si="114"/>
        <v>1</v>
      </c>
      <c r="AF308" s="64">
        <f t="shared" si="115"/>
        <v>1</v>
      </c>
      <c r="AG308" s="172">
        <f>IF($AH308="",0,COUNTIF($AH$64:$AH308,INDEX($AH$352:$AH$639,ROW($A245))))</f>
        <v>1</v>
      </c>
      <c r="AH308" s="167" t="str">
        <f t="shared" si="117"/>
        <v>Beinbruch SCFC Barcelona</v>
      </c>
    </row>
    <row r="309" spans="7:34" ht="12" customHeight="1" x14ac:dyDescent="0.2">
      <c r="G309" s="1" t="s">
        <v>343</v>
      </c>
      <c r="H309" s="269" t="str">
        <f>Spielplan!$J234</f>
        <v>FV Schlappe Lunge</v>
      </c>
      <c r="I309" s="170" t="str">
        <f>Spielplan!$L234</f>
        <v>Maibach 1822 eV</v>
      </c>
      <c r="J309" s="270">
        <f>IF(Spielplan!$M234="","",Spielplan!$M234)</f>
        <v>0</v>
      </c>
      <c r="K309" s="271">
        <f>IF(Spielplan!$O234="","",Spielplan!$O234)</f>
        <v>0</v>
      </c>
      <c r="U309" s="57" t="s">
        <v>360</v>
      </c>
      <c r="V309" s="39" t="str">
        <f t="shared" si="112"/>
        <v>Team B5</v>
      </c>
      <c r="W309" s="172" t="str">
        <f t="shared" si="113"/>
        <v>Team B3</v>
      </c>
      <c r="X309" s="172">
        <f t="shared" si="118"/>
        <v>6</v>
      </c>
      <c r="Y309" s="34">
        <f t="shared" si="119"/>
        <v>6</v>
      </c>
      <c r="Z309" s="33" t="str">
        <f t="shared" si="120"/>
        <v/>
      </c>
      <c r="AA309" s="172">
        <f t="shared" si="116"/>
        <v>1</v>
      </c>
      <c r="AB309" s="172" t="str">
        <f t="shared" si="121"/>
        <v/>
      </c>
      <c r="AC309" s="3" t="str">
        <f t="shared" si="122"/>
        <v>Team B5Team B3</v>
      </c>
      <c r="AD309" s="64" t="str">
        <f t="shared" si="123"/>
        <v>6 : 6</v>
      </c>
      <c r="AE309" s="66">
        <f t="shared" si="114"/>
        <v>1</v>
      </c>
      <c r="AF309" s="64">
        <f t="shared" si="115"/>
        <v>1</v>
      </c>
      <c r="AG309" s="172">
        <f>IF($AH309="",0,COUNTIF($AH$64:$AH309,INDEX($AH$352:$AH$639,ROW($A246))))</f>
        <v>1</v>
      </c>
      <c r="AH309" s="167" t="str">
        <f t="shared" si="117"/>
        <v>Team B5Team B3</v>
      </c>
    </row>
    <row r="310" spans="7:34" x14ac:dyDescent="0.2">
      <c r="G310" s="1" t="s">
        <v>344</v>
      </c>
      <c r="H310" s="269" t="str">
        <f>Spielplan!$J235</f>
        <v>Team B6</v>
      </c>
      <c r="I310" s="170" t="str">
        <f>Spielplan!$L235</f>
        <v>Team B4</v>
      </c>
      <c r="J310" s="270">
        <f>IF(Spielplan!$M235="","",Spielplan!$M235)</f>
        <v>1</v>
      </c>
      <c r="K310" s="271">
        <f>IF(Spielplan!$O235="","",Spielplan!$O235)</f>
        <v>1</v>
      </c>
      <c r="U310" s="57" t="s">
        <v>361</v>
      </c>
      <c r="V310" s="39" t="str">
        <f t="shared" si="112"/>
        <v>Team C5</v>
      </c>
      <c r="W310" s="172" t="str">
        <f t="shared" si="113"/>
        <v>Team C3</v>
      </c>
      <c r="X310" s="172">
        <f t="shared" si="118"/>
        <v>5</v>
      </c>
      <c r="Y310" s="34">
        <f t="shared" si="119"/>
        <v>5</v>
      </c>
      <c r="Z310" s="33" t="str">
        <f t="shared" si="120"/>
        <v/>
      </c>
      <c r="AA310" s="172">
        <f t="shared" si="116"/>
        <v>1</v>
      </c>
      <c r="AB310" s="172" t="str">
        <f t="shared" si="121"/>
        <v/>
      </c>
      <c r="AC310" s="3" t="str">
        <f t="shared" si="122"/>
        <v>Team C5Team C3</v>
      </c>
      <c r="AD310" s="64" t="str">
        <f t="shared" si="123"/>
        <v>5 : 5</v>
      </c>
      <c r="AE310" s="66">
        <f t="shared" si="114"/>
        <v>1</v>
      </c>
      <c r="AF310" s="64">
        <f t="shared" si="115"/>
        <v>1</v>
      </c>
      <c r="AG310" s="172">
        <f>IF($AH310="",0,COUNTIF($AH$64:$AH310,INDEX($AH$352:$AH$639,ROW($A247))))</f>
        <v>1</v>
      </c>
      <c r="AH310" s="167" t="str">
        <f t="shared" si="117"/>
        <v>Team C5Team C3</v>
      </c>
    </row>
    <row r="311" spans="7:34" x14ac:dyDescent="0.2">
      <c r="G311" s="1" t="s">
        <v>345</v>
      </c>
      <c r="H311" s="269" t="str">
        <f>Spielplan!$J236</f>
        <v>Team C6</v>
      </c>
      <c r="I311" s="170" t="str">
        <f>Spielplan!$L236</f>
        <v>Team C4</v>
      </c>
      <c r="J311" s="270">
        <f>IF(Spielplan!$M236="","",Spielplan!$M236)</f>
        <v>3</v>
      </c>
      <c r="K311" s="271">
        <f>IF(Spielplan!$O236="","",Spielplan!$O236)</f>
        <v>3</v>
      </c>
      <c r="U311" s="57" t="s">
        <v>362</v>
      </c>
      <c r="V311" s="39" t="str">
        <f t="shared" si="112"/>
        <v>Team D5</v>
      </c>
      <c r="W311" s="172" t="str">
        <f t="shared" si="113"/>
        <v>Team D3</v>
      </c>
      <c r="X311" s="172">
        <f t="shared" si="118"/>
        <v>4</v>
      </c>
      <c r="Y311" s="34">
        <f t="shared" si="119"/>
        <v>4</v>
      </c>
      <c r="Z311" s="33" t="str">
        <f t="shared" si="120"/>
        <v/>
      </c>
      <c r="AA311" s="172">
        <f t="shared" si="116"/>
        <v>1</v>
      </c>
      <c r="AB311" s="172" t="str">
        <f t="shared" si="121"/>
        <v/>
      </c>
      <c r="AC311" s="3" t="str">
        <f t="shared" si="122"/>
        <v>Team D5Team D3</v>
      </c>
      <c r="AD311" s="64" t="str">
        <f t="shared" si="123"/>
        <v>4 : 4</v>
      </c>
      <c r="AE311" s="66">
        <f t="shared" si="114"/>
        <v>1</v>
      </c>
      <c r="AF311" s="64">
        <f t="shared" si="115"/>
        <v>1</v>
      </c>
      <c r="AG311" s="172">
        <f>IF($AH311="",0,COUNTIF($AH$64:$AH311,INDEX($AH$352:$AH$639,ROW($A248))))</f>
        <v>1</v>
      </c>
      <c r="AH311" s="167" t="str">
        <f t="shared" si="117"/>
        <v>Team D5Team D3</v>
      </c>
    </row>
    <row r="312" spans="7:34" x14ac:dyDescent="0.2">
      <c r="G312" s="1" t="s">
        <v>346</v>
      </c>
      <c r="H312" s="269" t="str">
        <f>Spielplan!$J237</f>
        <v>Team D6</v>
      </c>
      <c r="I312" s="170" t="str">
        <f>Spielplan!$L237</f>
        <v>Team D4</v>
      </c>
      <c r="J312" s="270">
        <f>IF(Spielplan!$M237="","",Spielplan!$M237)</f>
        <v>1</v>
      </c>
      <c r="K312" s="271">
        <f>IF(Spielplan!$O237="","",Spielplan!$O237)</f>
        <v>3</v>
      </c>
      <c r="U312" s="57" t="s">
        <v>363</v>
      </c>
      <c r="V312" s="39" t="str">
        <f t="shared" si="112"/>
        <v>Eintracht Frankfurt</v>
      </c>
      <c r="W312" s="172" t="str">
        <f t="shared" si="113"/>
        <v>FV Schlappe Lunge</v>
      </c>
      <c r="X312" s="172">
        <f t="shared" si="118"/>
        <v>3</v>
      </c>
      <c r="Y312" s="34">
        <f t="shared" si="119"/>
        <v>3</v>
      </c>
      <c r="Z312" s="33" t="str">
        <f t="shared" si="120"/>
        <v/>
      </c>
      <c r="AA312" s="172">
        <f t="shared" si="116"/>
        <v>1</v>
      </c>
      <c r="AB312" s="172" t="str">
        <f t="shared" si="121"/>
        <v/>
      </c>
      <c r="AC312" s="3" t="str">
        <f t="shared" si="122"/>
        <v>Eintracht FrankfurtFV Schlappe Lunge</v>
      </c>
      <c r="AD312" s="64" t="str">
        <f t="shared" si="123"/>
        <v>3 : 3</v>
      </c>
      <c r="AE312" s="66">
        <f t="shared" si="114"/>
        <v>1</v>
      </c>
      <c r="AF312" s="64">
        <f t="shared" si="115"/>
        <v>1</v>
      </c>
      <c r="AG312" s="172">
        <f>IF($AH312="",0,COUNTIF($AH$64:$AH312,INDEX($AH$352:$AH$639,ROW($A249))))</f>
        <v>1</v>
      </c>
      <c r="AH312" s="167" t="str">
        <f t="shared" si="117"/>
        <v>Eintracht FrankfurtFV Schlappe Lunge</v>
      </c>
    </row>
    <row r="313" spans="7:34" x14ac:dyDescent="0.2">
      <c r="G313" s="1" t="s">
        <v>347</v>
      </c>
      <c r="H313" s="269" t="str">
        <f>Spielplan!$J238</f>
        <v>FC Barcelona</v>
      </c>
      <c r="I313" s="170" t="str">
        <f>Spielplan!$L238</f>
        <v>Team A7</v>
      </c>
      <c r="J313" s="270">
        <f>IF(Spielplan!$M238="","",Spielplan!$M238)</f>
        <v>3</v>
      </c>
      <c r="K313" s="271">
        <f>IF(Spielplan!$O238="","",Spielplan!$O238)</f>
        <v>3</v>
      </c>
      <c r="U313" s="57" t="s">
        <v>364</v>
      </c>
      <c r="V313" s="39" t="str">
        <f t="shared" si="112"/>
        <v>Team B2</v>
      </c>
      <c r="W313" s="172" t="str">
        <f t="shared" si="113"/>
        <v>Team B6</v>
      </c>
      <c r="X313" s="172">
        <f t="shared" si="118"/>
        <v>5</v>
      </c>
      <c r="Y313" s="34">
        <f t="shared" si="119"/>
        <v>5</v>
      </c>
      <c r="Z313" s="33" t="str">
        <f t="shared" si="120"/>
        <v/>
      </c>
      <c r="AA313" s="172">
        <f t="shared" si="116"/>
        <v>1</v>
      </c>
      <c r="AB313" s="172" t="str">
        <f t="shared" si="121"/>
        <v/>
      </c>
      <c r="AC313" s="3" t="str">
        <f t="shared" si="122"/>
        <v>Team B2Team B6</v>
      </c>
      <c r="AD313" s="64" t="str">
        <f t="shared" si="123"/>
        <v>5 : 5</v>
      </c>
      <c r="AE313" s="66">
        <f t="shared" si="114"/>
        <v>1</v>
      </c>
      <c r="AF313" s="64">
        <f t="shared" si="115"/>
        <v>1</v>
      </c>
      <c r="AG313" s="172">
        <f>IF($AH313="",0,COUNTIF($AH$64:$AH313,INDEX($AH$352:$AH$639,ROW($A250))))</f>
        <v>1</v>
      </c>
      <c r="AH313" s="167" t="str">
        <f t="shared" si="117"/>
        <v>Team B2Team B6</v>
      </c>
    </row>
    <row r="314" spans="7:34" x14ac:dyDescent="0.2">
      <c r="G314" s="1" t="s">
        <v>348</v>
      </c>
      <c r="H314" s="269" t="str">
        <f>Spielplan!$J239</f>
        <v>Team B3</v>
      </c>
      <c r="I314" s="170" t="str">
        <f>Spielplan!$L239</f>
        <v>Team B7</v>
      </c>
      <c r="J314" s="270">
        <f>IF(Spielplan!$M239="","",Spielplan!$M239)</f>
        <v>1</v>
      </c>
      <c r="K314" s="271">
        <f>IF(Spielplan!$O239="","",Spielplan!$O239)</f>
        <v>5</v>
      </c>
      <c r="U314" s="57" t="s">
        <v>365</v>
      </c>
      <c r="V314" s="39" t="str">
        <f t="shared" si="112"/>
        <v>Team C2</v>
      </c>
      <c r="W314" s="172" t="str">
        <f t="shared" si="113"/>
        <v>Team C6</v>
      </c>
      <c r="X314" s="172">
        <f t="shared" si="118"/>
        <v>0</v>
      </c>
      <c r="Y314" s="34">
        <f t="shared" si="119"/>
        <v>0</v>
      </c>
      <c r="Z314" s="33" t="str">
        <f t="shared" si="120"/>
        <v/>
      </c>
      <c r="AA314" s="172">
        <f t="shared" si="116"/>
        <v>1</v>
      </c>
      <c r="AB314" s="172" t="str">
        <f t="shared" si="121"/>
        <v/>
      </c>
      <c r="AC314" s="3" t="str">
        <f t="shared" si="122"/>
        <v>Team C2Team C6</v>
      </c>
      <c r="AD314" s="64" t="str">
        <f t="shared" si="123"/>
        <v>0 : 0</v>
      </c>
      <c r="AE314" s="66">
        <f t="shared" si="114"/>
        <v>1</v>
      </c>
      <c r="AF314" s="64">
        <f t="shared" si="115"/>
        <v>1</v>
      </c>
      <c r="AG314" s="172">
        <f>IF($AH314="",0,COUNTIF($AH$64:$AH314,INDEX($AH$352:$AH$639,ROW($A251))))</f>
        <v>1</v>
      </c>
      <c r="AH314" s="167" t="str">
        <f t="shared" si="117"/>
        <v>Team C2Team C6</v>
      </c>
    </row>
    <row r="315" spans="7:34" x14ac:dyDescent="0.2">
      <c r="G315" s="1" t="s">
        <v>349</v>
      </c>
      <c r="H315" s="269" t="str">
        <f>Spielplan!$J240</f>
        <v>Team C3</v>
      </c>
      <c r="I315" s="170" t="str">
        <f>Spielplan!$L240</f>
        <v>Team C7</v>
      </c>
      <c r="J315" s="270">
        <f>IF(Spielplan!$M240="","",Spielplan!$M240)</f>
        <v>1</v>
      </c>
      <c r="K315" s="271">
        <f>IF(Spielplan!$O240="","",Spielplan!$O240)</f>
        <v>6</v>
      </c>
      <c r="U315" s="57" t="s">
        <v>366</v>
      </c>
      <c r="V315" s="39" t="str">
        <f t="shared" si="112"/>
        <v>Team D2</v>
      </c>
      <c r="W315" s="172" t="str">
        <f t="shared" si="113"/>
        <v>Team D6</v>
      </c>
      <c r="X315" s="172">
        <f t="shared" si="118"/>
        <v>1</v>
      </c>
      <c r="Y315" s="34">
        <f t="shared" si="119"/>
        <v>1</v>
      </c>
      <c r="Z315" s="33" t="str">
        <f t="shared" si="120"/>
        <v/>
      </c>
      <c r="AA315" s="172">
        <f t="shared" si="116"/>
        <v>1</v>
      </c>
      <c r="AB315" s="172" t="str">
        <f t="shared" si="121"/>
        <v/>
      </c>
      <c r="AC315" s="3" t="str">
        <f t="shared" si="122"/>
        <v>Team D2Team D6</v>
      </c>
      <c r="AD315" s="64" t="str">
        <f t="shared" si="123"/>
        <v>1 : 1</v>
      </c>
      <c r="AE315" s="66">
        <f t="shared" si="114"/>
        <v>1</v>
      </c>
      <c r="AF315" s="64">
        <f t="shared" si="115"/>
        <v>1</v>
      </c>
      <c r="AG315" s="172">
        <f>IF($AH315="",0,COUNTIF($AH$64:$AH315,INDEX($AH$352:$AH$639,ROW($A252))))</f>
        <v>1</v>
      </c>
      <c r="AH315" s="167" t="str">
        <f t="shared" si="117"/>
        <v>Team D2Team D6</v>
      </c>
    </row>
    <row r="316" spans="7:34" x14ac:dyDescent="0.2">
      <c r="G316" s="1" t="s">
        <v>350</v>
      </c>
      <c r="H316" s="269" t="str">
        <f>Spielplan!$J241</f>
        <v>Team D3</v>
      </c>
      <c r="I316" s="170" t="str">
        <f>Spielplan!$L241</f>
        <v>Team D7</v>
      </c>
      <c r="J316" s="270">
        <f>IF(Spielplan!$M241="","",Spielplan!$M241)</f>
        <v>2</v>
      </c>
      <c r="K316" s="271">
        <f>IF(Spielplan!$O241="","",Spielplan!$O241)</f>
        <v>5</v>
      </c>
      <c r="U316" s="57" t="s">
        <v>367</v>
      </c>
      <c r="V316" s="39" t="str">
        <f t="shared" si="112"/>
        <v>Team A9</v>
      </c>
      <c r="W316" s="172" t="str">
        <f t="shared" si="113"/>
        <v>Team A8</v>
      </c>
      <c r="X316" s="172">
        <f t="shared" si="118"/>
        <v>3</v>
      </c>
      <c r="Y316" s="34">
        <f t="shared" si="119"/>
        <v>3</v>
      </c>
      <c r="Z316" s="33" t="str">
        <f t="shared" si="120"/>
        <v/>
      </c>
      <c r="AA316" s="172">
        <f t="shared" si="116"/>
        <v>1</v>
      </c>
      <c r="AB316" s="172" t="str">
        <f t="shared" si="121"/>
        <v/>
      </c>
      <c r="AC316" s="3" t="str">
        <f t="shared" si="122"/>
        <v>Team A9Team A8</v>
      </c>
      <c r="AD316" s="64" t="str">
        <f t="shared" si="123"/>
        <v>3 : 3</v>
      </c>
      <c r="AE316" s="66">
        <f t="shared" si="114"/>
        <v>1</v>
      </c>
      <c r="AF316" s="64">
        <f t="shared" si="115"/>
        <v>1</v>
      </c>
      <c r="AG316" s="172">
        <f>IF($AH316="",0,COUNTIF($AH$64:$AH316,INDEX($AH$352:$AH$639,ROW($A253))))</f>
        <v>1</v>
      </c>
      <c r="AH316" s="167" t="str">
        <f t="shared" si="117"/>
        <v>Team A9Team A8</v>
      </c>
    </row>
    <row r="317" spans="7:34" x14ac:dyDescent="0.2">
      <c r="G317" s="1" t="s">
        <v>351</v>
      </c>
      <c r="H317" s="269" t="str">
        <f>Spielplan!$J242</f>
        <v>Team A8</v>
      </c>
      <c r="I317" s="170" t="str">
        <f>Spielplan!$L242</f>
        <v>Eintracht Frankfurt</v>
      </c>
      <c r="J317" s="270">
        <f>IF(Spielplan!$M242="","",Spielplan!$M242)</f>
        <v>2</v>
      </c>
      <c r="K317" s="271">
        <f>IF(Spielplan!$O242="","",Spielplan!$O242)</f>
        <v>4</v>
      </c>
      <c r="U317" s="57" t="s">
        <v>368</v>
      </c>
      <c r="V317" s="39" t="str">
        <f t="shared" si="112"/>
        <v>Team B9</v>
      </c>
      <c r="W317" s="172" t="str">
        <f t="shared" si="113"/>
        <v>Team B8</v>
      </c>
      <c r="X317" s="172">
        <f t="shared" si="118"/>
        <v>1</v>
      </c>
      <c r="Y317" s="34">
        <f t="shared" si="119"/>
        <v>3</v>
      </c>
      <c r="Z317" s="33" t="str">
        <f t="shared" si="120"/>
        <v/>
      </c>
      <c r="AA317" s="172">
        <f t="shared" si="116"/>
        <v>1</v>
      </c>
      <c r="AB317" s="172" t="str">
        <f t="shared" si="121"/>
        <v/>
      </c>
      <c r="AC317" s="3" t="str">
        <f t="shared" si="122"/>
        <v>Team B9Team B8</v>
      </c>
      <c r="AD317" s="64" t="str">
        <f t="shared" si="123"/>
        <v>1 : 3</v>
      </c>
      <c r="AE317" s="66">
        <f t="shared" si="114"/>
        <v>0</v>
      </c>
      <c r="AF317" s="64">
        <f t="shared" si="115"/>
        <v>3</v>
      </c>
      <c r="AG317" s="172">
        <f>IF($AH317="",0,COUNTIF($AH$64:$AH317,INDEX($AH$352:$AH$639,ROW($A254))))</f>
        <v>1</v>
      </c>
      <c r="AH317" s="167" t="str">
        <f t="shared" si="117"/>
        <v>Team B9Team B8</v>
      </c>
    </row>
    <row r="318" spans="7:34" x14ac:dyDescent="0.2">
      <c r="G318" s="1" t="s">
        <v>352</v>
      </c>
      <c r="H318" s="269" t="str">
        <f>Spielplan!$J243</f>
        <v>Team B8</v>
      </c>
      <c r="I318" s="170" t="str">
        <f>Spielplan!$L243</f>
        <v>Team B2</v>
      </c>
      <c r="J318" s="270">
        <f>IF(Spielplan!$M243="","",Spielplan!$M243)</f>
        <v>0</v>
      </c>
      <c r="K318" s="271">
        <f>IF(Spielplan!$O243="","",Spielplan!$O243)</f>
        <v>3</v>
      </c>
      <c r="U318" s="57" t="s">
        <v>369</v>
      </c>
      <c r="V318" s="39" t="str">
        <f t="shared" si="112"/>
        <v>Team C9</v>
      </c>
      <c r="W318" s="172" t="str">
        <f t="shared" si="113"/>
        <v>Team C8</v>
      </c>
      <c r="X318" s="172">
        <f t="shared" si="118"/>
        <v>3</v>
      </c>
      <c r="Y318" s="34">
        <f t="shared" si="119"/>
        <v>3</v>
      </c>
      <c r="Z318" s="33" t="str">
        <f t="shared" si="120"/>
        <v/>
      </c>
      <c r="AA318" s="172">
        <f t="shared" si="116"/>
        <v>1</v>
      </c>
      <c r="AB318" s="172" t="str">
        <f t="shared" si="121"/>
        <v/>
      </c>
      <c r="AC318" s="3" t="str">
        <f t="shared" si="122"/>
        <v>Team C9Team C8</v>
      </c>
      <c r="AD318" s="64" t="str">
        <f t="shared" si="123"/>
        <v>3 : 3</v>
      </c>
      <c r="AE318" s="66">
        <f t="shared" si="114"/>
        <v>1</v>
      </c>
      <c r="AF318" s="64">
        <f t="shared" si="115"/>
        <v>1</v>
      </c>
      <c r="AG318" s="172">
        <f>IF($AH318="",0,COUNTIF($AH$64:$AH318,INDEX($AH$352:$AH$639,ROW($A255))))</f>
        <v>1</v>
      </c>
      <c r="AH318" s="167" t="str">
        <f t="shared" si="117"/>
        <v>Team C9Team C8</v>
      </c>
    </row>
    <row r="319" spans="7:34" x14ac:dyDescent="0.2">
      <c r="G319" s="1" t="s">
        <v>353</v>
      </c>
      <c r="H319" s="269" t="str">
        <f>Spielplan!$J244</f>
        <v>Team C8</v>
      </c>
      <c r="I319" s="170" t="str">
        <f>Spielplan!$L244</f>
        <v>Team C2</v>
      </c>
      <c r="J319" s="270">
        <f>IF(Spielplan!$M244="","",Spielplan!$M244)</f>
        <v>1</v>
      </c>
      <c r="K319" s="271">
        <f>IF(Spielplan!$O244="","",Spielplan!$O244)</f>
        <v>5</v>
      </c>
      <c r="U319" s="57" t="s">
        <v>370</v>
      </c>
      <c r="V319" s="39" t="str">
        <f t="shared" si="112"/>
        <v>Team D9</v>
      </c>
      <c r="W319" s="172" t="str">
        <f t="shared" si="113"/>
        <v>Team D8</v>
      </c>
      <c r="X319" s="172">
        <f t="shared" si="118"/>
        <v>1</v>
      </c>
      <c r="Y319" s="34">
        <f t="shared" si="119"/>
        <v>5</v>
      </c>
      <c r="Z319" s="33" t="str">
        <f t="shared" si="120"/>
        <v/>
      </c>
      <c r="AA319" s="172">
        <f t="shared" si="116"/>
        <v>1</v>
      </c>
      <c r="AB319" s="172" t="str">
        <f t="shared" si="121"/>
        <v/>
      </c>
      <c r="AC319" s="3" t="str">
        <f t="shared" si="122"/>
        <v>Team D9Team D8</v>
      </c>
      <c r="AD319" s="64" t="str">
        <f t="shared" si="123"/>
        <v>1 : 5</v>
      </c>
      <c r="AE319" s="66">
        <f t="shared" si="114"/>
        <v>0</v>
      </c>
      <c r="AF319" s="64">
        <f t="shared" si="115"/>
        <v>3</v>
      </c>
      <c r="AG319" s="172">
        <f>IF($AH319="",0,COUNTIF($AH$64:$AH319,INDEX($AH$352:$AH$639,ROW($A256))))</f>
        <v>1</v>
      </c>
      <c r="AH319" s="167" t="str">
        <f t="shared" si="117"/>
        <v>Team D9Team D8</v>
      </c>
    </row>
    <row r="320" spans="7:34" x14ac:dyDescent="0.2">
      <c r="G320" s="1" t="s">
        <v>354</v>
      </c>
      <c r="H320" s="269" t="str">
        <f>Spielplan!$J245</f>
        <v>Team D8</v>
      </c>
      <c r="I320" s="170" t="str">
        <f>Spielplan!$L245</f>
        <v>Team D2</v>
      </c>
      <c r="J320" s="270">
        <f>IF(Spielplan!$M245="","",Spielplan!$M245)</f>
        <v>3</v>
      </c>
      <c r="K320" s="271">
        <f>IF(Spielplan!$O245="","",Spielplan!$O245)</f>
        <v>0</v>
      </c>
      <c r="U320" s="57" t="s">
        <v>371</v>
      </c>
      <c r="V320" s="39" t="str">
        <f t="shared" ref="V320:V351" si="124">IF($H337=0,"",$H337)</f>
        <v>1. FC Riedwald</v>
      </c>
      <c r="W320" s="172" t="str">
        <f t="shared" ref="W320:W351" si="125">IF($I337=0,"",$I337)</f>
        <v>FC Barcelona</v>
      </c>
      <c r="X320" s="172">
        <f t="shared" si="118"/>
        <v>1</v>
      </c>
      <c r="Y320" s="34">
        <f t="shared" si="119"/>
        <v>6</v>
      </c>
      <c r="Z320" s="33" t="str">
        <f t="shared" si="120"/>
        <v/>
      </c>
      <c r="AA320" s="172">
        <f t="shared" si="116"/>
        <v>1</v>
      </c>
      <c r="AB320" s="172" t="str">
        <f t="shared" si="121"/>
        <v/>
      </c>
      <c r="AC320" s="3" t="str">
        <f t="shared" si="122"/>
        <v>1. FC RiedwaldFC Barcelona</v>
      </c>
      <c r="AD320" s="64" t="str">
        <f t="shared" si="123"/>
        <v>1 : 6</v>
      </c>
      <c r="AE320" s="66">
        <f t="shared" ref="AE320:AE351" si="126">IF($AA320=0,"",IF($X320&gt;$Y320,$E$72,IF($X320=$Y320,1,0)))</f>
        <v>0</v>
      </c>
      <c r="AF320" s="64">
        <f t="shared" ref="AF320:AF351" si="127">IF($AA320=0,"",IF($X320&lt;$Y320,$E$72,IF($X320=$Y320,1,0)))</f>
        <v>3</v>
      </c>
      <c r="AG320" s="172">
        <f>IF($AH320="",0,COUNTIF($AH$64:$AH320,INDEX($AH$352:$AH$639,ROW($A257))))</f>
        <v>1</v>
      </c>
      <c r="AH320" s="167" t="str">
        <f t="shared" si="117"/>
        <v>1. FC RiedwaldFC Barcelona</v>
      </c>
    </row>
    <row r="321" spans="7:34" x14ac:dyDescent="0.2">
      <c r="G321" s="1" t="s">
        <v>355</v>
      </c>
      <c r="H321" s="269" t="str">
        <f>Spielplan!$J246</f>
        <v>Maibach 1822 eV</v>
      </c>
      <c r="I321" s="170" t="str">
        <f>Spielplan!$L246</f>
        <v>1. FC Riedwald</v>
      </c>
      <c r="J321" s="270">
        <f>IF(Spielplan!$M246="","",Spielplan!$M246)</f>
        <v>2</v>
      </c>
      <c r="K321" s="271">
        <f>IF(Spielplan!$O246="","",Spielplan!$O246)</f>
        <v>1</v>
      </c>
      <c r="U321" s="57" t="s">
        <v>372</v>
      </c>
      <c r="V321" s="39" t="str">
        <f t="shared" si="124"/>
        <v>Team B1</v>
      </c>
      <c r="W321" s="172" t="str">
        <f t="shared" si="125"/>
        <v>Team B3</v>
      </c>
      <c r="X321" s="172">
        <f t="shared" si="118"/>
        <v>2</v>
      </c>
      <c r="Y321" s="34">
        <f t="shared" si="119"/>
        <v>5</v>
      </c>
      <c r="Z321" s="33" t="str">
        <f t="shared" si="120"/>
        <v/>
      </c>
      <c r="AA321" s="172">
        <f t="shared" ref="AA321:AA351" si="128">IF(AND(V321&lt;&gt;"",W321&lt;&gt;"",V321&lt;&gt;W321,X321&lt;&gt;"",Y321&lt;&gt;""),1,0)</f>
        <v>1</v>
      </c>
      <c r="AB321" s="172" t="str">
        <f t="shared" si="121"/>
        <v/>
      </c>
      <c r="AC321" s="3" t="str">
        <f t="shared" si="122"/>
        <v>Team B1Team B3</v>
      </c>
      <c r="AD321" s="64" t="str">
        <f t="shared" si="123"/>
        <v>2 : 5</v>
      </c>
      <c r="AE321" s="66">
        <f t="shared" si="126"/>
        <v>0</v>
      </c>
      <c r="AF321" s="64">
        <f t="shared" si="127"/>
        <v>3</v>
      </c>
      <c r="AG321" s="172">
        <f>IF($AH321="",0,COUNTIF($AH$64:$AH321,INDEX($AH$352:$AH$639,ROW($A258))))</f>
        <v>1</v>
      </c>
      <c r="AH321" s="167" t="str">
        <f t="shared" ref="AH321:AH351" si="129">V321&amp;W321</f>
        <v>Team B1Team B3</v>
      </c>
    </row>
    <row r="322" spans="7:34" x14ac:dyDescent="0.2">
      <c r="G322" s="1" t="s">
        <v>356</v>
      </c>
      <c r="H322" s="269" t="str">
        <f>Spielplan!$J247</f>
        <v>Team B4</v>
      </c>
      <c r="I322" s="170" t="str">
        <f>Spielplan!$L247</f>
        <v>Team B1</v>
      </c>
      <c r="J322" s="270">
        <f>IF(Spielplan!$M247="","",Spielplan!$M247)</f>
        <v>3</v>
      </c>
      <c r="K322" s="271">
        <f>IF(Spielplan!$O247="","",Spielplan!$O247)</f>
        <v>3</v>
      </c>
      <c r="U322" s="57" t="s">
        <v>373</v>
      </c>
      <c r="V322" s="39" t="str">
        <f t="shared" si="124"/>
        <v>Team C1</v>
      </c>
      <c r="W322" s="172" t="str">
        <f t="shared" si="125"/>
        <v>Team C3</v>
      </c>
      <c r="X322" s="172">
        <f t="shared" ref="X322:X351" si="130">IF(OR($J339="",$K339="",$V322="",$W322=""),"",$J339)</f>
        <v>2</v>
      </c>
      <c r="Y322" s="34">
        <f t="shared" ref="Y322:Y351" si="131">IF(OR($J339="",$K339="",$V322="",$W322=""),"",$K339)</f>
        <v>4</v>
      </c>
      <c r="Z322" s="33" t="str">
        <f t="shared" ref="Z322:Z351" si="132">IF($AG322=0,V322&amp;W322,"")</f>
        <v/>
      </c>
      <c r="AA322" s="172">
        <f t="shared" si="128"/>
        <v>1</v>
      </c>
      <c r="AB322" s="172" t="str">
        <f t="shared" ref="AB322:AB351" si="133">IF(AND(AA322&gt;0,$AG322=0),X322&amp;$M$67&amp;Y322,"")</f>
        <v/>
      </c>
      <c r="AC322" s="3" t="str">
        <f t="shared" ref="AC322:AC351" si="134">IF($AG322=1,V322&amp;W322,"")</f>
        <v>Team C1Team C3</v>
      </c>
      <c r="AD322" s="64" t="str">
        <f t="shared" ref="AD322:AD351" si="135">IF(AND(AA322&gt;0,$AG322=1),$X322&amp;$M$67&amp;$Y322,"")</f>
        <v>2 : 4</v>
      </c>
      <c r="AE322" s="66">
        <f t="shared" si="126"/>
        <v>0</v>
      </c>
      <c r="AF322" s="64">
        <f t="shared" si="127"/>
        <v>3</v>
      </c>
      <c r="AG322" s="172">
        <f>IF($AH322="",0,COUNTIF($AH$64:$AH322,INDEX($AH$352:$AH$639,ROW($A259))))</f>
        <v>1</v>
      </c>
      <c r="AH322" s="167" t="str">
        <f t="shared" si="129"/>
        <v>Team C1Team C3</v>
      </c>
    </row>
    <row r="323" spans="7:34" x14ac:dyDescent="0.2">
      <c r="G323" s="1" t="s">
        <v>357</v>
      </c>
      <c r="H323" s="269" t="str">
        <f>Spielplan!$J248</f>
        <v>Team C4</v>
      </c>
      <c r="I323" s="170" t="str">
        <f>Spielplan!$L248</f>
        <v>Team C1</v>
      </c>
      <c r="J323" s="270">
        <f>IF(Spielplan!$M248="","",Spielplan!$M248)</f>
        <v>3</v>
      </c>
      <c r="K323" s="271">
        <f>IF(Spielplan!$O248="","",Spielplan!$O248)</f>
        <v>3</v>
      </c>
      <c r="U323" s="57" t="s">
        <v>374</v>
      </c>
      <c r="V323" s="39" t="str">
        <f t="shared" si="124"/>
        <v>Team D1</v>
      </c>
      <c r="W323" s="172" t="str">
        <f t="shared" si="125"/>
        <v>Team D3</v>
      </c>
      <c r="X323" s="172">
        <f t="shared" si="130"/>
        <v>0</v>
      </c>
      <c r="Y323" s="34">
        <f t="shared" si="131"/>
        <v>3</v>
      </c>
      <c r="Z323" s="33" t="str">
        <f t="shared" si="132"/>
        <v/>
      </c>
      <c r="AA323" s="172">
        <f t="shared" si="128"/>
        <v>1</v>
      </c>
      <c r="AB323" s="172" t="str">
        <f t="shared" si="133"/>
        <v/>
      </c>
      <c r="AC323" s="3" t="str">
        <f t="shared" si="134"/>
        <v>Team D1Team D3</v>
      </c>
      <c r="AD323" s="64" t="str">
        <f t="shared" si="135"/>
        <v>0 : 3</v>
      </c>
      <c r="AE323" s="66">
        <f t="shared" si="126"/>
        <v>0</v>
      </c>
      <c r="AF323" s="64">
        <f t="shared" si="127"/>
        <v>3</v>
      </c>
      <c r="AG323" s="172">
        <f>IF($AH323="",0,COUNTIF($AH$64:$AH323,INDEX($AH$352:$AH$639,ROW($A260))))</f>
        <v>1</v>
      </c>
      <c r="AH323" s="167" t="str">
        <f t="shared" si="129"/>
        <v>Team D1Team D3</v>
      </c>
    </row>
    <row r="324" spans="7:34" x14ac:dyDescent="0.2">
      <c r="G324" s="1" t="s">
        <v>358</v>
      </c>
      <c r="H324" s="269" t="str">
        <f>Spielplan!$J249</f>
        <v>Team D4</v>
      </c>
      <c r="I324" s="170" t="str">
        <f>Spielplan!$L249</f>
        <v>Team D1</v>
      </c>
      <c r="J324" s="270">
        <f>IF(Spielplan!$M249="","",Spielplan!$M249)</f>
        <v>3</v>
      </c>
      <c r="K324" s="271">
        <f>IF(Spielplan!$O249="","",Spielplan!$O249)</f>
        <v>3</v>
      </c>
      <c r="U324" s="57" t="s">
        <v>375</v>
      </c>
      <c r="V324" s="39" t="str">
        <f t="shared" si="124"/>
        <v>Maibach 1822 eV</v>
      </c>
      <c r="W324" s="172" t="str">
        <f t="shared" si="125"/>
        <v>Eintracht Frankfurt</v>
      </c>
      <c r="X324" s="172">
        <f t="shared" si="130"/>
        <v>1</v>
      </c>
      <c r="Y324" s="34">
        <f t="shared" si="131"/>
        <v>5</v>
      </c>
      <c r="Z324" s="33" t="str">
        <f t="shared" si="132"/>
        <v/>
      </c>
      <c r="AA324" s="172">
        <f t="shared" si="128"/>
        <v>1</v>
      </c>
      <c r="AB324" s="172" t="str">
        <f t="shared" si="133"/>
        <v/>
      </c>
      <c r="AC324" s="3" t="str">
        <f t="shared" si="134"/>
        <v>Maibach 1822 eVEintracht Frankfurt</v>
      </c>
      <c r="AD324" s="64" t="str">
        <f t="shared" si="135"/>
        <v>1 : 5</v>
      </c>
      <c r="AE324" s="66">
        <f t="shared" si="126"/>
        <v>0</v>
      </c>
      <c r="AF324" s="64">
        <f t="shared" si="127"/>
        <v>3</v>
      </c>
      <c r="AG324" s="172">
        <f>IF($AH324="",0,COUNTIF($AH$64:$AH324,INDEX($AH$352:$AH$639,ROW($A261))))</f>
        <v>1</v>
      </c>
      <c r="AH324" s="167" t="str">
        <f t="shared" si="129"/>
        <v>Maibach 1822 eVEintracht Frankfurt</v>
      </c>
    </row>
    <row r="325" spans="7:34" x14ac:dyDescent="0.2">
      <c r="G325" s="1" t="s">
        <v>359</v>
      </c>
      <c r="H325" s="269" t="str">
        <f>Spielplan!$J250</f>
        <v>Beinbruch SC</v>
      </c>
      <c r="I325" s="170" t="str">
        <f>Spielplan!$L250</f>
        <v>FC Barcelona</v>
      </c>
      <c r="J325" s="270">
        <f>IF(Spielplan!$M250="","",Spielplan!$M250)</f>
        <v>5</v>
      </c>
      <c r="K325" s="271">
        <f>IF(Spielplan!$O250="","",Spielplan!$O250)</f>
        <v>5</v>
      </c>
      <c r="U325" s="57" t="s">
        <v>376</v>
      </c>
      <c r="V325" s="39" t="str">
        <f t="shared" si="124"/>
        <v>Team B4</v>
      </c>
      <c r="W325" s="172" t="str">
        <f t="shared" si="125"/>
        <v>Team B2</v>
      </c>
      <c r="X325" s="172">
        <f t="shared" si="130"/>
        <v>3</v>
      </c>
      <c r="Y325" s="34">
        <f t="shared" si="131"/>
        <v>0</v>
      </c>
      <c r="Z325" s="33" t="str">
        <f t="shared" si="132"/>
        <v/>
      </c>
      <c r="AA325" s="172">
        <f t="shared" si="128"/>
        <v>1</v>
      </c>
      <c r="AB325" s="172" t="str">
        <f t="shared" si="133"/>
        <v/>
      </c>
      <c r="AC325" s="3" t="str">
        <f t="shared" si="134"/>
        <v>Team B4Team B2</v>
      </c>
      <c r="AD325" s="64" t="str">
        <f t="shared" si="135"/>
        <v>3 : 0</v>
      </c>
      <c r="AE325" s="66">
        <f t="shared" si="126"/>
        <v>3</v>
      </c>
      <c r="AF325" s="64">
        <f t="shared" si="127"/>
        <v>0</v>
      </c>
      <c r="AG325" s="172">
        <f>IF($AH325="",0,COUNTIF($AH$64:$AH325,INDEX($AH$352:$AH$639,ROW($A262))))</f>
        <v>1</v>
      </c>
      <c r="AH325" s="167" t="str">
        <f t="shared" si="129"/>
        <v>Team B4Team B2</v>
      </c>
    </row>
    <row r="326" spans="7:34" x14ac:dyDescent="0.2">
      <c r="G326" s="1" t="s">
        <v>360</v>
      </c>
      <c r="H326" s="269" t="str">
        <f>Spielplan!$J251</f>
        <v>Team B5</v>
      </c>
      <c r="I326" s="170" t="str">
        <f>Spielplan!$L251</f>
        <v>Team B3</v>
      </c>
      <c r="J326" s="270">
        <f>IF(Spielplan!$M251="","",Spielplan!$M251)</f>
        <v>6</v>
      </c>
      <c r="K326" s="271">
        <f>IF(Spielplan!$O251="","",Spielplan!$O251)</f>
        <v>6</v>
      </c>
      <c r="U326" s="57" t="s">
        <v>377</v>
      </c>
      <c r="V326" s="39" t="str">
        <f t="shared" si="124"/>
        <v>Team C4</v>
      </c>
      <c r="W326" s="172" t="str">
        <f t="shared" si="125"/>
        <v>Team C2</v>
      </c>
      <c r="X326" s="172">
        <f t="shared" si="130"/>
        <v>2</v>
      </c>
      <c r="Y326" s="34">
        <f t="shared" si="131"/>
        <v>1</v>
      </c>
      <c r="Z326" s="33" t="str">
        <f t="shared" si="132"/>
        <v/>
      </c>
      <c r="AA326" s="172">
        <f t="shared" si="128"/>
        <v>1</v>
      </c>
      <c r="AB326" s="172" t="str">
        <f t="shared" si="133"/>
        <v/>
      </c>
      <c r="AC326" s="3" t="str">
        <f t="shared" si="134"/>
        <v>Team C4Team C2</v>
      </c>
      <c r="AD326" s="64" t="str">
        <f t="shared" si="135"/>
        <v>2 : 1</v>
      </c>
      <c r="AE326" s="66">
        <f t="shared" si="126"/>
        <v>3</v>
      </c>
      <c r="AF326" s="64">
        <f t="shared" si="127"/>
        <v>0</v>
      </c>
      <c r="AG326" s="172">
        <f>IF($AH326="",0,COUNTIF($AH$64:$AH326,INDEX($AH$352:$AH$639,ROW($A263))))</f>
        <v>1</v>
      </c>
      <c r="AH326" s="167" t="str">
        <f t="shared" si="129"/>
        <v>Team C4Team C2</v>
      </c>
    </row>
    <row r="327" spans="7:34" x14ac:dyDescent="0.2">
      <c r="G327" s="1" t="s">
        <v>361</v>
      </c>
      <c r="H327" s="269" t="str">
        <f>Spielplan!$J252</f>
        <v>Team C5</v>
      </c>
      <c r="I327" s="170" t="str">
        <f>Spielplan!$L252</f>
        <v>Team C3</v>
      </c>
      <c r="J327" s="270">
        <f>IF(Spielplan!$M252="","",Spielplan!$M252)</f>
        <v>5</v>
      </c>
      <c r="K327" s="271">
        <f>IF(Spielplan!$O252="","",Spielplan!$O252)</f>
        <v>5</v>
      </c>
      <c r="U327" s="57" t="s">
        <v>378</v>
      </c>
      <c r="V327" s="39" t="str">
        <f t="shared" si="124"/>
        <v>Team D4</v>
      </c>
      <c r="W327" s="172" t="str">
        <f t="shared" si="125"/>
        <v>Team D2</v>
      </c>
      <c r="X327" s="172">
        <f t="shared" si="130"/>
        <v>3</v>
      </c>
      <c r="Y327" s="34">
        <f t="shared" si="131"/>
        <v>3</v>
      </c>
      <c r="Z327" s="33" t="str">
        <f t="shared" si="132"/>
        <v/>
      </c>
      <c r="AA327" s="172">
        <f t="shared" si="128"/>
        <v>1</v>
      </c>
      <c r="AB327" s="172" t="str">
        <f t="shared" si="133"/>
        <v/>
      </c>
      <c r="AC327" s="3" t="str">
        <f t="shared" si="134"/>
        <v>Team D4Team D2</v>
      </c>
      <c r="AD327" s="64" t="str">
        <f t="shared" si="135"/>
        <v>3 : 3</v>
      </c>
      <c r="AE327" s="66">
        <f t="shared" si="126"/>
        <v>1</v>
      </c>
      <c r="AF327" s="64">
        <f t="shared" si="127"/>
        <v>1</v>
      </c>
      <c r="AG327" s="172">
        <f>IF($AH327="",0,COUNTIF($AH$64:$AH327,INDEX($AH$352:$AH$639,ROW($A264))))</f>
        <v>1</v>
      </c>
      <c r="AH327" s="167" t="str">
        <f t="shared" si="129"/>
        <v>Team D4Team D2</v>
      </c>
    </row>
    <row r="328" spans="7:34" x14ac:dyDescent="0.2">
      <c r="G328" s="1" t="s">
        <v>362</v>
      </c>
      <c r="H328" s="269" t="str">
        <f>Spielplan!$J253</f>
        <v>Team D5</v>
      </c>
      <c r="I328" s="170" t="str">
        <f>Spielplan!$L253</f>
        <v>Team D3</v>
      </c>
      <c r="J328" s="270">
        <f>IF(Spielplan!$M253="","",Spielplan!$M253)</f>
        <v>4</v>
      </c>
      <c r="K328" s="271">
        <f>IF(Spielplan!$O253="","",Spielplan!$O253)</f>
        <v>4</v>
      </c>
      <c r="U328" s="57" t="s">
        <v>379</v>
      </c>
      <c r="V328" s="39" t="str">
        <f t="shared" si="124"/>
        <v>FV Schlappe Lunge</v>
      </c>
      <c r="W328" s="172" t="str">
        <f t="shared" si="125"/>
        <v>Team A9</v>
      </c>
      <c r="X328" s="172">
        <f t="shared" si="130"/>
        <v>3</v>
      </c>
      <c r="Y328" s="34">
        <f t="shared" si="131"/>
        <v>3</v>
      </c>
      <c r="Z328" s="33" t="str">
        <f t="shared" si="132"/>
        <v/>
      </c>
      <c r="AA328" s="172">
        <f t="shared" si="128"/>
        <v>1</v>
      </c>
      <c r="AB328" s="172" t="str">
        <f t="shared" si="133"/>
        <v/>
      </c>
      <c r="AC328" s="3" t="str">
        <f t="shared" si="134"/>
        <v>FV Schlappe LungeTeam A9</v>
      </c>
      <c r="AD328" s="64" t="str">
        <f t="shared" si="135"/>
        <v>3 : 3</v>
      </c>
      <c r="AE328" s="66">
        <f t="shared" si="126"/>
        <v>1</v>
      </c>
      <c r="AF328" s="64">
        <f t="shared" si="127"/>
        <v>1</v>
      </c>
      <c r="AG328" s="172">
        <f>IF($AH328="",0,COUNTIF($AH$64:$AH328,INDEX($AH$352:$AH$639,ROW($A265))))</f>
        <v>1</v>
      </c>
      <c r="AH328" s="167" t="str">
        <f t="shared" si="129"/>
        <v>FV Schlappe LungeTeam A9</v>
      </c>
    </row>
    <row r="329" spans="7:34" x14ac:dyDescent="0.2">
      <c r="G329" s="1" t="s">
        <v>363</v>
      </c>
      <c r="H329" s="269" t="str">
        <f>Spielplan!$J254</f>
        <v>Eintracht Frankfurt</v>
      </c>
      <c r="I329" s="170" t="str">
        <f>Spielplan!$L254</f>
        <v>FV Schlappe Lunge</v>
      </c>
      <c r="J329" s="270">
        <f>IF(Spielplan!$M254="","",Spielplan!$M254)</f>
        <v>3</v>
      </c>
      <c r="K329" s="271">
        <f>IF(Spielplan!$O254="","",Spielplan!$O254)</f>
        <v>3</v>
      </c>
      <c r="U329" s="57" t="s">
        <v>380</v>
      </c>
      <c r="V329" s="39" t="str">
        <f t="shared" si="124"/>
        <v>Team B6</v>
      </c>
      <c r="W329" s="172" t="str">
        <f t="shared" si="125"/>
        <v>Team B9</v>
      </c>
      <c r="X329" s="172">
        <f t="shared" si="130"/>
        <v>3</v>
      </c>
      <c r="Y329" s="34">
        <f t="shared" si="131"/>
        <v>3</v>
      </c>
      <c r="Z329" s="33" t="str">
        <f t="shared" si="132"/>
        <v/>
      </c>
      <c r="AA329" s="172">
        <f t="shared" si="128"/>
        <v>1</v>
      </c>
      <c r="AB329" s="172" t="str">
        <f t="shared" si="133"/>
        <v/>
      </c>
      <c r="AC329" s="3" t="str">
        <f t="shared" si="134"/>
        <v>Team B6Team B9</v>
      </c>
      <c r="AD329" s="64" t="str">
        <f t="shared" si="135"/>
        <v>3 : 3</v>
      </c>
      <c r="AE329" s="66">
        <f t="shared" si="126"/>
        <v>1</v>
      </c>
      <c r="AF329" s="64">
        <f t="shared" si="127"/>
        <v>1</v>
      </c>
      <c r="AG329" s="172">
        <f>IF($AH329="",0,COUNTIF($AH$64:$AH329,INDEX($AH$352:$AH$639,ROW($A266))))</f>
        <v>1</v>
      </c>
      <c r="AH329" s="167" t="str">
        <f t="shared" si="129"/>
        <v>Team B6Team B9</v>
      </c>
    </row>
    <row r="330" spans="7:34" x14ac:dyDescent="0.2">
      <c r="G330" s="1" t="s">
        <v>364</v>
      </c>
      <c r="H330" s="269" t="str">
        <f>Spielplan!$J255</f>
        <v>Team B2</v>
      </c>
      <c r="I330" s="170" t="str">
        <f>Spielplan!$L255</f>
        <v>Team B6</v>
      </c>
      <c r="J330" s="270">
        <f>IF(Spielplan!$M255="","",Spielplan!$M255)</f>
        <v>5</v>
      </c>
      <c r="K330" s="271">
        <f>IF(Spielplan!$O255="","",Spielplan!$O255)</f>
        <v>5</v>
      </c>
      <c r="U330" s="57" t="s">
        <v>381</v>
      </c>
      <c r="V330" s="39" t="str">
        <f t="shared" si="124"/>
        <v>Team C6</v>
      </c>
      <c r="W330" s="172" t="str">
        <f t="shared" si="125"/>
        <v>Team C9</v>
      </c>
      <c r="X330" s="172">
        <f t="shared" si="130"/>
        <v>5</v>
      </c>
      <c r="Y330" s="34">
        <f t="shared" si="131"/>
        <v>5</v>
      </c>
      <c r="Z330" s="33" t="str">
        <f t="shared" si="132"/>
        <v/>
      </c>
      <c r="AA330" s="172">
        <f t="shared" si="128"/>
        <v>1</v>
      </c>
      <c r="AB330" s="172" t="str">
        <f t="shared" si="133"/>
        <v/>
      </c>
      <c r="AC330" s="3" t="str">
        <f t="shared" si="134"/>
        <v>Team C6Team C9</v>
      </c>
      <c r="AD330" s="64" t="str">
        <f t="shared" si="135"/>
        <v>5 : 5</v>
      </c>
      <c r="AE330" s="66">
        <f t="shared" si="126"/>
        <v>1</v>
      </c>
      <c r="AF330" s="64">
        <f t="shared" si="127"/>
        <v>1</v>
      </c>
      <c r="AG330" s="172">
        <f>IF($AH330="",0,COUNTIF($AH$64:$AH330,INDEX($AH$352:$AH$639,ROW($A267))))</f>
        <v>1</v>
      </c>
      <c r="AH330" s="167" t="str">
        <f t="shared" si="129"/>
        <v>Team C6Team C9</v>
      </c>
    </row>
    <row r="331" spans="7:34" x14ac:dyDescent="0.2">
      <c r="G331" s="1" t="s">
        <v>365</v>
      </c>
      <c r="H331" s="269" t="str">
        <f>Spielplan!$J256</f>
        <v>Team C2</v>
      </c>
      <c r="I331" s="170" t="str">
        <f>Spielplan!$L256</f>
        <v>Team C6</v>
      </c>
      <c r="J331" s="270">
        <f>IF(Spielplan!$M256="","",Spielplan!$M256)</f>
        <v>0</v>
      </c>
      <c r="K331" s="271">
        <f>IF(Spielplan!$O256="","",Spielplan!$O256)</f>
        <v>0</v>
      </c>
      <c r="U331" s="57" t="s">
        <v>382</v>
      </c>
      <c r="V331" s="39" t="str">
        <f t="shared" si="124"/>
        <v>Team D6</v>
      </c>
      <c r="W331" s="172" t="str">
        <f t="shared" si="125"/>
        <v>Team D9</v>
      </c>
      <c r="X331" s="172">
        <f t="shared" si="130"/>
        <v>6</v>
      </c>
      <c r="Y331" s="34">
        <f t="shared" si="131"/>
        <v>6</v>
      </c>
      <c r="Z331" s="33" t="str">
        <f t="shared" si="132"/>
        <v/>
      </c>
      <c r="AA331" s="172">
        <f t="shared" si="128"/>
        <v>1</v>
      </c>
      <c r="AB331" s="172" t="str">
        <f t="shared" si="133"/>
        <v/>
      </c>
      <c r="AC331" s="3" t="str">
        <f t="shared" si="134"/>
        <v>Team D6Team D9</v>
      </c>
      <c r="AD331" s="64" t="str">
        <f t="shared" si="135"/>
        <v>6 : 6</v>
      </c>
      <c r="AE331" s="66">
        <f t="shared" si="126"/>
        <v>1</v>
      </c>
      <c r="AF331" s="64">
        <f t="shared" si="127"/>
        <v>1</v>
      </c>
      <c r="AG331" s="172">
        <f>IF($AH331="",0,COUNTIF($AH$64:$AH331,INDEX($AH$352:$AH$639,ROW($A268))))</f>
        <v>1</v>
      </c>
      <c r="AH331" s="167" t="str">
        <f t="shared" si="129"/>
        <v>Team D6Team D9</v>
      </c>
    </row>
    <row r="332" spans="7:34" x14ac:dyDescent="0.2">
      <c r="G332" s="1" t="s">
        <v>366</v>
      </c>
      <c r="H332" s="269" t="str">
        <f>Spielplan!$J257</f>
        <v>Team D2</v>
      </c>
      <c r="I332" s="170" t="str">
        <f>Spielplan!$L257</f>
        <v>Team D6</v>
      </c>
      <c r="J332" s="270">
        <f>IF(Spielplan!$M257="","",Spielplan!$M257)</f>
        <v>1</v>
      </c>
      <c r="K332" s="271">
        <f>IF(Spielplan!$O257="","",Spielplan!$O257)</f>
        <v>1</v>
      </c>
      <c r="U332" s="57" t="s">
        <v>383</v>
      </c>
      <c r="V332" s="39" t="str">
        <f t="shared" si="124"/>
        <v>Team A8</v>
      </c>
      <c r="W332" s="172" t="str">
        <f t="shared" si="125"/>
        <v>Team A7</v>
      </c>
      <c r="X332" s="172">
        <f t="shared" si="130"/>
        <v>5</v>
      </c>
      <c r="Y332" s="34">
        <f t="shared" si="131"/>
        <v>5</v>
      </c>
      <c r="Z332" s="33" t="str">
        <f t="shared" si="132"/>
        <v/>
      </c>
      <c r="AA332" s="172">
        <f t="shared" si="128"/>
        <v>1</v>
      </c>
      <c r="AB332" s="172" t="str">
        <f t="shared" si="133"/>
        <v/>
      </c>
      <c r="AC332" s="3" t="str">
        <f t="shared" si="134"/>
        <v>Team A8Team A7</v>
      </c>
      <c r="AD332" s="64" t="str">
        <f t="shared" si="135"/>
        <v>5 : 5</v>
      </c>
      <c r="AE332" s="66">
        <f t="shared" si="126"/>
        <v>1</v>
      </c>
      <c r="AF332" s="64">
        <f t="shared" si="127"/>
        <v>1</v>
      </c>
      <c r="AG332" s="172">
        <f>IF($AH332="",0,COUNTIF($AH$64:$AH332,INDEX($AH$352:$AH$639,ROW($A269))))</f>
        <v>1</v>
      </c>
      <c r="AH332" s="167" t="str">
        <f t="shared" si="129"/>
        <v>Team A8Team A7</v>
      </c>
    </row>
    <row r="333" spans="7:34" x14ac:dyDescent="0.2">
      <c r="G333" s="1" t="s">
        <v>367</v>
      </c>
      <c r="H333" s="269" t="str">
        <f>Spielplan!$J258</f>
        <v>Team A9</v>
      </c>
      <c r="I333" s="170" t="str">
        <f>Spielplan!$L258</f>
        <v>Team A8</v>
      </c>
      <c r="J333" s="270">
        <f>IF(Spielplan!$M258="","",Spielplan!$M258)</f>
        <v>3</v>
      </c>
      <c r="K333" s="271">
        <f>IF(Spielplan!$O258="","",Spielplan!$O258)</f>
        <v>3</v>
      </c>
      <c r="U333" s="57" t="s">
        <v>384</v>
      </c>
      <c r="V333" s="39" t="str">
        <f t="shared" si="124"/>
        <v>Team B8</v>
      </c>
      <c r="W333" s="172" t="str">
        <f t="shared" si="125"/>
        <v>Team B7</v>
      </c>
      <c r="X333" s="172">
        <f t="shared" si="130"/>
        <v>4</v>
      </c>
      <c r="Y333" s="34">
        <f t="shared" si="131"/>
        <v>4</v>
      </c>
      <c r="Z333" s="33" t="str">
        <f t="shared" si="132"/>
        <v/>
      </c>
      <c r="AA333" s="172">
        <f t="shared" si="128"/>
        <v>1</v>
      </c>
      <c r="AB333" s="172" t="str">
        <f t="shared" si="133"/>
        <v/>
      </c>
      <c r="AC333" s="3" t="str">
        <f t="shared" si="134"/>
        <v>Team B8Team B7</v>
      </c>
      <c r="AD333" s="64" t="str">
        <f t="shared" si="135"/>
        <v>4 : 4</v>
      </c>
      <c r="AE333" s="66">
        <f t="shared" si="126"/>
        <v>1</v>
      </c>
      <c r="AF333" s="64">
        <f t="shared" si="127"/>
        <v>1</v>
      </c>
      <c r="AG333" s="172">
        <f>IF($AH333="",0,COUNTIF($AH$64:$AH333,INDEX($AH$352:$AH$639,ROW($A270))))</f>
        <v>1</v>
      </c>
      <c r="AH333" s="167" t="str">
        <f t="shared" si="129"/>
        <v>Team B8Team B7</v>
      </c>
    </row>
    <row r="334" spans="7:34" x14ac:dyDescent="0.2">
      <c r="G334" s="1" t="s">
        <v>368</v>
      </c>
      <c r="H334" s="269" t="str">
        <f>Spielplan!$J259</f>
        <v>Team B9</v>
      </c>
      <c r="I334" s="170" t="str">
        <f>Spielplan!$L259</f>
        <v>Team B8</v>
      </c>
      <c r="J334" s="270">
        <f>IF(Spielplan!$M259="","",Spielplan!$M259)</f>
        <v>1</v>
      </c>
      <c r="K334" s="271">
        <f>IF(Spielplan!$O259="","",Spielplan!$O259)</f>
        <v>3</v>
      </c>
      <c r="U334" s="57" t="s">
        <v>385</v>
      </c>
      <c r="V334" s="39" t="str">
        <f t="shared" si="124"/>
        <v>Team C8</v>
      </c>
      <c r="W334" s="172" t="str">
        <f t="shared" si="125"/>
        <v>Team C7</v>
      </c>
      <c r="X334" s="172">
        <f t="shared" si="130"/>
        <v>3</v>
      </c>
      <c r="Y334" s="34">
        <f t="shared" si="131"/>
        <v>3</v>
      </c>
      <c r="Z334" s="33" t="str">
        <f t="shared" si="132"/>
        <v/>
      </c>
      <c r="AA334" s="172">
        <f t="shared" si="128"/>
        <v>1</v>
      </c>
      <c r="AB334" s="172" t="str">
        <f t="shared" si="133"/>
        <v/>
      </c>
      <c r="AC334" s="3" t="str">
        <f t="shared" si="134"/>
        <v>Team C8Team C7</v>
      </c>
      <c r="AD334" s="64" t="str">
        <f t="shared" si="135"/>
        <v>3 : 3</v>
      </c>
      <c r="AE334" s="66">
        <f t="shared" si="126"/>
        <v>1</v>
      </c>
      <c r="AF334" s="64">
        <f t="shared" si="127"/>
        <v>1</v>
      </c>
      <c r="AG334" s="172">
        <f>IF($AH334="",0,COUNTIF($AH$64:$AH334,INDEX($AH$352:$AH$639,ROW($A271))))</f>
        <v>1</v>
      </c>
      <c r="AH334" s="167" t="str">
        <f t="shared" si="129"/>
        <v>Team C8Team C7</v>
      </c>
    </row>
    <row r="335" spans="7:34" x14ac:dyDescent="0.2">
      <c r="G335" s="1" t="s">
        <v>369</v>
      </c>
      <c r="H335" s="269" t="str">
        <f>Spielplan!$J260</f>
        <v>Team C9</v>
      </c>
      <c r="I335" s="170" t="str">
        <f>Spielplan!$L260</f>
        <v>Team C8</v>
      </c>
      <c r="J335" s="270">
        <f>IF(Spielplan!$M260="","",Spielplan!$M260)</f>
        <v>3</v>
      </c>
      <c r="K335" s="271">
        <f>IF(Spielplan!$O260="","",Spielplan!$O260)</f>
        <v>3</v>
      </c>
      <c r="U335" s="57" t="s">
        <v>386</v>
      </c>
      <c r="V335" s="39" t="str">
        <f t="shared" si="124"/>
        <v>Team D8</v>
      </c>
      <c r="W335" s="172" t="str">
        <f t="shared" si="125"/>
        <v>Team D7</v>
      </c>
      <c r="X335" s="172">
        <f t="shared" si="130"/>
        <v>5</v>
      </c>
      <c r="Y335" s="34">
        <f t="shared" si="131"/>
        <v>5</v>
      </c>
      <c r="Z335" s="33" t="str">
        <f t="shared" si="132"/>
        <v/>
      </c>
      <c r="AA335" s="172">
        <f t="shared" si="128"/>
        <v>1</v>
      </c>
      <c r="AB335" s="172" t="str">
        <f t="shared" si="133"/>
        <v/>
      </c>
      <c r="AC335" s="3" t="str">
        <f t="shared" si="134"/>
        <v>Team D8Team D7</v>
      </c>
      <c r="AD335" s="64" t="str">
        <f t="shared" si="135"/>
        <v>5 : 5</v>
      </c>
      <c r="AE335" s="66">
        <f t="shared" si="126"/>
        <v>1</v>
      </c>
      <c r="AF335" s="64">
        <f t="shared" si="127"/>
        <v>1</v>
      </c>
      <c r="AG335" s="172">
        <f>IF($AH335="",0,COUNTIF($AH$64:$AH335,INDEX($AH$352:$AH$639,ROW($A272))))</f>
        <v>1</v>
      </c>
      <c r="AH335" s="167" t="str">
        <f t="shared" si="129"/>
        <v>Team D8Team D7</v>
      </c>
    </row>
    <row r="336" spans="7:34" x14ac:dyDescent="0.2">
      <c r="G336" s="1" t="s">
        <v>370</v>
      </c>
      <c r="H336" s="269" t="str">
        <f>Spielplan!$J261</f>
        <v>Team D9</v>
      </c>
      <c r="I336" s="170" t="str">
        <f>Spielplan!$L261</f>
        <v>Team D8</v>
      </c>
      <c r="J336" s="270">
        <f>IF(Spielplan!$M261="","",Spielplan!$M261)</f>
        <v>1</v>
      </c>
      <c r="K336" s="271">
        <f>IF(Spielplan!$O261="","",Spielplan!$O261)</f>
        <v>5</v>
      </c>
      <c r="U336" s="57" t="s">
        <v>387</v>
      </c>
      <c r="V336" s="39" t="str">
        <f t="shared" si="124"/>
        <v>Eintracht Frankfurt</v>
      </c>
      <c r="W336" s="172" t="str">
        <f t="shared" si="125"/>
        <v>1. FC Riedwald</v>
      </c>
      <c r="X336" s="172">
        <f t="shared" si="130"/>
        <v>0</v>
      </c>
      <c r="Y336" s="34">
        <f t="shared" si="131"/>
        <v>0</v>
      </c>
      <c r="Z336" s="33" t="str">
        <f t="shared" si="132"/>
        <v/>
      </c>
      <c r="AA336" s="172">
        <f t="shared" si="128"/>
        <v>1</v>
      </c>
      <c r="AB336" s="172" t="str">
        <f t="shared" si="133"/>
        <v/>
      </c>
      <c r="AC336" s="3" t="str">
        <f t="shared" si="134"/>
        <v>Eintracht Frankfurt1. FC Riedwald</v>
      </c>
      <c r="AD336" s="64" t="str">
        <f t="shared" si="135"/>
        <v>0 : 0</v>
      </c>
      <c r="AE336" s="66">
        <f t="shared" si="126"/>
        <v>1</v>
      </c>
      <c r="AF336" s="64">
        <f t="shared" si="127"/>
        <v>1</v>
      </c>
      <c r="AG336" s="172">
        <f>IF($AH336="",0,COUNTIF($AH$64:$AH336,INDEX($AH$352:$AH$639,ROW($A273))))</f>
        <v>1</v>
      </c>
      <c r="AH336" s="167" t="str">
        <f t="shared" si="129"/>
        <v>Eintracht Frankfurt1. FC Riedwald</v>
      </c>
    </row>
    <row r="337" spans="7:34" x14ac:dyDescent="0.2">
      <c r="G337" s="1" t="s">
        <v>371</v>
      </c>
      <c r="H337" s="269" t="str">
        <f>Spielplan!$J262</f>
        <v>1. FC Riedwald</v>
      </c>
      <c r="I337" s="170" t="str">
        <f>Spielplan!$L262</f>
        <v>FC Barcelona</v>
      </c>
      <c r="J337" s="270">
        <f>IF(Spielplan!$M262="","",Spielplan!$M262)</f>
        <v>1</v>
      </c>
      <c r="K337" s="271">
        <f>IF(Spielplan!$O262="","",Spielplan!$O262)</f>
        <v>6</v>
      </c>
      <c r="U337" s="57" t="s">
        <v>388</v>
      </c>
      <c r="V337" s="39" t="str">
        <f t="shared" si="124"/>
        <v>Team B2</v>
      </c>
      <c r="W337" s="172" t="str">
        <f t="shared" si="125"/>
        <v>Team B1</v>
      </c>
      <c r="X337" s="172">
        <f t="shared" si="130"/>
        <v>1</v>
      </c>
      <c r="Y337" s="34">
        <f t="shared" si="131"/>
        <v>1</v>
      </c>
      <c r="Z337" s="33" t="str">
        <f t="shared" si="132"/>
        <v/>
      </c>
      <c r="AA337" s="172">
        <f t="shared" si="128"/>
        <v>1</v>
      </c>
      <c r="AB337" s="172" t="str">
        <f t="shared" si="133"/>
        <v/>
      </c>
      <c r="AC337" s="3" t="str">
        <f t="shared" si="134"/>
        <v>Team B2Team B1</v>
      </c>
      <c r="AD337" s="64" t="str">
        <f t="shared" si="135"/>
        <v>1 : 1</v>
      </c>
      <c r="AE337" s="66">
        <f t="shared" si="126"/>
        <v>1</v>
      </c>
      <c r="AF337" s="64">
        <f t="shared" si="127"/>
        <v>1</v>
      </c>
      <c r="AG337" s="172">
        <f>IF($AH337="",0,COUNTIF($AH$64:$AH337,INDEX($AH$352:$AH$639,ROW($A274))))</f>
        <v>1</v>
      </c>
      <c r="AH337" s="167" t="str">
        <f t="shared" si="129"/>
        <v>Team B2Team B1</v>
      </c>
    </row>
    <row r="338" spans="7:34" x14ac:dyDescent="0.2">
      <c r="G338" s="1" t="s">
        <v>372</v>
      </c>
      <c r="H338" s="269" t="str">
        <f>Spielplan!$J263</f>
        <v>Team B1</v>
      </c>
      <c r="I338" s="170" t="str">
        <f>Spielplan!$L263</f>
        <v>Team B3</v>
      </c>
      <c r="J338" s="270">
        <f>IF(Spielplan!$M263="","",Spielplan!$M263)</f>
        <v>2</v>
      </c>
      <c r="K338" s="271">
        <f>IF(Spielplan!$O263="","",Spielplan!$O263)</f>
        <v>5</v>
      </c>
      <c r="U338" s="57" t="s">
        <v>389</v>
      </c>
      <c r="V338" s="39" t="str">
        <f t="shared" si="124"/>
        <v>Team C2</v>
      </c>
      <c r="W338" s="172" t="str">
        <f t="shared" si="125"/>
        <v>Team C1</v>
      </c>
      <c r="X338" s="172">
        <f t="shared" si="130"/>
        <v>2</v>
      </c>
      <c r="Y338" s="34">
        <f t="shared" si="131"/>
        <v>4</v>
      </c>
      <c r="Z338" s="33" t="str">
        <f t="shared" si="132"/>
        <v/>
      </c>
      <c r="AA338" s="172">
        <f t="shared" si="128"/>
        <v>1</v>
      </c>
      <c r="AB338" s="172" t="str">
        <f t="shared" si="133"/>
        <v/>
      </c>
      <c r="AC338" s="3" t="str">
        <f t="shared" si="134"/>
        <v>Team C2Team C1</v>
      </c>
      <c r="AD338" s="64" t="str">
        <f t="shared" si="135"/>
        <v>2 : 4</v>
      </c>
      <c r="AE338" s="66">
        <f t="shared" si="126"/>
        <v>0</v>
      </c>
      <c r="AF338" s="64">
        <f t="shared" si="127"/>
        <v>3</v>
      </c>
      <c r="AG338" s="172">
        <f>IF($AH338="",0,COUNTIF($AH$64:$AH338,INDEX($AH$352:$AH$639,ROW($A275))))</f>
        <v>1</v>
      </c>
      <c r="AH338" s="167" t="str">
        <f t="shared" si="129"/>
        <v>Team C2Team C1</v>
      </c>
    </row>
    <row r="339" spans="7:34" x14ac:dyDescent="0.2">
      <c r="G339" s="1" t="s">
        <v>373</v>
      </c>
      <c r="H339" s="269" t="str">
        <f>Spielplan!$J264</f>
        <v>Team C1</v>
      </c>
      <c r="I339" s="170" t="str">
        <f>Spielplan!$L264</f>
        <v>Team C3</v>
      </c>
      <c r="J339" s="270">
        <f>IF(Spielplan!$M264="","",Spielplan!$M264)</f>
        <v>2</v>
      </c>
      <c r="K339" s="271">
        <f>IF(Spielplan!$O264="","",Spielplan!$O264)</f>
        <v>4</v>
      </c>
      <c r="U339" s="57" t="s">
        <v>390</v>
      </c>
      <c r="V339" s="39" t="str">
        <f t="shared" si="124"/>
        <v>Team D2</v>
      </c>
      <c r="W339" s="172" t="str">
        <f t="shared" si="125"/>
        <v>Team D1</v>
      </c>
      <c r="X339" s="172">
        <f t="shared" si="130"/>
        <v>0</v>
      </c>
      <c r="Y339" s="34">
        <f t="shared" si="131"/>
        <v>3</v>
      </c>
      <c r="Z339" s="33" t="str">
        <f t="shared" si="132"/>
        <v/>
      </c>
      <c r="AA339" s="172">
        <f t="shared" si="128"/>
        <v>1</v>
      </c>
      <c r="AB339" s="172" t="str">
        <f t="shared" si="133"/>
        <v/>
      </c>
      <c r="AC339" s="3" t="str">
        <f t="shared" si="134"/>
        <v>Team D2Team D1</v>
      </c>
      <c r="AD339" s="64" t="str">
        <f t="shared" si="135"/>
        <v>0 : 3</v>
      </c>
      <c r="AE339" s="66">
        <f t="shared" si="126"/>
        <v>0</v>
      </c>
      <c r="AF339" s="64">
        <f t="shared" si="127"/>
        <v>3</v>
      </c>
      <c r="AG339" s="172">
        <f>IF($AH339="",0,COUNTIF($AH$64:$AH339,INDEX($AH$352:$AH$639,ROW($A276))))</f>
        <v>1</v>
      </c>
      <c r="AH339" s="167" t="str">
        <f t="shared" si="129"/>
        <v>Team D2Team D1</v>
      </c>
    </row>
    <row r="340" spans="7:34" x14ac:dyDescent="0.2">
      <c r="G340" s="1" t="s">
        <v>374</v>
      </c>
      <c r="H340" s="269" t="str">
        <f>Spielplan!$J265</f>
        <v>Team D1</v>
      </c>
      <c r="I340" s="170" t="str">
        <f>Spielplan!$L265</f>
        <v>Team D3</v>
      </c>
      <c r="J340" s="270">
        <f>IF(Spielplan!$M265="","",Spielplan!$M265)</f>
        <v>0</v>
      </c>
      <c r="K340" s="271">
        <f>IF(Spielplan!$O265="","",Spielplan!$O265)</f>
        <v>3</v>
      </c>
      <c r="U340" s="57" t="s">
        <v>391</v>
      </c>
      <c r="V340" s="39" t="str">
        <f t="shared" si="124"/>
        <v>Team A9</v>
      </c>
      <c r="W340" s="172" t="str">
        <f t="shared" si="125"/>
        <v>Maibach 1822 eV</v>
      </c>
      <c r="X340" s="172">
        <f t="shared" si="130"/>
        <v>1</v>
      </c>
      <c r="Y340" s="34">
        <f t="shared" si="131"/>
        <v>5</v>
      </c>
      <c r="Z340" s="33" t="str">
        <f t="shared" si="132"/>
        <v/>
      </c>
      <c r="AA340" s="172">
        <f t="shared" si="128"/>
        <v>1</v>
      </c>
      <c r="AB340" s="172" t="str">
        <f t="shared" si="133"/>
        <v/>
      </c>
      <c r="AC340" s="3" t="str">
        <f t="shared" si="134"/>
        <v>Team A9Maibach 1822 eV</v>
      </c>
      <c r="AD340" s="64" t="str">
        <f t="shared" si="135"/>
        <v>1 : 5</v>
      </c>
      <c r="AE340" s="66">
        <f t="shared" si="126"/>
        <v>0</v>
      </c>
      <c r="AF340" s="64">
        <f t="shared" si="127"/>
        <v>3</v>
      </c>
      <c r="AG340" s="172">
        <f>IF($AH340="",0,COUNTIF($AH$64:$AH340,INDEX($AH$352:$AH$639,ROW($A277))))</f>
        <v>1</v>
      </c>
      <c r="AH340" s="167" t="str">
        <f t="shared" si="129"/>
        <v>Team A9Maibach 1822 eV</v>
      </c>
    </row>
    <row r="341" spans="7:34" x14ac:dyDescent="0.2">
      <c r="G341" s="1" t="s">
        <v>375</v>
      </c>
      <c r="H341" s="269" t="str">
        <f>Spielplan!$J266</f>
        <v>Maibach 1822 eV</v>
      </c>
      <c r="I341" s="170" t="str">
        <f>Spielplan!$L266</f>
        <v>Eintracht Frankfurt</v>
      </c>
      <c r="J341" s="270">
        <f>IF(Spielplan!$M266="","",Spielplan!$M266)</f>
        <v>1</v>
      </c>
      <c r="K341" s="271">
        <f>IF(Spielplan!$O266="","",Spielplan!$O266)</f>
        <v>5</v>
      </c>
      <c r="U341" s="57" t="s">
        <v>392</v>
      </c>
      <c r="V341" s="39" t="str">
        <f t="shared" si="124"/>
        <v>Team B9</v>
      </c>
      <c r="W341" s="172" t="str">
        <f t="shared" si="125"/>
        <v>Team B4</v>
      </c>
      <c r="X341" s="172">
        <f t="shared" si="130"/>
        <v>3</v>
      </c>
      <c r="Y341" s="34">
        <f t="shared" si="131"/>
        <v>0</v>
      </c>
      <c r="Z341" s="33" t="str">
        <f t="shared" si="132"/>
        <v/>
      </c>
      <c r="AA341" s="172">
        <f t="shared" si="128"/>
        <v>1</v>
      </c>
      <c r="AB341" s="172" t="str">
        <f t="shared" si="133"/>
        <v/>
      </c>
      <c r="AC341" s="3" t="str">
        <f t="shared" si="134"/>
        <v>Team B9Team B4</v>
      </c>
      <c r="AD341" s="64" t="str">
        <f t="shared" si="135"/>
        <v>3 : 0</v>
      </c>
      <c r="AE341" s="66">
        <f t="shared" si="126"/>
        <v>3</v>
      </c>
      <c r="AF341" s="64">
        <f t="shared" si="127"/>
        <v>0</v>
      </c>
      <c r="AG341" s="172">
        <f>IF($AH341="",0,COUNTIF($AH$64:$AH341,INDEX($AH$352:$AH$639,ROW($A278))))</f>
        <v>1</v>
      </c>
      <c r="AH341" s="167" t="str">
        <f t="shared" si="129"/>
        <v>Team B9Team B4</v>
      </c>
    </row>
    <row r="342" spans="7:34" x14ac:dyDescent="0.2">
      <c r="G342" s="1" t="s">
        <v>376</v>
      </c>
      <c r="H342" s="269" t="str">
        <f>Spielplan!$J267</f>
        <v>Team B4</v>
      </c>
      <c r="I342" s="170" t="str">
        <f>Spielplan!$L267</f>
        <v>Team B2</v>
      </c>
      <c r="J342" s="270">
        <f>IF(Spielplan!$M267="","",Spielplan!$M267)</f>
        <v>3</v>
      </c>
      <c r="K342" s="271">
        <f>IF(Spielplan!$O267="","",Spielplan!$O267)</f>
        <v>0</v>
      </c>
      <c r="U342" s="57" t="s">
        <v>393</v>
      </c>
      <c r="V342" s="39" t="str">
        <f t="shared" si="124"/>
        <v>Team C9</v>
      </c>
      <c r="W342" s="172" t="str">
        <f t="shared" si="125"/>
        <v>Team C4</v>
      </c>
      <c r="X342" s="172">
        <f t="shared" si="130"/>
        <v>2</v>
      </c>
      <c r="Y342" s="34">
        <f t="shared" si="131"/>
        <v>1</v>
      </c>
      <c r="Z342" s="33" t="str">
        <f t="shared" si="132"/>
        <v/>
      </c>
      <c r="AA342" s="172">
        <f t="shared" si="128"/>
        <v>1</v>
      </c>
      <c r="AB342" s="172" t="str">
        <f t="shared" si="133"/>
        <v/>
      </c>
      <c r="AC342" s="3" t="str">
        <f t="shared" si="134"/>
        <v>Team C9Team C4</v>
      </c>
      <c r="AD342" s="64" t="str">
        <f t="shared" si="135"/>
        <v>2 : 1</v>
      </c>
      <c r="AE342" s="66">
        <f t="shared" si="126"/>
        <v>3</v>
      </c>
      <c r="AF342" s="64">
        <f t="shared" si="127"/>
        <v>0</v>
      </c>
      <c r="AG342" s="172">
        <f>IF($AH342="",0,COUNTIF($AH$64:$AH342,INDEX($AH$352:$AH$639,ROW($A279))))</f>
        <v>1</v>
      </c>
      <c r="AH342" s="167" t="str">
        <f t="shared" si="129"/>
        <v>Team C9Team C4</v>
      </c>
    </row>
    <row r="343" spans="7:34" x14ac:dyDescent="0.2">
      <c r="G343" s="1" t="s">
        <v>377</v>
      </c>
      <c r="H343" s="269" t="str">
        <f>Spielplan!$J268</f>
        <v>Team C4</v>
      </c>
      <c r="I343" s="170" t="str">
        <f>Spielplan!$L268</f>
        <v>Team C2</v>
      </c>
      <c r="J343" s="270">
        <f>IF(Spielplan!$M268="","",Spielplan!$M268)</f>
        <v>2</v>
      </c>
      <c r="K343" s="271">
        <f>IF(Spielplan!$O268="","",Spielplan!$O268)</f>
        <v>1</v>
      </c>
      <c r="U343" s="57" t="s">
        <v>394</v>
      </c>
      <c r="V343" s="39" t="str">
        <f t="shared" si="124"/>
        <v>Team D9</v>
      </c>
      <c r="W343" s="172" t="str">
        <f t="shared" si="125"/>
        <v>Team D4</v>
      </c>
      <c r="X343" s="172">
        <f t="shared" si="130"/>
        <v>3</v>
      </c>
      <c r="Y343" s="34">
        <f t="shared" si="131"/>
        <v>3</v>
      </c>
      <c r="Z343" s="33" t="str">
        <f t="shared" si="132"/>
        <v/>
      </c>
      <c r="AA343" s="172">
        <f t="shared" si="128"/>
        <v>1</v>
      </c>
      <c r="AB343" s="172" t="str">
        <f t="shared" si="133"/>
        <v/>
      </c>
      <c r="AC343" s="3" t="str">
        <f t="shared" si="134"/>
        <v>Team D9Team D4</v>
      </c>
      <c r="AD343" s="64" t="str">
        <f t="shared" si="135"/>
        <v>3 : 3</v>
      </c>
      <c r="AE343" s="66">
        <f t="shared" si="126"/>
        <v>1</v>
      </c>
      <c r="AF343" s="64">
        <f t="shared" si="127"/>
        <v>1</v>
      </c>
      <c r="AG343" s="172">
        <f>IF($AH343="",0,COUNTIF($AH$64:$AH343,INDEX($AH$352:$AH$639,ROW($A280))))</f>
        <v>1</v>
      </c>
      <c r="AH343" s="167" t="str">
        <f t="shared" si="129"/>
        <v>Team D9Team D4</v>
      </c>
    </row>
    <row r="344" spans="7:34" x14ac:dyDescent="0.2">
      <c r="G344" s="1" t="s">
        <v>378</v>
      </c>
      <c r="H344" s="269" t="str">
        <f>Spielplan!$J269</f>
        <v>Team D4</v>
      </c>
      <c r="I344" s="170" t="str">
        <f>Spielplan!$L269</f>
        <v>Team D2</v>
      </c>
      <c r="J344" s="270">
        <f>IF(Spielplan!$M269="","",Spielplan!$M269)</f>
        <v>3</v>
      </c>
      <c r="K344" s="271">
        <f>IF(Spielplan!$O269="","",Spielplan!$O269)</f>
        <v>3</v>
      </c>
      <c r="U344" s="57" t="s">
        <v>395</v>
      </c>
      <c r="V344" s="39" t="str">
        <f t="shared" si="124"/>
        <v>Beinbruch SC</v>
      </c>
      <c r="W344" s="172" t="str">
        <f t="shared" si="125"/>
        <v>Team A8</v>
      </c>
      <c r="X344" s="172">
        <f t="shared" si="130"/>
        <v>3</v>
      </c>
      <c r="Y344" s="34">
        <f t="shared" si="131"/>
        <v>3</v>
      </c>
      <c r="Z344" s="33" t="str">
        <f t="shared" si="132"/>
        <v/>
      </c>
      <c r="AA344" s="172">
        <f t="shared" si="128"/>
        <v>1</v>
      </c>
      <c r="AB344" s="172" t="str">
        <f t="shared" si="133"/>
        <v/>
      </c>
      <c r="AC344" s="3" t="str">
        <f t="shared" si="134"/>
        <v>Beinbruch SCTeam A8</v>
      </c>
      <c r="AD344" s="64" t="str">
        <f t="shared" si="135"/>
        <v>3 : 3</v>
      </c>
      <c r="AE344" s="66">
        <f t="shared" si="126"/>
        <v>1</v>
      </c>
      <c r="AF344" s="64">
        <f t="shared" si="127"/>
        <v>1</v>
      </c>
      <c r="AG344" s="172">
        <f>IF($AH344="",0,COUNTIF($AH$64:$AH344,INDEX($AH$352:$AH$639,ROW($A281))))</f>
        <v>1</v>
      </c>
      <c r="AH344" s="167" t="str">
        <f t="shared" si="129"/>
        <v>Beinbruch SCTeam A8</v>
      </c>
    </row>
    <row r="345" spans="7:34" x14ac:dyDescent="0.2">
      <c r="G345" s="1" t="s">
        <v>379</v>
      </c>
      <c r="H345" s="269" t="str">
        <f>Spielplan!$J270</f>
        <v>FV Schlappe Lunge</v>
      </c>
      <c r="I345" s="170" t="str">
        <f>Spielplan!$L270</f>
        <v>Team A9</v>
      </c>
      <c r="J345" s="270">
        <f>IF(Spielplan!$M270="","",Spielplan!$M270)</f>
        <v>3</v>
      </c>
      <c r="K345" s="271">
        <f>IF(Spielplan!$O270="","",Spielplan!$O270)</f>
        <v>3</v>
      </c>
      <c r="U345" s="57" t="s">
        <v>396</v>
      </c>
      <c r="V345" s="39" t="str">
        <f t="shared" si="124"/>
        <v>Team B5</v>
      </c>
      <c r="W345" s="172" t="str">
        <f t="shared" si="125"/>
        <v>Team B8</v>
      </c>
      <c r="X345" s="172">
        <f t="shared" si="130"/>
        <v>3</v>
      </c>
      <c r="Y345" s="34">
        <f t="shared" si="131"/>
        <v>3</v>
      </c>
      <c r="Z345" s="33" t="str">
        <f t="shared" si="132"/>
        <v/>
      </c>
      <c r="AA345" s="172">
        <f t="shared" si="128"/>
        <v>1</v>
      </c>
      <c r="AB345" s="172" t="str">
        <f t="shared" si="133"/>
        <v/>
      </c>
      <c r="AC345" s="3" t="str">
        <f t="shared" si="134"/>
        <v>Team B5Team B8</v>
      </c>
      <c r="AD345" s="64" t="str">
        <f t="shared" si="135"/>
        <v>3 : 3</v>
      </c>
      <c r="AE345" s="66">
        <f t="shared" si="126"/>
        <v>1</v>
      </c>
      <c r="AF345" s="64">
        <f t="shared" si="127"/>
        <v>1</v>
      </c>
      <c r="AG345" s="172">
        <f>IF($AH345="",0,COUNTIF($AH$64:$AH345,INDEX($AH$352:$AH$639,ROW($A282))))</f>
        <v>1</v>
      </c>
      <c r="AH345" s="167" t="str">
        <f t="shared" si="129"/>
        <v>Team B5Team B8</v>
      </c>
    </row>
    <row r="346" spans="7:34" x14ac:dyDescent="0.2">
      <c r="G346" s="1" t="s">
        <v>380</v>
      </c>
      <c r="H346" s="269" t="str">
        <f>Spielplan!$J271</f>
        <v>Team B6</v>
      </c>
      <c r="I346" s="170" t="str">
        <f>Spielplan!$L271</f>
        <v>Team B9</v>
      </c>
      <c r="J346" s="270">
        <f>IF(Spielplan!$M271="","",Spielplan!$M271)</f>
        <v>3</v>
      </c>
      <c r="K346" s="271">
        <f>IF(Spielplan!$O271="","",Spielplan!$O271)</f>
        <v>3</v>
      </c>
      <c r="U346" s="57" t="s">
        <v>397</v>
      </c>
      <c r="V346" s="39" t="str">
        <f t="shared" si="124"/>
        <v>Team C5</v>
      </c>
      <c r="W346" s="172" t="str">
        <f t="shared" si="125"/>
        <v>Team C8</v>
      </c>
      <c r="X346" s="172">
        <f t="shared" si="130"/>
        <v>5</v>
      </c>
      <c r="Y346" s="34">
        <f t="shared" si="131"/>
        <v>5</v>
      </c>
      <c r="Z346" s="33" t="str">
        <f t="shared" si="132"/>
        <v/>
      </c>
      <c r="AA346" s="172">
        <f t="shared" si="128"/>
        <v>1</v>
      </c>
      <c r="AB346" s="172" t="str">
        <f t="shared" si="133"/>
        <v/>
      </c>
      <c r="AC346" s="3" t="str">
        <f t="shared" si="134"/>
        <v>Team C5Team C8</v>
      </c>
      <c r="AD346" s="64" t="str">
        <f t="shared" si="135"/>
        <v>5 : 5</v>
      </c>
      <c r="AE346" s="66">
        <f t="shared" si="126"/>
        <v>1</v>
      </c>
      <c r="AF346" s="64">
        <f t="shared" si="127"/>
        <v>1</v>
      </c>
      <c r="AG346" s="172">
        <f>IF($AH346="",0,COUNTIF($AH$64:$AH346,INDEX($AH$352:$AH$639,ROW($A283))))</f>
        <v>1</v>
      </c>
      <c r="AH346" s="167" t="str">
        <f t="shared" si="129"/>
        <v>Team C5Team C8</v>
      </c>
    </row>
    <row r="347" spans="7:34" x14ac:dyDescent="0.2">
      <c r="G347" s="1" t="s">
        <v>381</v>
      </c>
      <c r="H347" s="269" t="str">
        <f>Spielplan!$J272</f>
        <v>Team C6</v>
      </c>
      <c r="I347" s="170" t="str">
        <f>Spielplan!$L272</f>
        <v>Team C9</v>
      </c>
      <c r="J347" s="270">
        <f>IF(Spielplan!$M272="","",Spielplan!$M272)</f>
        <v>5</v>
      </c>
      <c r="K347" s="271">
        <f>IF(Spielplan!$O272="","",Spielplan!$O272)</f>
        <v>5</v>
      </c>
      <c r="U347" s="57" t="s">
        <v>398</v>
      </c>
      <c r="V347" s="39" t="str">
        <f t="shared" si="124"/>
        <v>Team D5</v>
      </c>
      <c r="W347" s="172" t="str">
        <f t="shared" si="125"/>
        <v>Team D8</v>
      </c>
      <c r="X347" s="172">
        <f t="shared" si="130"/>
        <v>6</v>
      </c>
      <c r="Y347" s="34">
        <f t="shared" si="131"/>
        <v>6</v>
      </c>
      <c r="Z347" s="33" t="str">
        <f t="shared" si="132"/>
        <v/>
      </c>
      <c r="AA347" s="172">
        <f t="shared" si="128"/>
        <v>1</v>
      </c>
      <c r="AB347" s="172" t="str">
        <f t="shared" si="133"/>
        <v/>
      </c>
      <c r="AC347" s="3" t="str">
        <f t="shared" si="134"/>
        <v>Team D5Team D8</v>
      </c>
      <c r="AD347" s="64" t="str">
        <f t="shared" si="135"/>
        <v>6 : 6</v>
      </c>
      <c r="AE347" s="66">
        <f t="shared" si="126"/>
        <v>1</v>
      </c>
      <c r="AF347" s="64">
        <f t="shared" si="127"/>
        <v>1</v>
      </c>
      <c r="AG347" s="172">
        <f>IF($AH347="",0,COUNTIF($AH$64:$AH347,INDEX($AH$352:$AH$639,ROW($A284))))</f>
        <v>1</v>
      </c>
      <c r="AH347" s="167" t="str">
        <f t="shared" si="129"/>
        <v>Team D5Team D8</v>
      </c>
    </row>
    <row r="348" spans="7:34" x14ac:dyDescent="0.2">
      <c r="G348" s="1" t="s">
        <v>382</v>
      </c>
      <c r="H348" s="269" t="str">
        <f>Spielplan!$J273</f>
        <v>Team D6</v>
      </c>
      <c r="I348" s="170" t="str">
        <f>Spielplan!$L273</f>
        <v>Team D9</v>
      </c>
      <c r="J348" s="270">
        <f>IF(Spielplan!$M273="","",Spielplan!$M273)</f>
        <v>6</v>
      </c>
      <c r="K348" s="271">
        <f>IF(Spielplan!$O273="","",Spielplan!$O273)</f>
        <v>6</v>
      </c>
      <c r="U348" s="57" t="s">
        <v>399</v>
      </c>
      <c r="V348" s="39" t="str">
        <f t="shared" si="124"/>
        <v>Team A7</v>
      </c>
      <c r="W348" s="172" t="str">
        <f t="shared" si="125"/>
        <v>FV Schlappe Lunge</v>
      </c>
      <c r="X348" s="172">
        <f t="shared" si="130"/>
        <v>5</v>
      </c>
      <c r="Y348" s="34">
        <f t="shared" si="131"/>
        <v>5</v>
      </c>
      <c r="Z348" s="33" t="str">
        <f t="shared" si="132"/>
        <v/>
      </c>
      <c r="AA348" s="172">
        <f t="shared" si="128"/>
        <v>1</v>
      </c>
      <c r="AB348" s="172" t="str">
        <f t="shared" si="133"/>
        <v/>
      </c>
      <c r="AC348" s="3" t="str">
        <f t="shared" si="134"/>
        <v>Team A7FV Schlappe Lunge</v>
      </c>
      <c r="AD348" s="64" t="str">
        <f t="shared" si="135"/>
        <v>5 : 5</v>
      </c>
      <c r="AE348" s="66">
        <f t="shared" si="126"/>
        <v>1</v>
      </c>
      <c r="AF348" s="64">
        <f t="shared" si="127"/>
        <v>1</v>
      </c>
      <c r="AG348" s="172">
        <f>IF($AH348="",0,COUNTIF($AH$64:$AH348,INDEX($AH$352:$AH$639,ROW($A285))))</f>
        <v>1</v>
      </c>
      <c r="AH348" s="167" t="str">
        <f t="shared" si="129"/>
        <v>Team A7FV Schlappe Lunge</v>
      </c>
    </row>
    <row r="349" spans="7:34" x14ac:dyDescent="0.2">
      <c r="G349" s="1" t="s">
        <v>383</v>
      </c>
      <c r="H349" s="269" t="str">
        <f>Spielplan!$J274</f>
        <v>Team A8</v>
      </c>
      <c r="I349" s="170" t="str">
        <f>Spielplan!$L274</f>
        <v>Team A7</v>
      </c>
      <c r="J349" s="270">
        <f>IF(Spielplan!$M274="","",Spielplan!$M274)</f>
        <v>5</v>
      </c>
      <c r="K349" s="271">
        <f>IF(Spielplan!$O274="","",Spielplan!$O274)</f>
        <v>5</v>
      </c>
      <c r="U349" s="57" t="s">
        <v>400</v>
      </c>
      <c r="V349" s="39" t="str">
        <f t="shared" si="124"/>
        <v>Team B7</v>
      </c>
      <c r="W349" s="172" t="str">
        <f t="shared" si="125"/>
        <v>Team B6</v>
      </c>
      <c r="X349" s="172">
        <f t="shared" si="130"/>
        <v>4</v>
      </c>
      <c r="Y349" s="34">
        <f t="shared" si="131"/>
        <v>4</v>
      </c>
      <c r="Z349" s="33" t="str">
        <f t="shared" si="132"/>
        <v/>
      </c>
      <c r="AA349" s="172">
        <f t="shared" si="128"/>
        <v>1</v>
      </c>
      <c r="AB349" s="172" t="str">
        <f t="shared" si="133"/>
        <v/>
      </c>
      <c r="AC349" s="3" t="str">
        <f t="shared" si="134"/>
        <v>Team B7Team B6</v>
      </c>
      <c r="AD349" s="64" t="str">
        <f t="shared" si="135"/>
        <v>4 : 4</v>
      </c>
      <c r="AE349" s="66">
        <f t="shared" si="126"/>
        <v>1</v>
      </c>
      <c r="AF349" s="64">
        <f t="shared" si="127"/>
        <v>1</v>
      </c>
      <c r="AG349" s="172">
        <f>IF($AH349="",0,COUNTIF($AH$64:$AH349,INDEX($AH$352:$AH$639,ROW($A286))))</f>
        <v>1</v>
      </c>
      <c r="AH349" s="167" t="str">
        <f t="shared" si="129"/>
        <v>Team B7Team B6</v>
      </c>
    </row>
    <row r="350" spans="7:34" x14ac:dyDescent="0.2">
      <c r="G350" s="1" t="s">
        <v>384</v>
      </c>
      <c r="H350" s="269" t="str">
        <f>Spielplan!$J275</f>
        <v>Team B8</v>
      </c>
      <c r="I350" s="170" t="str">
        <f>Spielplan!$L275</f>
        <v>Team B7</v>
      </c>
      <c r="J350" s="270">
        <f>IF(Spielplan!$M275="","",Spielplan!$M275)</f>
        <v>4</v>
      </c>
      <c r="K350" s="271">
        <f>IF(Spielplan!$O275="","",Spielplan!$O275)</f>
        <v>4</v>
      </c>
      <c r="U350" s="57" t="s">
        <v>401</v>
      </c>
      <c r="V350" s="39" t="str">
        <f t="shared" si="124"/>
        <v>Team C7</v>
      </c>
      <c r="W350" s="172" t="str">
        <f t="shared" si="125"/>
        <v>Team C6</v>
      </c>
      <c r="X350" s="172">
        <f t="shared" si="130"/>
        <v>3</v>
      </c>
      <c r="Y350" s="34">
        <f t="shared" si="131"/>
        <v>3</v>
      </c>
      <c r="Z350" s="33" t="str">
        <f t="shared" si="132"/>
        <v/>
      </c>
      <c r="AA350" s="172">
        <f t="shared" si="128"/>
        <v>1</v>
      </c>
      <c r="AB350" s="172" t="str">
        <f t="shared" si="133"/>
        <v/>
      </c>
      <c r="AC350" s="3" t="str">
        <f t="shared" si="134"/>
        <v>Team C7Team C6</v>
      </c>
      <c r="AD350" s="64" t="str">
        <f t="shared" si="135"/>
        <v>3 : 3</v>
      </c>
      <c r="AE350" s="66">
        <f t="shared" si="126"/>
        <v>1</v>
      </c>
      <c r="AF350" s="64">
        <f t="shared" si="127"/>
        <v>1</v>
      </c>
      <c r="AG350" s="172">
        <f>IF($AH350="",0,COUNTIF($AH$64:$AH350,INDEX($AH$352:$AH$639,ROW($A287))))</f>
        <v>1</v>
      </c>
      <c r="AH350" s="167" t="str">
        <f t="shared" si="129"/>
        <v>Team C7Team C6</v>
      </c>
    </row>
    <row r="351" spans="7:34" ht="12.75" thickBot="1" x14ac:dyDescent="0.25">
      <c r="G351" s="1" t="s">
        <v>385</v>
      </c>
      <c r="H351" s="269" t="str">
        <f>Spielplan!$J276</f>
        <v>Team C8</v>
      </c>
      <c r="I351" s="170" t="str">
        <f>Spielplan!$L276</f>
        <v>Team C7</v>
      </c>
      <c r="J351" s="270">
        <f>IF(Spielplan!$M276="","",Spielplan!$M276)</f>
        <v>3</v>
      </c>
      <c r="K351" s="271">
        <f>IF(Spielplan!$O276="","",Spielplan!$O276)</f>
        <v>3</v>
      </c>
      <c r="U351" s="58" t="s">
        <v>402</v>
      </c>
      <c r="V351" s="40" t="str">
        <f t="shared" si="124"/>
        <v>Team D7</v>
      </c>
      <c r="W351" s="36" t="str">
        <f t="shared" si="125"/>
        <v>Team D6</v>
      </c>
      <c r="X351" s="36">
        <f t="shared" si="130"/>
        <v>5</v>
      </c>
      <c r="Y351" s="37">
        <f t="shared" si="131"/>
        <v>5</v>
      </c>
      <c r="Z351" s="33" t="str">
        <f t="shared" si="132"/>
        <v/>
      </c>
      <c r="AA351" s="172">
        <f t="shared" si="128"/>
        <v>1</v>
      </c>
      <c r="AB351" s="172" t="str">
        <f t="shared" si="133"/>
        <v/>
      </c>
      <c r="AC351" s="3" t="str">
        <f t="shared" si="134"/>
        <v>Team D7Team D6</v>
      </c>
      <c r="AD351" s="64" t="str">
        <f t="shared" si="135"/>
        <v>5 : 5</v>
      </c>
      <c r="AE351" s="92">
        <f t="shared" si="126"/>
        <v>1</v>
      </c>
      <c r="AF351" s="89">
        <f t="shared" si="127"/>
        <v>1</v>
      </c>
      <c r="AG351" s="171">
        <f>IF($AH351="",0,COUNTIF($AH$64:$AH351,INDEX($AH$352:$AH$639,ROW($A288))))</f>
        <v>1</v>
      </c>
      <c r="AH351" s="168" t="str">
        <f t="shared" si="129"/>
        <v>Team D7Team D6</v>
      </c>
    </row>
    <row r="352" spans="7:34" ht="12.75" thickTop="1" x14ac:dyDescent="0.2">
      <c r="G352" s="1" t="s">
        <v>386</v>
      </c>
      <c r="H352" s="269" t="str">
        <f>Spielplan!$J277</f>
        <v>Team D8</v>
      </c>
      <c r="I352" s="170" t="str">
        <f>Spielplan!$L277</f>
        <v>Team D7</v>
      </c>
      <c r="J352" s="270">
        <f>IF(Spielplan!$M277="","",Spielplan!$M277)</f>
        <v>5</v>
      </c>
      <c r="K352" s="271">
        <f>IF(Spielplan!$O277="","",Spielplan!$O277)</f>
        <v>5</v>
      </c>
      <c r="Y352" s="57" t="s">
        <v>2</v>
      </c>
      <c r="Z352" s="30" t="str">
        <f t="shared" ref="Z352:Z415" si="136">W64&amp;V64</f>
        <v>Eintracht FrankfurtTeam A9</v>
      </c>
      <c r="AA352" s="31">
        <f t="shared" ref="AA352:AA415" si="137">AA64</f>
        <v>1</v>
      </c>
      <c r="AB352" s="31" t="str">
        <f t="shared" ref="AB352:AB415" si="138">IF(AA352&gt;0,Y64&amp;$M$67&amp;X64,"")</f>
        <v>2 : 2</v>
      </c>
      <c r="AC352" s="94" t="str">
        <f t="shared" ref="AC352:AC415" si="139">IF($AG64=1,W64&amp;V64,"")</f>
        <v/>
      </c>
      <c r="AD352" s="95" t="str">
        <f t="shared" ref="AD352:AD415" si="140">IF(AND(AA64&gt;0,$AG64=1),$Y64&amp;$M$67&amp;$X64,"")</f>
        <v/>
      </c>
      <c r="AE352" s="316"/>
      <c r="AF352" s="3"/>
      <c r="AG352" s="3"/>
      <c r="AH352" s="167" t="str">
        <f>Z352</f>
        <v>Eintracht FrankfurtTeam A9</v>
      </c>
    </row>
    <row r="353" spans="7:34" x14ac:dyDescent="0.2">
      <c r="G353" s="1" t="s">
        <v>387</v>
      </c>
      <c r="H353" s="269" t="str">
        <f>Spielplan!$J278</f>
        <v>Eintracht Frankfurt</v>
      </c>
      <c r="I353" s="170" t="str">
        <f>Spielplan!$L278</f>
        <v>1. FC Riedwald</v>
      </c>
      <c r="J353" s="270">
        <f>IF(Spielplan!$M278="","",Spielplan!$M278)</f>
        <v>0</v>
      </c>
      <c r="K353" s="271">
        <f>IF(Spielplan!$O278="","",Spielplan!$O278)</f>
        <v>0</v>
      </c>
      <c r="Y353" s="57" t="s">
        <v>3</v>
      </c>
      <c r="Z353" s="33" t="str">
        <f t="shared" si="136"/>
        <v>Team B2Team B9</v>
      </c>
      <c r="AA353" s="172">
        <f t="shared" si="137"/>
        <v>1</v>
      </c>
      <c r="AB353" s="172" t="str">
        <f t="shared" si="138"/>
        <v>4 : 3</v>
      </c>
      <c r="AC353" s="3" t="str">
        <f t="shared" si="139"/>
        <v/>
      </c>
      <c r="AD353" s="64" t="str">
        <f t="shared" si="140"/>
        <v/>
      </c>
      <c r="AE353" s="317"/>
      <c r="AF353" s="170"/>
      <c r="AG353" s="170"/>
      <c r="AH353" s="167" t="str">
        <f>Z353</f>
        <v>Team B2Team B9</v>
      </c>
    </row>
    <row r="354" spans="7:34" x14ac:dyDescent="0.2">
      <c r="G354" s="1" t="s">
        <v>388</v>
      </c>
      <c r="H354" s="269" t="str">
        <f>Spielplan!$J279</f>
        <v>Team B2</v>
      </c>
      <c r="I354" s="170" t="str">
        <f>Spielplan!$L279</f>
        <v>Team B1</v>
      </c>
      <c r="J354" s="270">
        <f>IF(Spielplan!$M279="","",Spielplan!$M279)</f>
        <v>1</v>
      </c>
      <c r="K354" s="271">
        <f>IF(Spielplan!$O279="","",Spielplan!$O279)</f>
        <v>1</v>
      </c>
      <c r="Y354" s="57" t="s">
        <v>4</v>
      </c>
      <c r="Z354" s="33" t="str">
        <f t="shared" si="136"/>
        <v>Team C2Team C9</v>
      </c>
      <c r="AA354" s="172">
        <f t="shared" si="137"/>
        <v>1</v>
      </c>
      <c r="AB354" s="172" t="str">
        <f t="shared" si="138"/>
        <v>3 : 3</v>
      </c>
      <c r="AC354" s="3" t="str">
        <f t="shared" si="139"/>
        <v/>
      </c>
      <c r="AD354" s="64" t="str">
        <f t="shared" si="140"/>
        <v/>
      </c>
      <c r="AE354" s="317"/>
      <c r="AF354" s="170"/>
      <c r="AG354" s="170"/>
      <c r="AH354" s="167" t="str">
        <f t="shared" ref="AH354:AH417" si="141">Z354</f>
        <v>Team C2Team C9</v>
      </c>
    </row>
    <row r="355" spans="7:34" x14ac:dyDescent="0.2">
      <c r="G355" s="1" t="s">
        <v>389</v>
      </c>
      <c r="H355" s="269" t="str">
        <f>Spielplan!$J280</f>
        <v>Team C2</v>
      </c>
      <c r="I355" s="170" t="str">
        <f>Spielplan!$L280</f>
        <v>Team C1</v>
      </c>
      <c r="J355" s="270">
        <f>IF(Spielplan!$M280="","",Spielplan!$M280)</f>
        <v>2</v>
      </c>
      <c r="K355" s="271">
        <f>IF(Spielplan!$O280="","",Spielplan!$O280)</f>
        <v>4</v>
      </c>
      <c r="Y355" s="57" t="s">
        <v>5</v>
      </c>
      <c r="Z355" s="33" t="str">
        <f t="shared" si="136"/>
        <v>Team D2Team D9</v>
      </c>
      <c r="AA355" s="172">
        <f t="shared" si="137"/>
        <v>1</v>
      </c>
      <c r="AB355" s="172" t="str">
        <f t="shared" si="138"/>
        <v>1 : 3</v>
      </c>
      <c r="AC355" s="3" t="str">
        <f t="shared" si="139"/>
        <v/>
      </c>
      <c r="AD355" s="64" t="str">
        <f t="shared" si="140"/>
        <v/>
      </c>
      <c r="AE355" s="317"/>
      <c r="AF355" s="170"/>
      <c r="AG355" s="170"/>
      <c r="AH355" s="167" t="str">
        <f t="shared" si="141"/>
        <v>Team D2Team D9</v>
      </c>
    </row>
    <row r="356" spans="7:34" x14ac:dyDescent="0.2">
      <c r="G356" s="1" t="s">
        <v>390</v>
      </c>
      <c r="H356" s="269" t="str">
        <f>Spielplan!$J281</f>
        <v>Team D2</v>
      </c>
      <c r="I356" s="170" t="str">
        <f>Spielplan!$L281</f>
        <v>Team D1</v>
      </c>
      <c r="J356" s="270">
        <f>IF(Spielplan!$M281="","",Spielplan!$M281)</f>
        <v>0</v>
      </c>
      <c r="K356" s="271">
        <f>IF(Spielplan!$O281="","",Spielplan!$O281)</f>
        <v>3</v>
      </c>
      <c r="Y356" s="57" t="s">
        <v>6</v>
      </c>
      <c r="Z356" s="33" t="str">
        <f t="shared" si="136"/>
        <v>Team A8FC Barcelona</v>
      </c>
      <c r="AA356" s="172">
        <f t="shared" si="137"/>
        <v>1</v>
      </c>
      <c r="AB356" s="172" t="str">
        <f t="shared" si="138"/>
        <v>3 : 3</v>
      </c>
      <c r="AC356" s="3" t="str">
        <f t="shared" si="139"/>
        <v/>
      </c>
      <c r="AD356" s="64" t="str">
        <f t="shared" si="140"/>
        <v/>
      </c>
      <c r="AE356" s="317"/>
      <c r="AF356" s="170"/>
      <c r="AG356" s="170"/>
      <c r="AH356" s="167" t="str">
        <f t="shared" si="141"/>
        <v>Team A8FC Barcelona</v>
      </c>
    </row>
    <row r="357" spans="7:34" x14ac:dyDescent="0.2">
      <c r="G357" s="1" t="s">
        <v>391</v>
      </c>
      <c r="H357" s="269" t="str">
        <f>Spielplan!$J282</f>
        <v>Team A9</v>
      </c>
      <c r="I357" s="170" t="str">
        <f>Spielplan!$L282</f>
        <v>Maibach 1822 eV</v>
      </c>
      <c r="J357" s="270">
        <f>IF(Spielplan!$M282="","",Spielplan!$M282)</f>
        <v>1</v>
      </c>
      <c r="K357" s="271">
        <f>IF(Spielplan!$O282="","",Spielplan!$O282)</f>
        <v>5</v>
      </c>
      <c r="Y357" s="57" t="s">
        <v>7</v>
      </c>
      <c r="Z357" s="33" t="str">
        <f t="shared" si="136"/>
        <v>Team B8Team B3</v>
      </c>
      <c r="AA357" s="172">
        <f t="shared" si="137"/>
        <v>1</v>
      </c>
      <c r="AB357" s="172" t="str">
        <f t="shared" si="138"/>
        <v>1 : 5</v>
      </c>
      <c r="AC357" s="3" t="str">
        <f t="shared" si="139"/>
        <v/>
      </c>
      <c r="AD357" s="64" t="str">
        <f t="shared" si="140"/>
        <v/>
      </c>
      <c r="AE357" s="317"/>
      <c r="AF357" s="170"/>
      <c r="AG357" s="170"/>
      <c r="AH357" s="167" t="str">
        <f t="shared" si="141"/>
        <v>Team B8Team B3</v>
      </c>
    </row>
    <row r="358" spans="7:34" x14ac:dyDescent="0.2">
      <c r="G358" s="1" t="s">
        <v>392</v>
      </c>
      <c r="H358" s="269" t="str">
        <f>Spielplan!$J283</f>
        <v>Team B9</v>
      </c>
      <c r="I358" s="170" t="str">
        <f>Spielplan!$L283</f>
        <v>Team B4</v>
      </c>
      <c r="J358" s="270">
        <f>IF(Spielplan!$M283="","",Spielplan!$M283)</f>
        <v>3</v>
      </c>
      <c r="K358" s="271">
        <f>IF(Spielplan!$O283="","",Spielplan!$O283)</f>
        <v>0</v>
      </c>
      <c r="Y358" s="57" t="s">
        <v>10</v>
      </c>
      <c r="Z358" s="33" t="str">
        <f t="shared" si="136"/>
        <v>Team C8Team C3</v>
      </c>
      <c r="AA358" s="172">
        <f t="shared" si="137"/>
        <v>1</v>
      </c>
      <c r="AB358" s="172" t="str">
        <f t="shared" si="138"/>
        <v>1 : 6</v>
      </c>
      <c r="AC358" s="3" t="str">
        <f t="shared" si="139"/>
        <v/>
      </c>
      <c r="AD358" s="64" t="str">
        <f t="shared" si="140"/>
        <v/>
      </c>
      <c r="AE358" s="317"/>
      <c r="AF358" s="170"/>
      <c r="AG358" s="170"/>
      <c r="AH358" s="167" t="str">
        <f t="shared" si="141"/>
        <v>Team C8Team C3</v>
      </c>
    </row>
    <row r="359" spans="7:34" x14ac:dyDescent="0.2">
      <c r="G359" s="1" t="s">
        <v>393</v>
      </c>
      <c r="H359" s="269" t="str">
        <f>Spielplan!$J284</f>
        <v>Team C9</v>
      </c>
      <c r="I359" s="170" t="str">
        <f>Spielplan!$L284</f>
        <v>Team C4</v>
      </c>
      <c r="J359" s="270">
        <f>IF(Spielplan!$M284="","",Spielplan!$M284)</f>
        <v>2</v>
      </c>
      <c r="K359" s="271">
        <f>IF(Spielplan!$O284="","",Spielplan!$O284)</f>
        <v>1</v>
      </c>
      <c r="Y359" s="57" t="s">
        <v>11</v>
      </c>
      <c r="Z359" s="33" t="str">
        <f t="shared" si="136"/>
        <v>Team D8Team D3</v>
      </c>
      <c r="AA359" s="172">
        <f t="shared" si="137"/>
        <v>1</v>
      </c>
      <c r="AB359" s="172" t="str">
        <f t="shared" si="138"/>
        <v>2 : 5</v>
      </c>
      <c r="AC359" s="3" t="str">
        <f t="shared" si="139"/>
        <v/>
      </c>
      <c r="AD359" s="64" t="str">
        <f t="shared" si="140"/>
        <v/>
      </c>
      <c r="AE359" s="317"/>
      <c r="AF359" s="170"/>
      <c r="AG359" s="170"/>
      <c r="AH359" s="167" t="str">
        <f t="shared" si="141"/>
        <v>Team D8Team D3</v>
      </c>
    </row>
    <row r="360" spans="7:34" x14ac:dyDescent="0.2">
      <c r="G360" s="1" t="s">
        <v>394</v>
      </c>
      <c r="H360" s="269" t="str">
        <f>Spielplan!$J285</f>
        <v>Team D9</v>
      </c>
      <c r="I360" s="170" t="str">
        <f>Spielplan!$L285</f>
        <v>Team D4</v>
      </c>
      <c r="J360" s="270">
        <f>IF(Spielplan!$M285="","",Spielplan!$M285)</f>
        <v>3</v>
      </c>
      <c r="K360" s="271">
        <f>IF(Spielplan!$O285="","",Spielplan!$O285)</f>
        <v>3</v>
      </c>
      <c r="Y360" s="57" t="s">
        <v>12</v>
      </c>
      <c r="Z360" s="33" t="str">
        <f t="shared" si="136"/>
        <v>Maibach 1822 eVTeam A7</v>
      </c>
      <c r="AA360" s="172">
        <f t="shared" si="137"/>
        <v>1</v>
      </c>
      <c r="AB360" s="172" t="str">
        <f t="shared" si="138"/>
        <v>2 : 4</v>
      </c>
      <c r="AC360" s="3" t="str">
        <f t="shared" si="139"/>
        <v/>
      </c>
      <c r="AD360" s="64" t="str">
        <f t="shared" si="140"/>
        <v/>
      </c>
      <c r="AE360" s="317"/>
      <c r="AF360" s="170"/>
      <c r="AG360" s="170"/>
      <c r="AH360" s="167" t="str">
        <f t="shared" si="141"/>
        <v>Maibach 1822 eVTeam A7</v>
      </c>
    </row>
    <row r="361" spans="7:34" x14ac:dyDescent="0.2">
      <c r="G361" s="1" t="s">
        <v>395</v>
      </c>
      <c r="H361" s="269" t="str">
        <f>Spielplan!$J286</f>
        <v>Beinbruch SC</v>
      </c>
      <c r="I361" s="170" t="str">
        <f>Spielplan!$L286</f>
        <v>Team A8</v>
      </c>
      <c r="J361" s="270">
        <f>IF(Spielplan!$M286="","",Spielplan!$M286)</f>
        <v>3</v>
      </c>
      <c r="K361" s="271">
        <f>IF(Spielplan!$O286="","",Spielplan!$O286)</f>
        <v>3</v>
      </c>
      <c r="Y361" s="57" t="s">
        <v>13</v>
      </c>
      <c r="Z361" s="33" t="str">
        <f t="shared" si="136"/>
        <v>Team B4Team B7</v>
      </c>
      <c r="AA361" s="172">
        <f t="shared" si="137"/>
        <v>1</v>
      </c>
      <c r="AB361" s="172" t="str">
        <f t="shared" si="138"/>
        <v>0 : 3</v>
      </c>
      <c r="AC361" s="3" t="str">
        <f t="shared" si="139"/>
        <v/>
      </c>
      <c r="AD361" s="64" t="str">
        <f t="shared" si="140"/>
        <v/>
      </c>
      <c r="AE361" s="317"/>
      <c r="AF361" s="170"/>
      <c r="AG361" s="170"/>
      <c r="AH361" s="167" t="str">
        <f t="shared" si="141"/>
        <v>Team B4Team B7</v>
      </c>
    </row>
    <row r="362" spans="7:34" x14ac:dyDescent="0.2">
      <c r="G362" s="1" t="s">
        <v>396</v>
      </c>
      <c r="H362" s="269" t="str">
        <f>Spielplan!$J287</f>
        <v>Team B5</v>
      </c>
      <c r="I362" s="170" t="str">
        <f>Spielplan!$L287</f>
        <v>Team B8</v>
      </c>
      <c r="J362" s="270">
        <f>IF(Spielplan!$M287="","",Spielplan!$M287)</f>
        <v>3</v>
      </c>
      <c r="K362" s="271">
        <f>IF(Spielplan!$O287="","",Spielplan!$O287)</f>
        <v>3</v>
      </c>
      <c r="Y362" s="57" t="s">
        <v>14</v>
      </c>
      <c r="Z362" s="33" t="str">
        <f t="shared" si="136"/>
        <v>Team C4Team C7</v>
      </c>
      <c r="AA362" s="172">
        <f t="shared" si="137"/>
        <v>1</v>
      </c>
      <c r="AB362" s="172" t="str">
        <f t="shared" si="138"/>
        <v>1 : 5</v>
      </c>
      <c r="AC362" s="3" t="str">
        <f t="shared" si="139"/>
        <v/>
      </c>
      <c r="AD362" s="64" t="str">
        <f t="shared" si="140"/>
        <v/>
      </c>
      <c r="AE362" s="317"/>
      <c r="AF362" s="170"/>
      <c r="AG362" s="170"/>
      <c r="AH362" s="167" t="str">
        <f t="shared" si="141"/>
        <v>Team C4Team C7</v>
      </c>
    </row>
    <row r="363" spans="7:34" x14ac:dyDescent="0.2">
      <c r="G363" s="1" t="s">
        <v>397</v>
      </c>
      <c r="H363" s="269" t="str">
        <f>Spielplan!$J288</f>
        <v>Team C5</v>
      </c>
      <c r="I363" s="170" t="str">
        <f>Spielplan!$L288</f>
        <v>Team C8</v>
      </c>
      <c r="J363" s="270">
        <f>IF(Spielplan!$M288="","",Spielplan!$M288)</f>
        <v>5</v>
      </c>
      <c r="K363" s="271">
        <f>IF(Spielplan!$O288="","",Spielplan!$O288)</f>
        <v>5</v>
      </c>
      <c r="Y363" s="57" t="s">
        <v>15</v>
      </c>
      <c r="Z363" s="33" t="str">
        <f t="shared" si="136"/>
        <v>Team D4Team D7</v>
      </c>
      <c r="AA363" s="172">
        <f t="shared" si="137"/>
        <v>1</v>
      </c>
      <c r="AB363" s="172" t="str">
        <f t="shared" si="138"/>
        <v>3 : 0</v>
      </c>
      <c r="AC363" s="3" t="str">
        <f t="shared" si="139"/>
        <v/>
      </c>
      <c r="AD363" s="64" t="str">
        <f t="shared" si="140"/>
        <v/>
      </c>
      <c r="AE363" s="317"/>
      <c r="AF363" s="170"/>
      <c r="AG363" s="170"/>
      <c r="AH363" s="167" t="str">
        <f t="shared" si="141"/>
        <v>Team D4Team D7</v>
      </c>
    </row>
    <row r="364" spans="7:34" x14ac:dyDescent="0.2">
      <c r="G364" s="1" t="s">
        <v>398</v>
      </c>
      <c r="H364" s="269" t="str">
        <f>Spielplan!$J289</f>
        <v>Team D5</v>
      </c>
      <c r="I364" s="170" t="str">
        <f>Spielplan!$L289</f>
        <v>Team D8</v>
      </c>
      <c r="J364" s="270">
        <f>IF(Spielplan!$M289="","",Spielplan!$M289)</f>
        <v>6</v>
      </c>
      <c r="K364" s="271">
        <f>IF(Spielplan!$O289="","",Spielplan!$O289)</f>
        <v>6</v>
      </c>
      <c r="Y364" s="57" t="s">
        <v>16</v>
      </c>
      <c r="Z364" s="33" t="str">
        <f t="shared" si="136"/>
        <v>FV Schlappe LungeBeinbruch SC</v>
      </c>
      <c r="AA364" s="172">
        <f t="shared" si="137"/>
        <v>1</v>
      </c>
      <c r="AB364" s="172" t="str">
        <f t="shared" si="138"/>
        <v>2 : 1</v>
      </c>
      <c r="AC364" s="3" t="str">
        <f t="shared" si="139"/>
        <v/>
      </c>
      <c r="AD364" s="64" t="str">
        <f t="shared" si="140"/>
        <v/>
      </c>
      <c r="AE364" s="317"/>
      <c r="AF364" s="170"/>
      <c r="AG364" s="170"/>
      <c r="AH364" s="167" t="str">
        <f t="shared" si="141"/>
        <v>FV Schlappe LungeBeinbruch SC</v>
      </c>
    </row>
    <row r="365" spans="7:34" x14ac:dyDescent="0.2">
      <c r="G365" s="1" t="s">
        <v>399</v>
      </c>
      <c r="H365" s="269" t="str">
        <f>Spielplan!$J290</f>
        <v>Team A7</v>
      </c>
      <c r="I365" s="170" t="str">
        <f>Spielplan!$L290</f>
        <v>FV Schlappe Lunge</v>
      </c>
      <c r="J365" s="270">
        <f>IF(Spielplan!$M290="","",Spielplan!$M290)</f>
        <v>5</v>
      </c>
      <c r="K365" s="271">
        <f>IF(Spielplan!$O290="","",Spielplan!$O290)</f>
        <v>5</v>
      </c>
      <c r="Y365" s="57" t="s">
        <v>17</v>
      </c>
      <c r="Z365" s="33" t="str">
        <f t="shared" si="136"/>
        <v>Team B6Team B5</v>
      </c>
      <c r="AA365" s="172">
        <f t="shared" si="137"/>
        <v>1</v>
      </c>
      <c r="AB365" s="172" t="str">
        <f t="shared" si="138"/>
        <v>2 : 2</v>
      </c>
      <c r="AC365" s="3" t="str">
        <f t="shared" si="139"/>
        <v/>
      </c>
      <c r="AD365" s="64" t="str">
        <f t="shared" si="140"/>
        <v/>
      </c>
      <c r="AE365" s="317"/>
      <c r="AF365" s="170"/>
      <c r="AG365" s="170"/>
      <c r="AH365" s="167" t="str">
        <f t="shared" si="141"/>
        <v>Team B6Team B5</v>
      </c>
    </row>
    <row r="366" spans="7:34" x14ac:dyDescent="0.2">
      <c r="G366" s="1" t="s">
        <v>400</v>
      </c>
      <c r="H366" s="269" t="str">
        <f>Spielplan!$J291</f>
        <v>Team B7</v>
      </c>
      <c r="I366" s="170" t="str">
        <f>Spielplan!$L291</f>
        <v>Team B6</v>
      </c>
      <c r="J366" s="270">
        <f>IF(Spielplan!$M291="","",Spielplan!$M291)</f>
        <v>4</v>
      </c>
      <c r="K366" s="271">
        <f>IF(Spielplan!$O291="","",Spielplan!$O291)</f>
        <v>4</v>
      </c>
      <c r="Y366" s="57" t="s">
        <v>18</v>
      </c>
      <c r="Z366" s="33" t="str">
        <f t="shared" si="136"/>
        <v>Team C6Team C5</v>
      </c>
      <c r="AA366" s="172">
        <f t="shared" si="137"/>
        <v>1</v>
      </c>
      <c r="AB366" s="172" t="str">
        <f t="shared" si="138"/>
        <v>3 : 4</v>
      </c>
      <c r="AC366" s="3" t="str">
        <f t="shared" si="139"/>
        <v/>
      </c>
      <c r="AD366" s="64" t="str">
        <f t="shared" si="140"/>
        <v/>
      </c>
      <c r="AE366" s="317"/>
      <c r="AF366" s="170"/>
      <c r="AG366" s="170"/>
      <c r="AH366" s="167" t="str">
        <f t="shared" si="141"/>
        <v>Team C6Team C5</v>
      </c>
    </row>
    <row r="367" spans="7:34" x14ac:dyDescent="0.2">
      <c r="G367" s="1" t="s">
        <v>401</v>
      </c>
      <c r="H367" s="269" t="str">
        <f>Spielplan!$J292</f>
        <v>Team C7</v>
      </c>
      <c r="I367" s="170" t="str">
        <f>Spielplan!$L292</f>
        <v>Team C6</v>
      </c>
      <c r="J367" s="270">
        <f>IF(Spielplan!$M292="","",Spielplan!$M292)</f>
        <v>3</v>
      </c>
      <c r="K367" s="271">
        <f>IF(Spielplan!$O292="","",Spielplan!$O292)</f>
        <v>3</v>
      </c>
      <c r="Y367" s="57" t="s">
        <v>19</v>
      </c>
      <c r="Z367" s="33" t="str">
        <f t="shared" si="136"/>
        <v>Team D6Team D5</v>
      </c>
      <c r="AA367" s="172">
        <f t="shared" si="137"/>
        <v>1</v>
      </c>
      <c r="AB367" s="172" t="str">
        <f t="shared" si="138"/>
        <v>3 : 3</v>
      </c>
      <c r="AC367" s="3" t="str">
        <f t="shared" si="139"/>
        <v/>
      </c>
      <c r="AD367" s="64" t="str">
        <f t="shared" si="140"/>
        <v/>
      </c>
      <c r="AE367" s="317"/>
      <c r="AF367" s="170"/>
      <c r="AG367" s="170"/>
      <c r="AH367" s="167" t="str">
        <f t="shared" si="141"/>
        <v>Team D6Team D5</v>
      </c>
    </row>
    <row r="368" spans="7:34" ht="12.75" thickBot="1" x14ac:dyDescent="0.25">
      <c r="G368" s="1" t="s">
        <v>402</v>
      </c>
      <c r="H368" s="176" t="str">
        <f>Spielplan!$J293</f>
        <v>Team D7</v>
      </c>
      <c r="I368" s="164" t="str">
        <f>Spielplan!$L293</f>
        <v>Team D6</v>
      </c>
      <c r="J368" s="180">
        <f>IF(Spielplan!$M293="","",Spielplan!$M293)</f>
        <v>5</v>
      </c>
      <c r="K368" s="177">
        <f>IF(Spielplan!$O293="","",Spielplan!$O293)</f>
        <v>5</v>
      </c>
      <c r="Y368" s="57" t="s">
        <v>20</v>
      </c>
      <c r="Z368" s="33" t="str">
        <f t="shared" si="136"/>
        <v>1. FC RiedwaldTeam A9</v>
      </c>
      <c r="AA368" s="172">
        <f t="shared" si="137"/>
        <v>1</v>
      </c>
      <c r="AB368" s="172" t="str">
        <f t="shared" si="138"/>
        <v>3 : 1</v>
      </c>
      <c r="AC368" s="3" t="str">
        <f t="shared" si="139"/>
        <v/>
      </c>
      <c r="AD368" s="64" t="str">
        <f t="shared" si="140"/>
        <v/>
      </c>
      <c r="AE368" s="317"/>
      <c r="AF368" s="170"/>
      <c r="AG368" s="170"/>
      <c r="AH368" s="167" t="str">
        <f t="shared" si="141"/>
        <v>1. FC RiedwaldTeam A9</v>
      </c>
    </row>
    <row r="369" spans="2:34" ht="12.75" thickTop="1" x14ac:dyDescent="0.2">
      <c r="Y369" s="57" t="s">
        <v>21</v>
      </c>
      <c r="Z369" s="33" t="str">
        <f t="shared" si="136"/>
        <v>Team B1Team B9</v>
      </c>
      <c r="AA369" s="172">
        <f t="shared" si="137"/>
        <v>1</v>
      </c>
      <c r="AB369" s="172" t="str">
        <f t="shared" si="138"/>
        <v>3 : 3</v>
      </c>
      <c r="AC369" s="3" t="str">
        <f t="shared" si="139"/>
        <v/>
      </c>
      <c r="AD369" s="64" t="str">
        <f t="shared" si="140"/>
        <v/>
      </c>
      <c r="AE369" s="317"/>
      <c r="AF369" s="170"/>
      <c r="AG369" s="170"/>
      <c r="AH369" s="167" t="str">
        <f t="shared" si="141"/>
        <v>Team B1Team B9</v>
      </c>
    </row>
    <row r="370" spans="2:34" x14ac:dyDescent="0.2">
      <c r="B370" s="338" t="s">
        <v>155</v>
      </c>
      <c r="C370" s="338"/>
      <c r="D370" s="338"/>
      <c r="E370" s="338"/>
      <c r="F370" s="338"/>
      <c r="G370" s="338"/>
      <c r="H370" s="338"/>
      <c r="I370" s="338"/>
      <c r="J370" s="338"/>
      <c r="K370" s="338"/>
      <c r="Y370" s="57" t="s">
        <v>22</v>
      </c>
      <c r="Z370" s="33" t="str">
        <f t="shared" si="136"/>
        <v>Team C1Team C9</v>
      </c>
      <c r="AA370" s="172">
        <f t="shared" si="137"/>
        <v>1</v>
      </c>
      <c r="AB370" s="172" t="str">
        <f t="shared" si="138"/>
        <v>5 : 1</v>
      </c>
      <c r="AC370" s="3" t="str">
        <f t="shared" si="139"/>
        <v/>
      </c>
      <c r="AD370" s="64" t="str">
        <f t="shared" si="140"/>
        <v/>
      </c>
      <c r="AE370" s="317"/>
      <c r="AF370" s="170"/>
      <c r="AG370" s="170"/>
      <c r="AH370" s="167" t="str">
        <f t="shared" si="141"/>
        <v>Team C1Team C9</v>
      </c>
    </row>
    <row r="371" spans="2:34" x14ac:dyDescent="0.2">
      <c r="B371" s="338"/>
      <c r="C371" s="338"/>
      <c r="D371" s="338"/>
      <c r="E371" s="338"/>
      <c r="F371" s="338"/>
      <c r="G371" s="338"/>
      <c r="H371" s="338"/>
      <c r="I371" s="338"/>
      <c r="J371" s="338"/>
      <c r="K371" s="338"/>
      <c r="Y371" s="57" t="s">
        <v>23</v>
      </c>
      <c r="Z371" s="33" t="str">
        <f t="shared" si="136"/>
        <v>Team D1Team D9</v>
      </c>
      <c r="AA371" s="172">
        <f t="shared" si="137"/>
        <v>1</v>
      </c>
      <c r="AB371" s="172" t="str">
        <f t="shared" si="138"/>
        <v>6 : 1</v>
      </c>
      <c r="AC371" s="3" t="str">
        <f t="shared" si="139"/>
        <v/>
      </c>
      <c r="AD371" s="64" t="str">
        <f t="shared" si="140"/>
        <v/>
      </c>
      <c r="AE371" s="317"/>
      <c r="AF371" s="170"/>
      <c r="AG371" s="170"/>
      <c r="AH371" s="167" t="str">
        <f t="shared" si="141"/>
        <v>Team D1Team D9</v>
      </c>
    </row>
    <row r="372" spans="2:34" x14ac:dyDescent="0.2">
      <c r="Y372" s="57" t="s">
        <v>24</v>
      </c>
      <c r="Z372" s="33" t="str">
        <f t="shared" si="136"/>
        <v>Team A7Eintracht Frankfurt</v>
      </c>
      <c r="AA372" s="172">
        <f t="shared" si="137"/>
        <v>1</v>
      </c>
      <c r="AB372" s="172" t="str">
        <f t="shared" si="138"/>
        <v>5 : 2</v>
      </c>
      <c r="AC372" s="3" t="str">
        <f t="shared" si="139"/>
        <v/>
      </c>
      <c r="AD372" s="64" t="str">
        <f t="shared" si="140"/>
        <v/>
      </c>
      <c r="AE372" s="317"/>
      <c r="AF372" s="170"/>
      <c r="AG372" s="170"/>
      <c r="AH372" s="167" t="str">
        <f t="shared" si="141"/>
        <v>Team A7Eintracht Frankfurt</v>
      </c>
    </row>
    <row r="373" spans="2:34" ht="12.75" thickBot="1" x14ac:dyDescent="0.25">
      <c r="Y373" s="57" t="s">
        <v>25</v>
      </c>
      <c r="Z373" s="33" t="str">
        <f t="shared" si="136"/>
        <v>Team B7Team B2</v>
      </c>
      <c r="AA373" s="172">
        <f t="shared" si="137"/>
        <v>1</v>
      </c>
      <c r="AB373" s="172" t="str">
        <f t="shared" si="138"/>
        <v>4 : 2</v>
      </c>
      <c r="AC373" s="3" t="str">
        <f t="shared" si="139"/>
        <v/>
      </c>
      <c r="AD373" s="64" t="str">
        <f t="shared" si="140"/>
        <v/>
      </c>
      <c r="AE373" s="317"/>
      <c r="AF373" s="170"/>
      <c r="AG373" s="170"/>
      <c r="AH373" s="167" t="str">
        <f t="shared" si="141"/>
        <v>Team B7Team B2</v>
      </c>
    </row>
    <row r="374" spans="2:34" ht="12.75" thickTop="1" x14ac:dyDescent="0.2">
      <c r="B374" s="150" t="s">
        <v>114</v>
      </c>
      <c r="C374" s="151" t="s">
        <v>79</v>
      </c>
      <c r="D374" s="152" t="s">
        <v>112</v>
      </c>
      <c r="E374" s="152" t="s">
        <v>94</v>
      </c>
      <c r="F374" s="152" t="s">
        <v>95</v>
      </c>
      <c r="G374" s="152" t="s">
        <v>96</v>
      </c>
      <c r="H374" s="152" t="s">
        <v>124</v>
      </c>
      <c r="I374" s="152" t="s">
        <v>116</v>
      </c>
      <c r="J374" s="152" t="s">
        <v>113</v>
      </c>
      <c r="K374" s="153" t="s">
        <v>97</v>
      </c>
      <c r="Y374" s="57" t="s">
        <v>26</v>
      </c>
      <c r="Z374" s="33" t="str">
        <f t="shared" si="136"/>
        <v>Team C7Team C2</v>
      </c>
      <c r="AA374" s="172">
        <f t="shared" si="137"/>
        <v>1</v>
      </c>
      <c r="AB374" s="172" t="str">
        <f t="shared" si="138"/>
        <v>3 : 0</v>
      </c>
      <c r="AC374" s="3" t="str">
        <f t="shared" si="139"/>
        <v/>
      </c>
      <c r="AD374" s="64" t="str">
        <f t="shared" si="140"/>
        <v/>
      </c>
      <c r="AE374" s="317"/>
      <c r="AF374" s="170"/>
      <c r="AG374" s="170"/>
      <c r="AH374" s="167" t="str">
        <f t="shared" si="141"/>
        <v>Team C7Team C2</v>
      </c>
    </row>
    <row r="375" spans="2:34" x14ac:dyDescent="0.2">
      <c r="B375" s="154">
        <f>IF($C375="","",IF($K$13=0,"",1))</f>
        <v>1</v>
      </c>
      <c r="C375" s="3" t="str">
        <f t="shared" ref="C375:C383" si="142">IF($F$13&lt;3,"",IF($K$13=0,$R64,VLOOKUP(B4,$C$4:$N$12,4,0)))</f>
        <v>Team B5</v>
      </c>
      <c r="D375" s="172">
        <f t="shared" ref="D375:D383" si="143">IF(OR($K$13=0,$C375=""),"",VLOOKUP(B375,$C$4:$N$12,9,0))</f>
        <v>16</v>
      </c>
      <c r="E375" s="172">
        <f t="shared" ref="E375:E383" si="144">IF(OR($K$13=0,$C375=""),"",VLOOKUP(B375,$C$4:$N$12,10,0))</f>
        <v>8</v>
      </c>
      <c r="F375" s="172">
        <f t="shared" ref="F375:F383" si="145">IF(OR($K$13=0,$C375=""),"",VLOOKUP(B375,$C$4:$N$12,11,0))</f>
        <v>6</v>
      </c>
      <c r="G375" s="172">
        <f t="shared" ref="G375:G383" si="146">IF(OR($K$13=0,$C375=""),"",VLOOKUP(B375,$C$4:$N$12,12,0))</f>
        <v>2</v>
      </c>
      <c r="H375" s="172">
        <f t="shared" ref="H375:H383" si="147">IF(OR($K$13=0,$C375=""),"",VLOOKUP(B375,$C$4:$N$12,5,0))</f>
        <v>57</v>
      </c>
      <c r="I375" s="172">
        <f t="shared" ref="I375:I383" si="148">IF(OR($K$13=0,$C375=""),"",VLOOKUP(B375,$C$4:$N$12,6,0))</f>
        <v>38</v>
      </c>
      <c r="J375" s="172">
        <f t="shared" ref="J375:J383" si="149">IF(OR($K$13=0,$C375=""),"",H375-I375)</f>
        <v>19</v>
      </c>
      <c r="K375" s="155">
        <f t="shared" ref="K375:K383" si="150">IF(OR($K$13=0,$C375=""),"",VLOOKUP(B375,$C$4:$N$12,8,0))</f>
        <v>30</v>
      </c>
      <c r="Y375" s="57" t="s">
        <v>27</v>
      </c>
      <c r="Z375" s="33" t="str">
        <f t="shared" si="136"/>
        <v>Team D7Team D2</v>
      </c>
      <c r="AA375" s="172">
        <f t="shared" si="137"/>
        <v>1</v>
      </c>
      <c r="AB375" s="172" t="str">
        <f t="shared" si="138"/>
        <v>5 : 1</v>
      </c>
      <c r="AC375" s="3" t="str">
        <f t="shared" si="139"/>
        <v/>
      </c>
      <c r="AD375" s="64" t="str">
        <f t="shared" si="140"/>
        <v/>
      </c>
      <c r="AE375" s="317"/>
      <c r="AF375" s="170"/>
      <c r="AG375" s="170"/>
      <c r="AH375" s="167" t="str">
        <f t="shared" si="141"/>
        <v>Team D7Team D2</v>
      </c>
    </row>
    <row r="376" spans="2:34" x14ac:dyDescent="0.2">
      <c r="B376" s="154">
        <f>IF($C376="","",IF($K$13=0,"",IF(VLOOKUP($B5,$C$4:$E$12,3,0)=MAX($B$375:$B375),VLOOKUP($B5,$C$4:$E$12,3,0),$B5)))</f>
        <v>2</v>
      </c>
      <c r="C376" s="3" t="str">
        <f t="shared" si="142"/>
        <v>Team B9</v>
      </c>
      <c r="D376" s="172">
        <f t="shared" si="143"/>
        <v>16</v>
      </c>
      <c r="E376" s="172">
        <f t="shared" si="144"/>
        <v>7</v>
      </c>
      <c r="F376" s="172">
        <f t="shared" si="145"/>
        <v>5</v>
      </c>
      <c r="G376" s="172">
        <f t="shared" si="146"/>
        <v>4</v>
      </c>
      <c r="H376" s="172">
        <f t="shared" si="147"/>
        <v>55</v>
      </c>
      <c r="I376" s="172">
        <f t="shared" si="148"/>
        <v>38</v>
      </c>
      <c r="J376" s="172">
        <f t="shared" si="149"/>
        <v>17</v>
      </c>
      <c r="K376" s="155">
        <f t="shared" si="150"/>
        <v>26</v>
      </c>
      <c r="Y376" s="57" t="s">
        <v>28</v>
      </c>
      <c r="Z376" s="33" t="str">
        <f t="shared" si="136"/>
        <v>FC BarcelonaFV Schlappe Lunge</v>
      </c>
      <c r="AA376" s="172">
        <f t="shared" si="137"/>
        <v>1</v>
      </c>
      <c r="AB376" s="172" t="str">
        <f t="shared" si="138"/>
        <v>0 : 3</v>
      </c>
      <c r="AC376" s="3" t="str">
        <f t="shared" si="139"/>
        <v/>
      </c>
      <c r="AD376" s="64" t="str">
        <f t="shared" si="140"/>
        <v/>
      </c>
      <c r="AE376" s="317"/>
      <c r="AF376" s="170"/>
      <c r="AG376" s="170"/>
      <c r="AH376" s="167" t="str">
        <f t="shared" si="141"/>
        <v>FC BarcelonaFV Schlappe Lunge</v>
      </c>
    </row>
    <row r="377" spans="2:34" x14ac:dyDescent="0.2">
      <c r="B377" s="154">
        <f>IF($C377="","",IF($K$13=0,"",IF(VLOOKUP($B6,$C$4:$E$12,3,0)=MAX($B$375:$B376),VLOOKUP($B6,$C$4:$E$12,3,0),$B6)))</f>
        <v>3</v>
      </c>
      <c r="C377" s="3" t="str">
        <f t="shared" si="142"/>
        <v>Team B4</v>
      </c>
      <c r="D377" s="172">
        <f t="shared" si="143"/>
        <v>16</v>
      </c>
      <c r="E377" s="172">
        <f t="shared" si="144"/>
        <v>7</v>
      </c>
      <c r="F377" s="172">
        <f t="shared" si="145"/>
        <v>3</v>
      </c>
      <c r="G377" s="172">
        <f t="shared" si="146"/>
        <v>6</v>
      </c>
      <c r="H377" s="172">
        <f t="shared" si="147"/>
        <v>40</v>
      </c>
      <c r="I377" s="172">
        <f t="shared" si="148"/>
        <v>36</v>
      </c>
      <c r="J377" s="172">
        <f t="shared" si="149"/>
        <v>4</v>
      </c>
      <c r="K377" s="155">
        <f t="shared" si="150"/>
        <v>24</v>
      </c>
      <c r="Y377" s="57" t="s">
        <v>29</v>
      </c>
      <c r="Z377" s="33" t="str">
        <f t="shared" si="136"/>
        <v>Team B3Team B6</v>
      </c>
      <c r="AA377" s="172">
        <f t="shared" si="137"/>
        <v>1</v>
      </c>
      <c r="AB377" s="172" t="str">
        <f t="shared" si="138"/>
        <v>1 : 2</v>
      </c>
      <c r="AC377" s="3" t="str">
        <f t="shared" si="139"/>
        <v/>
      </c>
      <c r="AD377" s="64" t="str">
        <f t="shared" si="140"/>
        <v/>
      </c>
      <c r="AE377" s="317"/>
      <c r="AF377" s="170"/>
      <c r="AG377" s="170"/>
      <c r="AH377" s="167" t="str">
        <f t="shared" si="141"/>
        <v>Team B3Team B6</v>
      </c>
    </row>
    <row r="378" spans="2:34" x14ac:dyDescent="0.2">
      <c r="B378" s="154">
        <f>IF($C378="","",IF($K$13=0,"",IF(VLOOKUP($B7,$C$4:$E$12,3,0)=MAX($B$375:$B377),VLOOKUP($B7,$C$4:$E$12,3,0),$B7)))</f>
        <v>4</v>
      </c>
      <c r="C378" s="3" t="str">
        <f t="shared" si="142"/>
        <v>Team B7</v>
      </c>
      <c r="D378" s="172">
        <f t="shared" si="143"/>
        <v>16</v>
      </c>
      <c r="E378" s="172">
        <f t="shared" si="144"/>
        <v>6</v>
      </c>
      <c r="F378" s="172">
        <f t="shared" si="145"/>
        <v>5</v>
      </c>
      <c r="G378" s="172">
        <f t="shared" si="146"/>
        <v>5</v>
      </c>
      <c r="H378" s="172">
        <f t="shared" si="147"/>
        <v>43</v>
      </c>
      <c r="I378" s="172">
        <f t="shared" si="148"/>
        <v>40</v>
      </c>
      <c r="J378" s="172">
        <f t="shared" si="149"/>
        <v>3</v>
      </c>
      <c r="K378" s="155">
        <f t="shared" si="150"/>
        <v>23</v>
      </c>
      <c r="Y378" s="57" t="s">
        <v>30</v>
      </c>
      <c r="Z378" s="33" t="str">
        <f t="shared" si="136"/>
        <v>Team C3Team C6</v>
      </c>
      <c r="AA378" s="172">
        <f t="shared" si="137"/>
        <v>1</v>
      </c>
      <c r="AB378" s="172" t="str">
        <f t="shared" si="138"/>
        <v>2 : 2</v>
      </c>
      <c r="AC378" s="3" t="str">
        <f t="shared" si="139"/>
        <v/>
      </c>
      <c r="AD378" s="64" t="str">
        <f t="shared" si="140"/>
        <v/>
      </c>
      <c r="AE378" s="317"/>
      <c r="AF378" s="170"/>
      <c r="AG378" s="170"/>
      <c r="AH378" s="167" t="str">
        <f t="shared" si="141"/>
        <v>Team C3Team C6</v>
      </c>
    </row>
    <row r="379" spans="2:34" x14ac:dyDescent="0.2">
      <c r="B379" s="154">
        <f>IF($C379="","",IF($K$13=0,"",IF(VLOOKUP($B8,$C$4:$E$12,3,0)=MAX($B$375:$B378),VLOOKUP($B8,$C$4:$E$12,3,0),$B8)))</f>
        <v>5</v>
      </c>
      <c r="C379" s="3" t="str">
        <f t="shared" si="142"/>
        <v>Team B2</v>
      </c>
      <c r="D379" s="172">
        <f t="shared" si="143"/>
        <v>16</v>
      </c>
      <c r="E379" s="172">
        <f t="shared" si="144"/>
        <v>4</v>
      </c>
      <c r="F379" s="172">
        <f t="shared" si="145"/>
        <v>7</v>
      </c>
      <c r="G379" s="172">
        <f t="shared" si="146"/>
        <v>5</v>
      </c>
      <c r="H379" s="172">
        <f t="shared" si="147"/>
        <v>39</v>
      </c>
      <c r="I379" s="172">
        <f t="shared" si="148"/>
        <v>44</v>
      </c>
      <c r="J379" s="172">
        <f t="shared" si="149"/>
        <v>-5</v>
      </c>
      <c r="K379" s="155">
        <f t="shared" si="150"/>
        <v>19</v>
      </c>
      <c r="Y379" s="57" t="s">
        <v>31</v>
      </c>
      <c r="Z379" s="33" t="str">
        <f t="shared" si="136"/>
        <v>Team D3Team D6</v>
      </c>
      <c r="AA379" s="172">
        <f t="shared" si="137"/>
        <v>1</v>
      </c>
      <c r="AB379" s="172" t="str">
        <f t="shared" si="138"/>
        <v>4 : 3</v>
      </c>
      <c r="AC379" s="3" t="str">
        <f t="shared" si="139"/>
        <v/>
      </c>
      <c r="AD379" s="64" t="str">
        <f t="shared" si="140"/>
        <v/>
      </c>
      <c r="AE379" s="317"/>
      <c r="AF379" s="170"/>
      <c r="AG379" s="170"/>
      <c r="AH379" s="167" t="str">
        <f t="shared" si="141"/>
        <v>Team D3Team D6</v>
      </c>
    </row>
    <row r="380" spans="2:34" x14ac:dyDescent="0.2">
      <c r="B380" s="154">
        <f>IF($C380="","",IF($K$13=0,"",IF(VLOOKUP($B9,$C$4:$E$12,3,0)=MAX($B$375:$B379),VLOOKUP($B9,$C$4:$E$12,3,0),$B9)))</f>
        <v>6</v>
      </c>
      <c r="C380" s="3" t="str">
        <f t="shared" si="142"/>
        <v>Team B3</v>
      </c>
      <c r="D380" s="172">
        <f t="shared" si="143"/>
        <v>16</v>
      </c>
      <c r="E380" s="172">
        <f t="shared" si="144"/>
        <v>5</v>
      </c>
      <c r="F380" s="172">
        <f t="shared" si="145"/>
        <v>4</v>
      </c>
      <c r="G380" s="172">
        <f t="shared" si="146"/>
        <v>7</v>
      </c>
      <c r="H380" s="172">
        <f t="shared" si="147"/>
        <v>37</v>
      </c>
      <c r="I380" s="172">
        <f t="shared" si="148"/>
        <v>43</v>
      </c>
      <c r="J380" s="172">
        <f t="shared" si="149"/>
        <v>-6</v>
      </c>
      <c r="K380" s="155">
        <f t="shared" si="150"/>
        <v>19</v>
      </c>
      <c r="Y380" s="57" t="s">
        <v>32</v>
      </c>
      <c r="Z380" s="33" t="str">
        <f t="shared" si="136"/>
        <v>Beinbruch SCMaibach 1822 eV</v>
      </c>
      <c r="AA380" s="172">
        <f t="shared" si="137"/>
        <v>1</v>
      </c>
      <c r="AB380" s="172" t="str">
        <f t="shared" si="138"/>
        <v>3 : 3</v>
      </c>
      <c r="AC380" s="3" t="str">
        <f t="shared" si="139"/>
        <v/>
      </c>
      <c r="AD380" s="64" t="str">
        <f t="shared" si="140"/>
        <v/>
      </c>
      <c r="AE380" s="317"/>
      <c r="AF380" s="170"/>
      <c r="AG380" s="170"/>
      <c r="AH380" s="167" t="str">
        <f t="shared" si="141"/>
        <v>Beinbruch SCMaibach 1822 eV</v>
      </c>
    </row>
    <row r="381" spans="2:34" x14ac:dyDescent="0.2">
      <c r="B381" s="154">
        <f>IF($C381="","",IF($K$13=0,"",IF(VLOOKUP($B10,$C$4:$E$12,3,0)=MAX($B$375:$B380),VLOOKUP($B10,$C$4:$E$12,3,0),$B10)))</f>
        <v>7</v>
      </c>
      <c r="C381" s="3" t="str">
        <f t="shared" si="142"/>
        <v>Team B1</v>
      </c>
      <c r="D381" s="172">
        <f t="shared" si="143"/>
        <v>16</v>
      </c>
      <c r="E381" s="172">
        <f t="shared" si="144"/>
        <v>4</v>
      </c>
      <c r="F381" s="172">
        <f t="shared" si="145"/>
        <v>7</v>
      </c>
      <c r="G381" s="172">
        <f t="shared" si="146"/>
        <v>5</v>
      </c>
      <c r="H381" s="172">
        <f t="shared" si="147"/>
        <v>39</v>
      </c>
      <c r="I381" s="172">
        <f t="shared" si="148"/>
        <v>46</v>
      </c>
      <c r="J381" s="172">
        <f t="shared" si="149"/>
        <v>-7</v>
      </c>
      <c r="K381" s="155">
        <f t="shared" si="150"/>
        <v>19</v>
      </c>
      <c r="Y381" s="57" t="s">
        <v>33</v>
      </c>
      <c r="Z381" s="33" t="str">
        <f t="shared" si="136"/>
        <v>Team B5Team B4</v>
      </c>
      <c r="AA381" s="172">
        <f t="shared" si="137"/>
        <v>1</v>
      </c>
      <c r="AB381" s="172" t="str">
        <f t="shared" si="138"/>
        <v>1 : 3</v>
      </c>
      <c r="AC381" s="3" t="str">
        <f t="shared" si="139"/>
        <v/>
      </c>
      <c r="AD381" s="64" t="str">
        <f t="shared" si="140"/>
        <v/>
      </c>
      <c r="AE381" s="317"/>
      <c r="AF381" s="170"/>
      <c r="AG381" s="170"/>
      <c r="AH381" s="167" t="str">
        <f t="shared" si="141"/>
        <v>Team B5Team B4</v>
      </c>
    </row>
    <row r="382" spans="2:34" x14ac:dyDescent="0.2">
      <c r="B382" s="154">
        <f>IF($C382="","",IF($K$13=0,"",IF(VLOOKUP($B11,$C$4:$E$12,3,0)=MAX($B$375:$B381),VLOOKUP($B11,$C$4:$E$12,3,0),$B11)))</f>
        <v>8</v>
      </c>
      <c r="C382" s="3" t="str">
        <f t="shared" si="142"/>
        <v>Team B8</v>
      </c>
      <c r="D382" s="172">
        <f t="shared" si="143"/>
        <v>16</v>
      </c>
      <c r="E382" s="172">
        <f t="shared" si="144"/>
        <v>4</v>
      </c>
      <c r="F382" s="172">
        <f t="shared" si="145"/>
        <v>5</v>
      </c>
      <c r="G382" s="172">
        <f t="shared" si="146"/>
        <v>7</v>
      </c>
      <c r="H382" s="172">
        <f t="shared" si="147"/>
        <v>40</v>
      </c>
      <c r="I382" s="172">
        <f t="shared" si="148"/>
        <v>53</v>
      </c>
      <c r="J382" s="172">
        <f t="shared" si="149"/>
        <v>-13</v>
      </c>
      <c r="K382" s="155">
        <f t="shared" si="150"/>
        <v>17</v>
      </c>
      <c r="Y382" s="57" t="s">
        <v>34</v>
      </c>
      <c r="Z382" s="33" t="str">
        <f t="shared" si="136"/>
        <v>Team C5Team C4</v>
      </c>
      <c r="AA382" s="172">
        <f t="shared" si="137"/>
        <v>1</v>
      </c>
      <c r="AB382" s="172" t="str">
        <f t="shared" si="138"/>
        <v>3 : 3</v>
      </c>
      <c r="AC382" s="3" t="str">
        <f t="shared" si="139"/>
        <v/>
      </c>
      <c r="AD382" s="64" t="str">
        <f t="shared" si="140"/>
        <v/>
      </c>
      <c r="AE382" s="317"/>
      <c r="AF382" s="170"/>
      <c r="AG382" s="170"/>
      <c r="AH382" s="167" t="str">
        <f t="shared" si="141"/>
        <v>Team C5Team C4</v>
      </c>
    </row>
    <row r="383" spans="2:34" ht="12.75" thickBot="1" x14ac:dyDescent="0.25">
      <c r="B383" s="156">
        <f>IF($C383="","",IF($K$13=0,"",IF(VLOOKUP($B12,$C$4:$E$12,3,0)=MAX($B$375:$B382),VLOOKUP($B12,$C$4:$E$12,3,0),$B12)))</f>
        <v>9</v>
      </c>
      <c r="C383" s="157" t="str">
        <f t="shared" si="142"/>
        <v>Team B6</v>
      </c>
      <c r="D383" s="158">
        <f t="shared" si="143"/>
        <v>16</v>
      </c>
      <c r="E383" s="158">
        <f t="shared" si="144"/>
        <v>1</v>
      </c>
      <c r="F383" s="158">
        <f t="shared" si="145"/>
        <v>10</v>
      </c>
      <c r="G383" s="158">
        <f t="shared" si="146"/>
        <v>5</v>
      </c>
      <c r="H383" s="158">
        <f t="shared" si="147"/>
        <v>38</v>
      </c>
      <c r="I383" s="158">
        <f t="shared" si="148"/>
        <v>50</v>
      </c>
      <c r="J383" s="158">
        <f t="shared" si="149"/>
        <v>-12</v>
      </c>
      <c r="K383" s="159">
        <f t="shared" si="150"/>
        <v>13</v>
      </c>
      <c r="Y383" s="57" t="s">
        <v>35</v>
      </c>
      <c r="Z383" s="33" t="str">
        <f t="shared" si="136"/>
        <v>Team D5Team D4</v>
      </c>
      <c r="AA383" s="172">
        <f t="shared" si="137"/>
        <v>1</v>
      </c>
      <c r="AB383" s="172" t="str">
        <f t="shared" si="138"/>
        <v>1 : 5</v>
      </c>
      <c r="AC383" s="3" t="str">
        <f t="shared" si="139"/>
        <v/>
      </c>
      <c r="AD383" s="64" t="str">
        <f t="shared" si="140"/>
        <v/>
      </c>
      <c r="AE383" s="317"/>
      <c r="AF383" s="170"/>
      <c r="AG383" s="170"/>
      <c r="AH383" s="167" t="str">
        <f t="shared" si="141"/>
        <v>Team D5Team D4</v>
      </c>
    </row>
    <row r="384" spans="2:34" ht="12.75" thickTop="1" x14ac:dyDescent="0.2">
      <c r="Y384" s="57" t="s">
        <v>36</v>
      </c>
      <c r="Z384" s="33" t="str">
        <f t="shared" si="136"/>
        <v>Team A81. FC Riedwald</v>
      </c>
      <c r="AA384" s="172">
        <f t="shared" si="137"/>
        <v>1</v>
      </c>
      <c r="AB384" s="172" t="str">
        <f t="shared" si="138"/>
        <v>1 : 6</v>
      </c>
      <c r="AC384" s="3" t="str">
        <f t="shared" si="139"/>
        <v/>
      </c>
      <c r="AD384" s="64" t="str">
        <f t="shared" si="140"/>
        <v/>
      </c>
      <c r="AE384" s="317"/>
      <c r="AF384" s="170"/>
      <c r="AG384" s="170"/>
      <c r="AH384" s="167" t="str">
        <f t="shared" si="141"/>
        <v>Team A81. FC Riedwald</v>
      </c>
    </row>
    <row r="385" spans="2:34" ht="12" customHeight="1" x14ac:dyDescent="0.2">
      <c r="B385" s="91"/>
      <c r="C385" s="313"/>
      <c r="D385" s="315"/>
      <c r="E385" s="313"/>
      <c r="F385" s="91"/>
      <c r="G385" s="91"/>
      <c r="H385" s="91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Y385" s="57" t="s">
        <v>37</v>
      </c>
      <c r="Z385" s="33" t="str">
        <f t="shared" si="136"/>
        <v>Team B8Team B1</v>
      </c>
      <c r="AA385" s="172">
        <f t="shared" si="137"/>
        <v>1</v>
      </c>
      <c r="AB385" s="172" t="str">
        <f t="shared" si="138"/>
        <v>2 : 5</v>
      </c>
      <c r="AC385" s="3" t="str">
        <f t="shared" si="139"/>
        <v/>
      </c>
      <c r="AD385" s="64" t="str">
        <f t="shared" si="140"/>
        <v/>
      </c>
      <c r="AE385" s="317"/>
      <c r="AF385" s="170"/>
      <c r="AG385" s="170"/>
      <c r="AH385" s="167" t="str">
        <f t="shared" si="141"/>
        <v>Team B8Team B1</v>
      </c>
    </row>
    <row r="386" spans="2:34" ht="12" customHeight="1" thickBot="1" x14ac:dyDescent="0.25">
      <c r="B386" s="334" t="s">
        <v>135</v>
      </c>
      <c r="C386" s="334"/>
      <c r="D386" s="90"/>
      <c r="E386" s="90"/>
      <c r="F386" s="90"/>
      <c r="G386" s="90"/>
      <c r="H386" s="90"/>
      <c r="I386" s="90"/>
      <c r="J386" s="90"/>
      <c r="K386" s="334" t="s">
        <v>136</v>
      </c>
      <c r="L386" s="334"/>
      <c r="M386" s="90"/>
      <c r="N386" s="90"/>
      <c r="O386" s="90"/>
      <c r="P386" s="90"/>
      <c r="Q386" s="90"/>
      <c r="R386" s="90"/>
      <c r="S386" s="90"/>
      <c r="Y386" s="57" t="s">
        <v>38</v>
      </c>
      <c r="Z386" s="33" t="str">
        <f t="shared" si="136"/>
        <v>Team C8Team C1</v>
      </c>
      <c r="AA386" s="172">
        <f t="shared" si="137"/>
        <v>1</v>
      </c>
      <c r="AB386" s="172" t="str">
        <f t="shared" si="138"/>
        <v>2 : 4</v>
      </c>
      <c r="AC386" s="3" t="str">
        <f t="shared" si="139"/>
        <v/>
      </c>
      <c r="AD386" s="64" t="str">
        <f t="shared" si="140"/>
        <v/>
      </c>
      <c r="AE386" s="317"/>
      <c r="AF386" s="170"/>
      <c r="AG386" s="170"/>
      <c r="AH386" s="167" t="str">
        <f t="shared" si="141"/>
        <v>Team C8Team C1</v>
      </c>
    </row>
    <row r="387" spans="2:34" ht="12.75" thickTop="1" x14ac:dyDescent="0.2">
      <c r="B387" s="234" t="str">
        <f>LEFT($C$375,$J$74)</f>
        <v>Team B</v>
      </c>
      <c r="C387" s="152" t="str">
        <f>LEFT($C$376,$J$74)</f>
        <v>Team B</v>
      </c>
      <c r="D387" s="152" t="str">
        <f>LEFT($C$377,$J$74)</f>
        <v>Team B</v>
      </c>
      <c r="E387" s="152" t="str">
        <f>LEFT($C$378,$J$74)</f>
        <v>Team B</v>
      </c>
      <c r="F387" s="152" t="str">
        <f>LEFT($C$379,$J$74)</f>
        <v>Team B</v>
      </c>
      <c r="G387" s="152" t="str">
        <f>LEFT($C$380,$J$74)</f>
        <v>Team B</v>
      </c>
      <c r="H387" s="152" t="str">
        <f>LEFT($C$381,$J$74)</f>
        <v>Team B</v>
      </c>
      <c r="I387" s="152" t="str">
        <f>LEFT($C$382,$J$74)</f>
        <v>Team B</v>
      </c>
      <c r="J387" s="189" t="str">
        <f>LEFT($C$383,$J$74)</f>
        <v>Team B</v>
      </c>
      <c r="K387" s="234" t="str">
        <f>LEFT($C$375,$J$74)</f>
        <v>Team B</v>
      </c>
      <c r="L387" s="152" t="str">
        <f>LEFT($C$376,$J$74)</f>
        <v>Team B</v>
      </c>
      <c r="M387" s="152" t="str">
        <f>LEFT($C$377,$J$74)</f>
        <v>Team B</v>
      </c>
      <c r="N387" s="152" t="str">
        <f>LEFT($C$378,$J$74)</f>
        <v>Team B</v>
      </c>
      <c r="O387" s="152" t="str">
        <f>LEFT($C$379,$J$74)</f>
        <v>Team B</v>
      </c>
      <c r="P387" s="152" t="str">
        <f>LEFT($C$380,$J$74)</f>
        <v>Team B</v>
      </c>
      <c r="Q387" s="152" t="str">
        <f>LEFT($C$381,$J$74)</f>
        <v>Team B</v>
      </c>
      <c r="R387" s="152" t="str">
        <f>LEFT($C$382,$J$74)</f>
        <v>Team B</v>
      </c>
      <c r="S387" s="153" t="str">
        <f>LEFT($C$383,$J$74)</f>
        <v>Team B</v>
      </c>
      <c r="Y387" s="57" t="s">
        <v>39</v>
      </c>
      <c r="Z387" s="33" t="str">
        <f t="shared" si="136"/>
        <v>Team D8Team D1</v>
      </c>
      <c r="AA387" s="172">
        <f t="shared" si="137"/>
        <v>1</v>
      </c>
      <c r="AB387" s="172" t="str">
        <f t="shared" si="138"/>
        <v>0 : 3</v>
      </c>
      <c r="AC387" s="3" t="str">
        <f t="shared" si="139"/>
        <v/>
      </c>
      <c r="AD387" s="64" t="str">
        <f t="shared" si="140"/>
        <v/>
      </c>
      <c r="AE387" s="317"/>
      <c r="AF387" s="170"/>
      <c r="AG387" s="170"/>
      <c r="AH387" s="167" t="str">
        <f t="shared" si="141"/>
        <v>Team D8Team D1</v>
      </c>
    </row>
    <row r="388" spans="2:34" x14ac:dyDescent="0.2">
      <c r="B388" s="235" t="str">
        <f>""</f>
        <v/>
      </c>
      <c r="C388" s="172" t="str">
        <f>IFERROR(VLOOKUP($C375&amp;$C$376,$Z$64:$AB$639,3,0),"")</f>
        <v>1 : 5</v>
      </c>
      <c r="D388" s="172" t="str">
        <f>IFERROR(VLOOKUP($C375&amp;$C$377,$Z$64:$AB$639,3,0),"")</f>
        <v>1 : 3</v>
      </c>
      <c r="E388" s="172" t="str">
        <f>IFERROR(VLOOKUP($C375&amp;$C$378,$Z$64:$AB$639,3,0),"")</f>
        <v>3 : 3</v>
      </c>
      <c r="F388" s="172" t="str">
        <f>IFERROR(VLOOKUP($C375&amp;$C$379,$Z$64:$AB$639,3,0),"")</f>
        <v>3 : 3</v>
      </c>
      <c r="G388" s="172" t="str">
        <f>IFERROR(VLOOKUP($C375&amp;$C$380,$Z$64:$AB$639,3,0),"")</f>
        <v>5 : 1</v>
      </c>
      <c r="H388" s="172" t="str">
        <f t="shared" ref="H388:H393" si="151">IFERROR(VLOOKUP($C375&amp;$C$381,$Z$64:$AB$639,3,0),"")</f>
        <v>3 : 1</v>
      </c>
      <c r="I388" s="172" t="str">
        <f t="shared" ref="I388:I394" si="152">IFERROR(VLOOKUP($C375&amp;$C$382,$Z$64:$AB$639,3,0),"")</f>
        <v>3 : 0</v>
      </c>
      <c r="J388" s="64" t="str">
        <f t="shared" ref="J388:J395" si="153">IFERROR(VLOOKUP($C375&amp;$C$383,$Z$64:$AB$639,3,0),"")</f>
        <v>2 : 2</v>
      </c>
      <c r="K388" s="235" t="str">
        <f>""</f>
        <v/>
      </c>
      <c r="L388" s="172" t="str">
        <f>IFERROR(VLOOKUP($C375&amp;$C$376,$AC$64:$AD$639,2,0),"")</f>
        <v>4 : 2</v>
      </c>
      <c r="M388" s="172" t="str">
        <f>IFERROR(VLOOKUP($C375&amp;$C$377,$AC$64:$AD$639,2,0),"")</f>
        <v>6 : 1</v>
      </c>
      <c r="N388" s="172" t="str">
        <f>IFERROR(VLOOKUP($C375&amp;$C$378,$AC$64:$AD$639,2,0),"")</f>
        <v>5 : 2</v>
      </c>
      <c r="O388" s="172" t="str">
        <f>IFERROR(VLOOKUP($C375&amp;$C$379,$AC$64:$AD$639,2,0),"")</f>
        <v>5 : 1</v>
      </c>
      <c r="P388" s="172" t="str">
        <f>IFERROR(VLOOKUP($C375&amp;$C$380,$AC$64:$AD$639,2,0),"")</f>
        <v>6 : 6</v>
      </c>
      <c r="Q388" s="172" t="str">
        <f t="shared" ref="Q388:Q393" si="154">IFERROR(VLOOKUP($C375&amp;$C$381,$AC$64:$AD$639,2,0),"")</f>
        <v>4 : 4</v>
      </c>
      <c r="R388" s="172" t="str">
        <f t="shared" ref="R388:R394" si="155">IFERROR(VLOOKUP($C375&amp;$C$382,$AC$64:$AD$639,2,0),"")</f>
        <v>3 : 3</v>
      </c>
      <c r="S388" s="190" t="str">
        <f t="shared" ref="S388:S395" si="156">IFERROR(VLOOKUP($C375&amp;$C$383,$AC$64:$AD$639,2,0),"")</f>
        <v>3 : 1</v>
      </c>
      <c r="Y388" s="57" t="s">
        <v>40</v>
      </c>
      <c r="Z388" s="33" t="str">
        <f t="shared" si="136"/>
        <v>Team A9Team A7</v>
      </c>
      <c r="AA388" s="172">
        <f t="shared" si="137"/>
        <v>1</v>
      </c>
      <c r="AB388" s="172" t="str">
        <f t="shared" si="138"/>
        <v>1 : 5</v>
      </c>
      <c r="AC388" s="3" t="str">
        <f t="shared" si="139"/>
        <v/>
      </c>
      <c r="AD388" s="64" t="str">
        <f t="shared" si="140"/>
        <v/>
      </c>
      <c r="AE388" s="317"/>
      <c r="AF388" s="170"/>
      <c r="AG388" s="170"/>
      <c r="AH388" s="167" t="str">
        <f t="shared" si="141"/>
        <v>Team A9Team A7</v>
      </c>
    </row>
    <row r="389" spans="2:34" x14ac:dyDescent="0.2">
      <c r="B389" s="154" t="str">
        <f t="shared" ref="B389:B396" si="157">IFERROR(VLOOKUP($C376&amp;$C$375,$Z$64:$AB$639,3,0),"")</f>
        <v>5 : 1</v>
      </c>
      <c r="C389" s="236" t="str">
        <f>""</f>
        <v/>
      </c>
      <c r="D389" s="172" t="str">
        <f>IFERROR(VLOOKUP($C376&amp;$C$377,$Z$64:$AB$639,3,0),"")</f>
        <v>5 : 1</v>
      </c>
      <c r="E389" s="172" t="str">
        <f>IFERROR(VLOOKUP($C376&amp;$C$378,$Z$64:$AB$639,3,0),"")</f>
        <v>3 : 0</v>
      </c>
      <c r="F389" s="172" t="str">
        <f>IFERROR(VLOOKUP($C376&amp;$C$379,$Z$64:$AB$639,3,0),"")</f>
        <v>3 : 4</v>
      </c>
      <c r="G389" s="172" t="str">
        <f>IFERROR(VLOOKUP($C376&amp;$C$380,$Z$64:$AB$639,3,0),"")</f>
        <v>1 : 2</v>
      </c>
      <c r="H389" s="172" t="str">
        <f t="shared" si="151"/>
        <v>3 : 3</v>
      </c>
      <c r="I389" s="172" t="str">
        <f t="shared" si="152"/>
        <v>5 : 5</v>
      </c>
      <c r="J389" s="64" t="str">
        <f t="shared" si="153"/>
        <v>6 : 1</v>
      </c>
      <c r="K389" s="154" t="str">
        <f t="shared" ref="K389:K396" si="158">IFERROR(VLOOKUP($C376&amp;$C$375,$AC$64:$AD$639,2,0),"")</f>
        <v>2 : 4</v>
      </c>
      <c r="L389" s="236" t="str">
        <f>""</f>
        <v/>
      </c>
      <c r="M389" s="172" t="str">
        <f>IFERROR(VLOOKUP($C376&amp;$C$377,$AC$64:$AD$639,2,0),"")</f>
        <v>3 : 0</v>
      </c>
      <c r="N389" s="172" t="str">
        <f>IFERROR(VLOOKUP($C376&amp;$C$378,$AC$64:$AD$639,2,0),"")</f>
        <v>4 : 3</v>
      </c>
      <c r="O389" s="172" t="str">
        <f>IFERROR(VLOOKUP($C376&amp;$C$379,$AC$64:$AD$639,2,0),"")</f>
        <v>3 : 3</v>
      </c>
      <c r="P389" s="172" t="str">
        <f>IFERROR(VLOOKUP($C376&amp;$C$380,$AC$64:$AD$639,2,0),"")</f>
        <v>3 : 3</v>
      </c>
      <c r="Q389" s="172" t="str">
        <f t="shared" si="154"/>
        <v>5 : 2</v>
      </c>
      <c r="R389" s="172" t="str">
        <f t="shared" si="155"/>
        <v>1 : 3</v>
      </c>
      <c r="S389" s="190" t="str">
        <f t="shared" si="156"/>
        <v>3 : 3</v>
      </c>
      <c r="Y389" s="57" t="s">
        <v>41</v>
      </c>
      <c r="Z389" s="33" t="str">
        <f t="shared" si="136"/>
        <v>Team B9Team B7</v>
      </c>
      <c r="AA389" s="172">
        <f t="shared" si="137"/>
        <v>1</v>
      </c>
      <c r="AB389" s="172" t="str">
        <f t="shared" si="138"/>
        <v>3 : 0</v>
      </c>
      <c r="AC389" s="3" t="str">
        <f t="shared" si="139"/>
        <v/>
      </c>
      <c r="AD389" s="64" t="str">
        <f t="shared" si="140"/>
        <v/>
      </c>
      <c r="AE389" s="317"/>
      <c r="AF389" s="170"/>
      <c r="AG389" s="170"/>
      <c r="AH389" s="167" t="str">
        <f t="shared" si="141"/>
        <v>Team B9Team B7</v>
      </c>
    </row>
    <row r="390" spans="2:34" x14ac:dyDescent="0.2">
      <c r="B390" s="154" t="str">
        <f t="shared" si="157"/>
        <v>3 : 1</v>
      </c>
      <c r="C390" s="172" t="str">
        <f t="shared" ref="C390:C396" si="159">IFERROR(VLOOKUP($C377&amp;$C$376,$Z$64:$AB$639,3,0),"")</f>
        <v>1 : 5</v>
      </c>
      <c r="D390" s="236" t="str">
        <f>""</f>
        <v/>
      </c>
      <c r="E390" s="172" t="str">
        <f>IFERROR(VLOOKUP($C377&amp;$C$378,$Z$64:$AB$639,3,0),"")</f>
        <v>0 : 3</v>
      </c>
      <c r="F390" s="172" t="str">
        <f>IFERROR(VLOOKUP($C377&amp;$C$379,$Z$64:$AB$639,3,0),"")</f>
        <v>3 : 3</v>
      </c>
      <c r="G390" s="172" t="str">
        <f>IFERROR(VLOOKUP($C377&amp;$C$380,$Z$64:$AB$639,3,0),"")</f>
        <v>6 : 1</v>
      </c>
      <c r="H390" s="172" t="str">
        <f t="shared" si="151"/>
        <v>6 : 1</v>
      </c>
      <c r="I390" s="172" t="str">
        <f t="shared" si="152"/>
        <v>4 : 2</v>
      </c>
      <c r="J390" s="64" t="str">
        <f t="shared" si="153"/>
        <v>5 : 2</v>
      </c>
      <c r="K390" s="154" t="str">
        <f t="shared" si="158"/>
        <v>1 : 6</v>
      </c>
      <c r="L390" s="172" t="str">
        <f t="shared" ref="L390:L396" si="160">IFERROR(VLOOKUP($C377&amp;$C$376,$AC$64:$AD$639,2,0),"")</f>
        <v>0 : 3</v>
      </c>
      <c r="M390" s="236" t="str">
        <f>""</f>
        <v/>
      </c>
      <c r="N390" s="172" t="str">
        <f>IFERROR(VLOOKUP($C377&amp;$C$378,$AC$64:$AD$639,2,0),"")</f>
        <v>1 : 2</v>
      </c>
      <c r="O390" s="172" t="str">
        <f>IFERROR(VLOOKUP($C377&amp;$C$379,$AC$64:$AD$639,2,0),"")</f>
        <v>3 : 0</v>
      </c>
      <c r="P390" s="172" t="str">
        <f>IFERROR(VLOOKUP($C377&amp;$C$380,$AC$64:$AD$639,2,0),"")</f>
        <v>0 : 3</v>
      </c>
      <c r="Q390" s="172" t="str">
        <f t="shared" si="154"/>
        <v>3 : 3</v>
      </c>
      <c r="R390" s="172" t="str">
        <f t="shared" si="155"/>
        <v>3 : 0</v>
      </c>
      <c r="S390" s="190" t="str">
        <f t="shared" si="156"/>
        <v>1 : 1</v>
      </c>
      <c r="Y390" s="57" t="s">
        <v>42</v>
      </c>
      <c r="Z390" s="33" t="str">
        <f t="shared" si="136"/>
        <v>Team C9Team C7</v>
      </c>
      <c r="AA390" s="172">
        <f t="shared" si="137"/>
        <v>1</v>
      </c>
      <c r="AB390" s="172" t="str">
        <f t="shared" si="138"/>
        <v>2 : 1</v>
      </c>
      <c r="AC390" s="3" t="str">
        <f t="shared" si="139"/>
        <v/>
      </c>
      <c r="AD390" s="64" t="str">
        <f t="shared" si="140"/>
        <v/>
      </c>
      <c r="AE390" s="317"/>
      <c r="AF390" s="170"/>
      <c r="AG390" s="170"/>
      <c r="AH390" s="167" t="str">
        <f t="shared" si="141"/>
        <v>Team C9Team C7</v>
      </c>
    </row>
    <row r="391" spans="2:34" x14ac:dyDescent="0.2">
      <c r="B391" s="154" t="str">
        <f t="shared" si="157"/>
        <v>3 : 3</v>
      </c>
      <c r="C391" s="172" t="str">
        <f t="shared" si="159"/>
        <v>0 : 3</v>
      </c>
      <c r="D391" s="314" t="str">
        <f t="shared" ref="D391:D396" si="161">IFERROR(VLOOKUP($C378&amp;$C$377,$Z$64:$AB$639,3,0),"")</f>
        <v>3 : 0</v>
      </c>
      <c r="E391" s="236" t="str">
        <f>""</f>
        <v/>
      </c>
      <c r="F391" s="172" t="str">
        <f>IFERROR(VLOOKUP($C378&amp;$C$379,$Z$64:$AB$639,3,0),"")</f>
        <v>4 : 2</v>
      </c>
      <c r="G391" s="172" t="str">
        <f>IFERROR(VLOOKUP($C378&amp;$C$380,$Z$64:$AB$639,3,0),"")</f>
        <v>0 : 3</v>
      </c>
      <c r="H391" s="172" t="str">
        <f t="shared" si="151"/>
        <v>1 : 5</v>
      </c>
      <c r="I391" s="172" t="str">
        <f t="shared" si="152"/>
        <v>5 : 1</v>
      </c>
      <c r="J391" s="64" t="str">
        <f t="shared" si="153"/>
        <v>2 : 2</v>
      </c>
      <c r="K391" s="154" t="str">
        <f t="shared" si="158"/>
        <v>2 : 5</v>
      </c>
      <c r="L391" s="172" t="str">
        <f t="shared" si="160"/>
        <v>3 : 4</v>
      </c>
      <c r="M391" s="172" t="str">
        <f t="shared" ref="M391:M396" si="162">IFERROR(VLOOKUP($C378&amp;$C$377,$AC$64:$AD$639,2,0),"")</f>
        <v>2 : 1</v>
      </c>
      <c r="N391" s="236" t="str">
        <f>""</f>
        <v/>
      </c>
      <c r="O391" s="172" t="str">
        <f>IFERROR(VLOOKUP($C378&amp;$C$379,$AC$64:$AD$639,2,0),"")</f>
        <v>3 : 0</v>
      </c>
      <c r="P391" s="172" t="str">
        <f>IFERROR(VLOOKUP($C378&amp;$C$380,$AC$64:$AD$639,2,0),"")</f>
        <v>5 : 1</v>
      </c>
      <c r="Q391" s="172" t="str">
        <f t="shared" si="154"/>
        <v>2 : 2</v>
      </c>
      <c r="R391" s="172" t="str">
        <f t="shared" si="155"/>
        <v>4 : 4</v>
      </c>
      <c r="S391" s="190" t="str">
        <f t="shared" si="156"/>
        <v>4 : 4</v>
      </c>
      <c r="Y391" s="57" t="s">
        <v>43</v>
      </c>
      <c r="Z391" s="33" t="str">
        <f t="shared" si="136"/>
        <v>Team D9Team D7</v>
      </c>
      <c r="AA391" s="172">
        <f t="shared" si="137"/>
        <v>1</v>
      </c>
      <c r="AB391" s="172" t="str">
        <f t="shared" si="138"/>
        <v>2 : 2</v>
      </c>
      <c r="AC391" s="3" t="str">
        <f t="shared" si="139"/>
        <v/>
      </c>
      <c r="AD391" s="64" t="str">
        <f t="shared" si="140"/>
        <v/>
      </c>
      <c r="AE391" s="317"/>
      <c r="AF391" s="170"/>
      <c r="AG391" s="170"/>
      <c r="AH391" s="167" t="str">
        <f t="shared" si="141"/>
        <v>Team D9Team D7</v>
      </c>
    </row>
    <row r="392" spans="2:34" x14ac:dyDescent="0.2">
      <c r="B392" s="154" t="str">
        <f t="shared" si="157"/>
        <v>3 : 3</v>
      </c>
      <c r="C392" s="172" t="str">
        <f t="shared" si="159"/>
        <v>4 : 3</v>
      </c>
      <c r="D392" s="172" t="str">
        <f t="shared" si="161"/>
        <v>3 : 3</v>
      </c>
      <c r="E392" s="172" t="str">
        <f>IFERROR(VLOOKUP($C379&amp;$C$378,$Z$64:$AB$639,3,0),"")</f>
        <v>2 : 4</v>
      </c>
      <c r="F392" s="236" t="str">
        <f>""</f>
        <v/>
      </c>
      <c r="G392" s="172" t="str">
        <f>IFERROR(VLOOKUP($C379&amp;$C$380,$Z$64:$AB$639,3,0),"")</f>
        <v>3 : 0</v>
      </c>
      <c r="H392" s="172" t="str">
        <f t="shared" si="151"/>
        <v>3 : 4</v>
      </c>
      <c r="I392" s="172" t="str">
        <f t="shared" si="152"/>
        <v>3 : 3</v>
      </c>
      <c r="J392" s="64" t="str">
        <f t="shared" si="153"/>
        <v>3 : 3</v>
      </c>
      <c r="K392" s="154" t="str">
        <f t="shared" si="158"/>
        <v>1 : 5</v>
      </c>
      <c r="L392" s="172" t="str">
        <f t="shared" si="160"/>
        <v>3 : 3</v>
      </c>
      <c r="M392" s="172" t="str">
        <f t="shared" si="162"/>
        <v>0 : 3</v>
      </c>
      <c r="N392" s="172" t="str">
        <f>IFERROR(VLOOKUP($C379&amp;$C$378,$AC$64:$AD$639,2,0),"")</f>
        <v>0 : 3</v>
      </c>
      <c r="O392" s="236" t="str">
        <f>""</f>
        <v/>
      </c>
      <c r="P392" s="172" t="str">
        <f>IFERROR(VLOOKUP($C379&amp;$C$380,$AC$64:$AD$639,2,0),"")</f>
        <v>2 : 1</v>
      </c>
      <c r="Q392" s="172" t="str">
        <f t="shared" si="154"/>
        <v>1 : 1</v>
      </c>
      <c r="R392" s="172" t="str">
        <f t="shared" si="155"/>
        <v>3 : 0</v>
      </c>
      <c r="S392" s="190" t="str">
        <f t="shared" si="156"/>
        <v>5 : 5</v>
      </c>
      <c r="Y392" s="57" t="s">
        <v>44</v>
      </c>
      <c r="Z392" s="33" t="str">
        <f t="shared" si="136"/>
        <v>Eintracht FrankfurtBeinbruch SC</v>
      </c>
      <c r="AA392" s="172">
        <f t="shared" si="137"/>
        <v>1</v>
      </c>
      <c r="AB392" s="172" t="str">
        <f t="shared" si="138"/>
        <v>3 : 4</v>
      </c>
      <c r="AC392" s="3" t="str">
        <f t="shared" si="139"/>
        <v/>
      </c>
      <c r="AD392" s="64" t="str">
        <f t="shared" si="140"/>
        <v/>
      </c>
      <c r="AE392" s="317"/>
      <c r="AF392" s="170"/>
      <c r="AG392" s="170"/>
      <c r="AH392" s="167" t="str">
        <f t="shared" si="141"/>
        <v>Eintracht FrankfurtBeinbruch SC</v>
      </c>
    </row>
    <row r="393" spans="2:34" x14ac:dyDescent="0.2">
      <c r="B393" s="154" t="str">
        <f t="shared" si="157"/>
        <v>1 : 5</v>
      </c>
      <c r="C393" s="172" t="str">
        <f t="shared" si="159"/>
        <v>2 : 1</v>
      </c>
      <c r="D393" s="172" t="str">
        <f t="shared" si="161"/>
        <v>1 : 6</v>
      </c>
      <c r="E393" s="172" t="str">
        <f>IFERROR(VLOOKUP($C380&amp;$C$378,$Z$64:$AB$639,3,0),"")</f>
        <v>3 : 0</v>
      </c>
      <c r="F393" s="172" t="str">
        <f>IFERROR(VLOOKUP($C380&amp;$C$379,$Z$64:$AB$639,3,0),"")</f>
        <v>0 : 3</v>
      </c>
      <c r="G393" s="236" t="str">
        <f>""</f>
        <v/>
      </c>
      <c r="H393" s="172" t="str">
        <f t="shared" si="151"/>
        <v>0 : 0</v>
      </c>
      <c r="I393" s="172" t="str">
        <f t="shared" si="152"/>
        <v>5 : 1</v>
      </c>
      <c r="J393" s="64" t="str">
        <f t="shared" si="153"/>
        <v>1 : 2</v>
      </c>
      <c r="K393" s="154" t="str">
        <f t="shared" si="158"/>
        <v>6 : 6</v>
      </c>
      <c r="L393" s="172" t="str">
        <f t="shared" si="160"/>
        <v>3 : 3</v>
      </c>
      <c r="M393" s="172" t="str">
        <f t="shared" si="162"/>
        <v>3 : 0</v>
      </c>
      <c r="N393" s="172" t="str">
        <f>IFERROR(VLOOKUP($C380&amp;$C$378,$AC$64:$AD$639,2,0),"")</f>
        <v>1 : 5</v>
      </c>
      <c r="O393" s="172" t="str">
        <f>IFERROR(VLOOKUP($C380&amp;$C$379,$AC$64:$AD$639,2,0),"")</f>
        <v>1 : 2</v>
      </c>
      <c r="P393" s="236" t="str">
        <f>""</f>
        <v/>
      </c>
      <c r="Q393" s="172" t="str">
        <f t="shared" si="154"/>
        <v>5 : 2</v>
      </c>
      <c r="R393" s="172" t="str">
        <f t="shared" si="155"/>
        <v>2 : 4</v>
      </c>
      <c r="S393" s="190" t="str">
        <f t="shared" si="156"/>
        <v>3 : 3</v>
      </c>
      <c r="Y393" s="57" t="s">
        <v>45</v>
      </c>
      <c r="Z393" s="33" t="str">
        <f t="shared" si="136"/>
        <v>Team B2Team B5</v>
      </c>
      <c r="AA393" s="172">
        <f t="shared" si="137"/>
        <v>1</v>
      </c>
      <c r="AB393" s="172" t="str">
        <f t="shared" si="138"/>
        <v>3 : 3</v>
      </c>
      <c r="AC393" s="3" t="str">
        <f t="shared" si="139"/>
        <v/>
      </c>
      <c r="AD393" s="64" t="str">
        <f t="shared" si="140"/>
        <v/>
      </c>
      <c r="AE393" s="317"/>
      <c r="AF393" s="170"/>
      <c r="AG393" s="170"/>
      <c r="AH393" s="167" t="str">
        <f t="shared" si="141"/>
        <v>Team B2Team B5</v>
      </c>
    </row>
    <row r="394" spans="2:34" x14ac:dyDescent="0.2">
      <c r="B394" s="154" t="str">
        <f t="shared" si="157"/>
        <v>1 : 3</v>
      </c>
      <c r="C394" s="172" t="str">
        <f t="shared" si="159"/>
        <v>3 : 3</v>
      </c>
      <c r="D394" s="172" t="str">
        <f t="shared" si="161"/>
        <v>1 : 6</v>
      </c>
      <c r="E394" s="172" t="str">
        <f>IFERROR(VLOOKUP($C381&amp;$C$378,$Z$64:$AB$639,3,0),"")</f>
        <v>5 : 1</v>
      </c>
      <c r="F394" s="172" t="str">
        <f>IFERROR(VLOOKUP($C381&amp;$C$379,$Z$64:$AB$639,3,0),"")</f>
        <v>4 : 3</v>
      </c>
      <c r="G394" s="172" t="str">
        <f>IFERROR(VLOOKUP($C381&amp;$C$380,$Z$64:$AB$639,3,0),"")</f>
        <v>0 : 0</v>
      </c>
      <c r="H394" s="236" t="str">
        <f>""</f>
        <v/>
      </c>
      <c r="I394" s="172" t="str">
        <f t="shared" si="152"/>
        <v>5 : 2</v>
      </c>
      <c r="J394" s="64" t="str">
        <f t="shared" si="153"/>
        <v>2 : 2</v>
      </c>
      <c r="K394" s="154" t="str">
        <f t="shared" si="158"/>
        <v>4 : 4</v>
      </c>
      <c r="L394" s="172" t="str">
        <f t="shared" si="160"/>
        <v>2 : 5</v>
      </c>
      <c r="M394" s="172" t="str">
        <f t="shared" si="162"/>
        <v>3 : 3</v>
      </c>
      <c r="N394" s="172" t="str">
        <f>IFERROR(VLOOKUP($C381&amp;$C$378,$AC$64:$AD$639,2,0),"")</f>
        <v>2 : 2</v>
      </c>
      <c r="O394" s="172" t="str">
        <f>IFERROR(VLOOKUP($C381&amp;$C$379,$AC$64:$AD$639,2,0),"")</f>
        <v>1 : 1</v>
      </c>
      <c r="P394" s="172" t="str">
        <f>IFERROR(VLOOKUP($C381&amp;$C$380,$AC$64:$AD$639,2,0),"")</f>
        <v>2 : 5</v>
      </c>
      <c r="Q394" s="236" t="str">
        <f>""</f>
        <v/>
      </c>
      <c r="R394" s="172" t="str">
        <f t="shared" si="155"/>
        <v>1 : 5</v>
      </c>
      <c r="S394" s="190" t="str">
        <f t="shared" si="156"/>
        <v>3 : 1</v>
      </c>
      <c r="Y394" s="57" t="s">
        <v>46</v>
      </c>
      <c r="Z394" s="33" t="str">
        <f t="shared" si="136"/>
        <v>Team C2Team C5</v>
      </c>
      <c r="AA394" s="172">
        <f t="shared" si="137"/>
        <v>1</v>
      </c>
      <c r="AB394" s="172" t="str">
        <f t="shared" si="138"/>
        <v>3 : 1</v>
      </c>
      <c r="AC394" s="3" t="str">
        <f t="shared" si="139"/>
        <v/>
      </c>
      <c r="AD394" s="64" t="str">
        <f t="shared" si="140"/>
        <v/>
      </c>
      <c r="AE394" s="317"/>
      <c r="AF394" s="170"/>
      <c r="AG394" s="170"/>
      <c r="AH394" s="167" t="str">
        <f t="shared" si="141"/>
        <v>Team C2Team C5</v>
      </c>
    </row>
    <row r="395" spans="2:34" x14ac:dyDescent="0.2">
      <c r="B395" s="154" t="str">
        <f t="shared" si="157"/>
        <v>0 : 3</v>
      </c>
      <c r="C395" s="172" t="str">
        <f t="shared" si="159"/>
        <v>5 : 5</v>
      </c>
      <c r="D395" s="172" t="str">
        <f t="shared" si="161"/>
        <v>2 : 4</v>
      </c>
      <c r="E395" s="172" t="str">
        <f>IFERROR(VLOOKUP($C382&amp;$C$378,$Z$64:$AB$639,3,0),"")</f>
        <v>1 : 5</v>
      </c>
      <c r="F395" s="172" t="str">
        <f>IFERROR(VLOOKUP($C382&amp;$C$379,$Z$64:$AB$639,3,0),"")</f>
        <v>3 : 3</v>
      </c>
      <c r="G395" s="172" t="str">
        <f>IFERROR(VLOOKUP($C382&amp;$C$380,$Z$64:$AB$639,3,0),"")</f>
        <v>1 : 5</v>
      </c>
      <c r="H395" s="172" t="str">
        <f>IFERROR(VLOOKUP($C382&amp;$C$381,$Z$64:$AB$639,3,0),"")</f>
        <v>2 : 5</v>
      </c>
      <c r="I395" s="236" t="str">
        <f>""</f>
        <v/>
      </c>
      <c r="J395" s="64" t="str">
        <f t="shared" si="153"/>
        <v>4 : 3</v>
      </c>
      <c r="K395" s="154" t="str">
        <f t="shared" si="158"/>
        <v>3 : 3</v>
      </c>
      <c r="L395" s="172" t="str">
        <f t="shared" si="160"/>
        <v>3 : 1</v>
      </c>
      <c r="M395" s="172" t="str">
        <f t="shared" si="162"/>
        <v>0 : 3</v>
      </c>
      <c r="N395" s="172" t="str">
        <f>IFERROR(VLOOKUP($C382&amp;$C$378,$AC$64:$AD$639,2,0),"")</f>
        <v>4 : 4</v>
      </c>
      <c r="O395" s="172" t="str">
        <f>IFERROR(VLOOKUP($C382&amp;$C$379,$AC$64:$AD$639,2,0),"")</f>
        <v>0 : 3</v>
      </c>
      <c r="P395" s="172" t="str">
        <f>IFERROR(VLOOKUP($C382&amp;$C$380,$AC$64:$AD$639,2,0),"")</f>
        <v>4 : 2</v>
      </c>
      <c r="Q395" s="172" t="str">
        <f>IFERROR(VLOOKUP($C382&amp;$C$381,$AC$64:$AD$639,2,0),"")</f>
        <v>5 : 1</v>
      </c>
      <c r="R395" s="236" t="str">
        <f>""</f>
        <v/>
      </c>
      <c r="S395" s="190" t="str">
        <f t="shared" si="156"/>
        <v>3 : 3</v>
      </c>
      <c r="Y395" s="57" t="s">
        <v>47</v>
      </c>
      <c r="Z395" s="33" t="str">
        <f t="shared" si="136"/>
        <v>Team D2Team D5</v>
      </c>
      <c r="AA395" s="172">
        <f t="shared" si="137"/>
        <v>1</v>
      </c>
      <c r="AB395" s="172" t="str">
        <f t="shared" si="138"/>
        <v>3 : 3</v>
      </c>
      <c r="AC395" s="3" t="str">
        <f t="shared" si="139"/>
        <v/>
      </c>
      <c r="AD395" s="64" t="str">
        <f t="shared" si="140"/>
        <v/>
      </c>
      <c r="AE395" s="317"/>
      <c r="AF395" s="170"/>
      <c r="AG395" s="170"/>
      <c r="AH395" s="167" t="str">
        <f t="shared" si="141"/>
        <v>Team D2Team D5</v>
      </c>
    </row>
    <row r="396" spans="2:34" ht="12.75" thickBot="1" x14ac:dyDescent="0.25">
      <c r="B396" s="156" t="str">
        <f t="shared" si="157"/>
        <v>2 : 2</v>
      </c>
      <c r="C396" s="158" t="str">
        <f t="shared" si="159"/>
        <v>1 : 6</v>
      </c>
      <c r="D396" s="158" t="str">
        <f t="shared" si="161"/>
        <v>2 : 5</v>
      </c>
      <c r="E396" s="158" t="str">
        <f>IFERROR(VLOOKUP($C383&amp;$C$378,$Z$64:$AB$639,3,0),"")</f>
        <v>2 : 2</v>
      </c>
      <c r="F396" s="158" t="str">
        <f>IFERROR(VLOOKUP($C383&amp;$C$379,$Z$64:$AB$639,3,0),"")</f>
        <v>3 : 3</v>
      </c>
      <c r="G396" s="158" t="str">
        <f>IFERROR(VLOOKUP($C383&amp;$C$380,$Z$64:$AB$639,3,0),"")</f>
        <v>2 : 1</v>
      </c>
      <c r="H396" s="158" t="str">
        <f>IFERROR(VLOOKUP($C383&amp;$C$381,$Z$64:$AB$639,3,0),"")</f>
        <v>2 : 2</v>
      </c>
      <c r="I396" s="158" t="str">
        <f>IFERROR(VLOOKUP($C383&amp;$C$382,$Z$64:$AB$639,3,0),"")</f>
        <v>3 : 4</v>
      </c>
      <c r="J396" s="237" t="str">
        <f>""</f>
        <v/>
      </c>
      <c r="K396" s="156" t="str">
        <f t="shared" si="158"/>
        <v>1 : 3</v>
      </c>
      <c r="L396" s="158" t="str">
        <f t="shared" si="160"/>
        <v>3 : 3</v>
      </c>
      <c r="M396" s="158" t="str">
        <f t="shared" si="162"/>
        <v>1 : 1</v>
      </c>
      <c r="N396" s="158" t="str">
        <f>IFERROR(VLOOKUP($C383&amp;$C$378,$AC$64:$AD$639,2,0),"")</f>
        <v>4 : 4</v>
      </c>
      <c r="O396" s="158" t="str">
        <f>IFERROR(VLOOKUP($C383&amp;$C$379,$AC$64:$AD$639,2,0),"")</f>
        <v>5 : 5</v>
      </c>
      <c r="P396" s="158" t="str">
        <f>IFERROR(VLOOKUP($C383&amp;$C$380,$AC$64:$AD$639,2,0),"")</f>
        <v>3 : 3</v>
      </c>
      <c r="Q396" s="158" t="str">
        <f>IFERROR(VLOOKUP($C383&amp;$C$381,$AC$64:$AD$639,2,0),"")</f>
        <v>1 : 3</v>
      </c>
      <c r="R396" s="158" t="str">
        <f>IFERROR(VLOOKUP($C383&amp;$C$382,$AC$64:$AD$639,2,0),"")</f>
        <v>3 : 3</v>
      </c>
      <c r="S396" s="238" t="str">
        <f>""</f>
        <v/>
      </c>
      <c r="Y396" s="57" t="s">
        <v>48</v>
      </c>
      <c r="Z396" s="33" t="str">
        <f t="shared" si="136"/>
        <v>Maibach 1822 eVFC Barcelona</v>
      </c>
      <c r="AA396" s="172">
        <f t="shared" si="137"/>
        <v>1</v>
      </c>
      <c r="AB396" s="172" t="str">
        <f t="shared" si="138"/>
        <v>5 : 1</v>
      </c>
      <c r="AC396" s="3" t="str">
        <f t="shared" si="139"/>
        <v/>
      </c>
      <c r="AD396" s="64" t="str">
        <f t="shared" si="140"/>
        <v/>
      </c>
      <c r="AE396" s="317"/>
      <c r="AF396" s="170"/>
      <c r="AG396" s="170"/>
      <c r="AH396" s="167" t="str">
        <f t="shared" si="141"/>
        <v>Maibach 1822 eVFC Barcelona</v>
      </c>
    </row>
    <row r="397" spans="2:34" ht="12.75" thickTop="1" x14ac:dyDescent="0.2">
      <c r="Y397" s="57" t="s">
        <v>49</v>
      </c>
      <c r="Z397" s="33" t="str">
        <f t="shared" si="136"/>
        <v>Team B4Team B3</v>
      </c>
      <c r="AA397" s="172">
        <f t="shared" si="137"/>
        <v>1</v>
      </c>
      <c r="AB397" s="172" t="str">
        <f t="shared" si="138"/>
        <v>6 : 1</v>
      </c>
      <c r="AC397" s="3" t="str">
        <f t="shared" si="139"/>
        <v/>
      </c>
      <c r="AD397" s="64" t="str">
        <f t="shared" si="140"/>
        <v/>
      </c>
      <c r="AE397" s="317"/>
      <c r="AF397" s="170"/>
      <c r="AG397" s="170"/>
      <c r="AH397" s="167" t="str">
        <f t="shared" si="141"/>
        <v>Team B4Team B3</v>
      </c>
    </row>
    <row r="398" spans="2:34" x14ac:dyDescent="0.2">
      <c r="Y398" s="57" t="s">
        <v>50</v>
      </c>
      <c r="Z398" s="33" t="str">
        <f t="shared" si="136"/>
        <v>Team C4Team C3</v>
      </c>
      <c r="AA398" s="172">
        <f t="shared" si="137"/>
        <v>1</v>
      </c>
      <c r="AB398" s="172" t="str">
        <f t="shared" si="138"/>
        <v>5 : 2</v>
      </c>
      <c r="AC398" s="3" t="str">
        <f t="shared" si="139"/>
        <v/>
      </c>
      <c r="AD398" s="64" t="str">
        <f t="shared" si="140"/>
        <v/>
      </c>
      <c r="AE398" s="317"/>
      <c r="AF398" s="170"/>
      <c r="AG398" s="170"/>
      <c r="AH398" s="167" t="str">
        <f t="shared" si="141"/>
        <v>Team C4Team C3</v>
      </c>
    </row>
    <row r="399" spans="2:34" ht="12.75" thickBot="1" x14ac:dyDescent="0.25">
      <c r="Y399" s="57" t="s">
        <v>51</v>
      </c>
      <c r="Z399" s="33" t="str">
        <f t="shared" si="136"/>
        <v>Team D4Team D3</v>
      </c>
      <c r="AA399" s="172">
        <f t="shared" si="137"/>
        <v>1</v>
      </c>
      <c r="AB399" s="172" t="str">
        <f t="shared" si="138"/>
        <v>4 : 2</v>
      </c>
      <c r="AC399" s="3" t="str">
        <f t="shared" si="139"/>
        <v/>
      </c>
      <c r="AD399" s="64" t="str">
        <f t="shared" si="140"/>
        <v/>
      </c>
      <c r="AE399" s="317"/>
      <c r="AF399" s="170"/>
      <c r="AG399" s="170"/>
      <c r="AH399" s="167" t="str">
        <f t="shared" si="141"/>
        <v>Team D4Team D3</v>
      </c>
    </row>
    <row r="400" spans="2:34" ht="12" customHeight="1" thickBot="1" x14ac:dyDescent="0.25">
      <c r="B400" s="191" t="str">
        <f>""</f>
        <v/>
      </c>
      <c r="C400" s="191" t="str">
        <f>""</f>
        <v/>
      </c>
      <c r="D400" s="191" t="str">
        <f>""</f>
        <v/>
      </c>
      <c r="E400" s="191" t="str">
        <f>""</f>
        <v/>
      </c>
      <c r="F400" s="191" t="str">
        <f>""</f>
        <v/>
      </c>
      <c r="G400" s="191" t="str">
        <f>""</f>
        <v/>
      </c>
      <c r="H400" s="192" t="str">
        <f t="shared" ref="H400:M400" si="163">IF(LEN(H401)&gt;$J$74,LEFT(H401,$J$74)&amp;".",H401)</f>
        <v/>
      </c>
      <c r="I400" s="193" t="str">
        <f t="shared" si="163"/>
        <v/>
      </c>
      <c r="J400" s="193" t="str">
        <f t="shared" si="163"/>
        <v/>
      </c>
      <c r="K400" s="193" t="str">
        <f t="shared" si="163"/>
        <v/>
      </c>
      <c r="L400" s="193" t="str">
        <f t="shared" si="163"/>
        <v/>
      </c>
      <c r="M400" s="194" t="str">
        <f t="shared" si="163"/>
        <v/>
      </c>
      <c r="N400" s="192" t="str">
        <f>H400</f>
        <v/>
      </c>
      <c r="O400" s="193" t="str">
        <f t="shared" ref="O400:S400" si="164">I400</f>
        <v/>
      </c>
      <c r="P400" s="193" t="str">
        <f t="shared" si="164"/>
        <v/>
      </c>
      <c r="Q400" s="193" t="str">
        <f t="shared" si="164"/>
        <v/>
      </c>
      <c r="R400" s="193" t="str">
        <f t="shared" si="164"/>
        <v/>
      </c>
      <c r="S400" s="194" t="str">
        <f t="shared" si="164"/>
        <v/>
      </c>
      <c r="T400" s="9" t="str">
        <f>""</f>
        <v/>
      </c>
      <c r="Y400" s="57" t="s">
        <v>52</v>
      </c>
      <c r="Z400" s="33" t="str">
        <f t="shared" si="136"/>
        <v>1. FC RiedwaldTeam A7</v>
      </c>
      <c r="AA400" s="172">
        <f t="shared" si="137"/>
        <v>1</v>
      </c>
      <c r="AB400" s="172" t="str">
        <f t="shared" si="138"/>
        <v>3 : 0</v>
      </c>
      <c r="AC400" s="3" t="str">
        <f t="shared" si="139"/>
        <v/>
      </c>
      <c r="AD400" s="64" t="str">
        <f t="shared" si="140"/>
        <v/>
      </c>
      <c r="AE400" s="317"/>
      <c r="AF400" s="170"/>
      <c r="AG400" s="170"/>
      <c r="AH400" s="167" t="str">
        <f t="shared" si="141"/>
        <v>1. FC RiedwaldTeam A7</v>
      </c>
    </row>
    <row r="401" spans="2:34" ht="12" customHeight="1" thickTop="1" thickBot="1" x14ac:dyDescent="0.25">
      <c r="B401" s="274" t="str">
        <f>""</f>
        <v/>
      </c>
      <c r="C401" s="275" t="s">
        <v>79</v>
      </c>
      <c r="D401" s="276" t="s">
        <v>97</v>
      </c>
      <c r="E401" s="277" t="s">
        <v>164</v>
      </c>
      <c r="F401" s="277" t="s">
        <v>165</v>
      </c>
      <c r="G401" s="278" t="s">
        <v>166</v>
      </c>
      <c r="H401" s="279" t="str">
        <f>C402</f>
        <v/>
      </c>
      <c r="I401" s="280" t="str">
        <f>C403</f>
        <v/>
      </c>
      <c r="J401" s="280" t="str">
        <f>C404</f>
        <v/>
      </c>
      <c r="K401" s="280" t="str">
        <f>C405</f>
        <v/>
      </c>
      <c r="L401" s="280" t="str">
        <f>C406</f>
        <v/>
      </c>
      <c r="M401" s="281" t="str">
        <f>C407</f>
        <v/>
      </c>
      <c r="N401" s="279" t="str">
        <f>C402</f>
        <v/>
      </c>
      <c r="O401" s="280" t="str">
        <f>C403</f>
        <v/>
      </c>
      <c r="P401" s="280" t="str">
        <f>C404</f>
        <v/>
      </c>
      <c r="Q401" s="280" t="str">
        <f>C405</f>
        <v/>
      </c>
      <c r="R401" s="280" t="str">
        <f>C406</f>
        <v/>
      </c>
      <c r="S401" s="281" t="str">
        <f>C407</f>
        <v/>
      </c>
      <c r="T401" s="9" t="str">
        <f>""</f>
        <v/>
      </c>
      <c r="Y401" s="57" t="s">
        <v>53</v>
      </c>
      <c r="Z401" s="33" t="str">
        <f t="shared" si="136"/>
        <v>Team B1Team B7</v>
      </c>
      <c r="AA401" s="172">
        <f t="shared" si="137"/>
        <v>1</v>
      </c>
      <c r="AB401" s="172" t="str">
        <f t="shared" si="138"/>
        <v>5 : 1</v>
      </c>
      <c r="AC401" s="3" t="str">
        <f t="shared" si="139"/>
        <v/>
      </c>
      <c r="AD401" s="64" t="str">
        <f t="shared" si="140"/>
        <v/>
      </c>
      <c r="AE401" s="317"/>
      <c r="AF401" s="170"/>
      <c r="AG401" s="170"/>
      <c r="AH401" s="167" t="str">
        <f t="shared" si="141"/>
        <v>Team B1Team B7</v>
      </c>
    </row>
    <row r="402" spans="2:34" ht="12" customHeight="1" x14ac:dyDescent="0.2">
      <c r="B402" s="282" t="str">
        <f t="shared" ref="B402:B407" si="165">IF($C402="","",INDEX($B$375:$B$383,MATCH($C402,$C$375:$C$383,0)))</f>
        <v/>
      </c>
      <c r="C402" s="283" t="str">
        <f t="shared" ref="C402:C407" si="166">IF($K$13=0,"",$X4)</f>
        <v/>
      </c>
      <c r="D402" s="284" t="str">
        <f t="shared" ref="D402:D407" si="167">IF($C402="","",VLOOKUP($C402,$C$17:$AC$25,25,0))</f>
        <v/>
      </c>
      <c r="E402" s="285" t="str">
        <f t="shared" ref="E402:E407" si="168">IF($C402="","",VLOOKUP($C402,$C$17:$AC$25,26,0))</f>
        <v/>
      </c>
      <c r="F402" s="285" t="str">
        <f t="shared" ref="F402:F407" si="169">IF($C402="","",VLOOKUP($C402,$C$17:$AC$25,27,0))</f>
        <v/>
      </c>
      <c r="G402" s="286" t="str">
        <f t="shared" ref="G402:G407" si="170">IF($C402="","",VLOOKUP($C402,$C$81:$D$89,2,0))</f>
        <v/>
      </c>
      <c r="H402" s="287" t="str">
        <f>""</f>
        <v/>
      </c>
      <c r="I402" s="285" t="str">
        <f>IFERROR(VLOOKUP($C402&amp;I$401,$Z$64:$AB$639,3,0),"")</f>
        <v/>
      </c>
      <c r="J402" s="285" t="str">
        <f>IFERROR(VLOOKUP($C402&amp;J$401,$Z$64:$AB$639,3,0),"")</f>
        <v/>
      </c>
      <c r="K402" s="285" t="str">
        <f>IFERROR(VLOOKUP($C402&amp;K$401,$Z$64:$AB$639,3,0),"")</f>
        <v/>
      </c>
      <c r="L402" s="285" t="str">
        <f>IFERROR(VLOOKUP($C402&amp;L$401,$Z$64:$AB$639,3,0),"")</f>
        <v/>
      </c>
      <c r="M402" s="288" t="str">
        <f>IFERROR(VLOOKUP($C402&amp;M$401,$Z$64:$AB$639,3,0),"")</f>
        <v/>
      </c>
      <c r="N402" s="287" t="str">
        <f>""</f>
        <v/>
      </c>
      <c r="O402" s="285" t="str">
        <f>IFERROR(VLOOKUP($C402&amp;I$401,$AC$64:$AD$639,2,0),"")</f>
        <v/>
      </c>
      <c r="P402" s="285" t="str">
        <f>IFERROR(VLOOKUP($C402&amp;J$401,$AC$64:$AD$639,2,0),"")</f>
        <v/>
      </c>
      <c r="Q402" s="285" t="str">
        <f>IFERROR(VLOOKUP($C402&amp;K$401,$AC$64:$AD$639,2,0),"")</f>
        <v/>
      </c>
      <c r="R402" s="285" t="str">
        <f>IFERROR(VLOOKUP($C402&amp;L$401,$AC$64:$AD$639,2,0),"")</f>
        <v/>
      </c>
      <c r="S402" s="288" t="str">
        <f>IFERROR(VLOOKUP($C402&amp;M$401,$AC$64:$AD$639,2,0),"")</f>
        <v/>
      </c>
      <c r="T402" s="289" t="str">
        <f t="shared" ref="T402:T407" si="171">C402</f>
        <v/>
      </c>
      <c r="Y402" s="57" t="s">
        <v>54</v>
      </c>
      <c r="Z402" s="33" t="str">
        <f t="shared" si="136"/>
        <v>Team C1Team C7</v>
      </c>
      <c r="AA402" s="172">
        <f t="shared" si="137"/>
        <v>1</v>
      </c>
      <c r="AB402" s="172" t="str">
        <f t="shared" si="138"/>
        <v>0 : 3</v>
      </c>
      <c r="AC402" s="3" t="str">
        <f t="shared" si="139"/>
        <v/>
      </c>
      <c r="AD402" s="64" t="str">
        <f t="shared" si="140"/>
        <v/>
      </c>
      <c r="AE402" s="317"/>
      <c r="AF402" s="170"/>
      <c r="AG402" s="170"/>
      <c r="AH402" s="167" t="str">
        <f t="shared" si="141"/>
        <v>Team C1Team C7</v>
      </c>
    </row>
    <row r="403" spans="2:34" ht="12" customHeight="1" x14ac:dyDescent="0.2">
      <c r="B403" s="290" t="str">
        <f t="shared" si="165"/>
        <v/>
      </c>
      <c r="C403" s="291" t="str">
        <f t="shared" si="166"/>
        <v/>
      </c>
      <c r="D403" s="292" t="str">
        <f t="shared" si="167"/>
        <v/>
      </c>
      <c r="E403" s="293" t="str">
        <f t="shared" si="168"/>
        <v/>
      </c>
      <c r="F403" s="293" t="str">
        <f t="shared" si="169"/>
        <v/>
      </c>
      <c r="G403" s="294" t="str">
        <f t="shared" si="170"/>
        <v/>
      </c>
      <c r="H403" s="295" t="str">
        <f>IFERROR(VLOOKUP($C403&amp;H$401,$Z$64:$AB$639,3,0),"")</f>
        <v/>
      </c>
      <c r="I403" s="296" t="str">
        <f>""</f>
        <v/>
      </c>
      <c r="J403" s="293" t="str">
        <f>IFERROR(VLOOKUP($C403&amp;J$401,$Z$64:$AB$639,3,0),"")</f>
        <v/>
      </c>
      <c r="K403" s="293" t="str">
        <f>IFERROR(VLOOKUP($C403&amp;K$401,$Z$64:$AB$639,3,0),"")</f>
        <v/>
      </c>
      <c r="L403" s="293" t="str">
        <f>IFERROR(VLOOKUP($C403&amp;L$401,$Z$64:$AB$639,3,0),"")</f>
        <v/>
      </c>
      <c r="M403" s="297" t="str">
        <f>IFERROR(VLOOKUP($C403&amp;M$401,$Z$64:$AB$639,3,0),"")</f>
        <v/>
      </c>
      <c r="N403" s="295" t="str">
        <f>IFERROR(VLOOKUP($C403&amp;H$401,$AC$64:$AD$639,2,0),"")</f>
        <v/>
      </c>
      <c r="O403" s="296" t="str">
        <f>""</f>
        <v/>
      </c>
      <c r="P403" s="293" t="str">
        <f>IFERROR(VLOOKUP($C403&amp;J$401,$AC$64:$AD$639,2,0),"")</f>
        <v/>
      </c>
      <c r="Q403" s="293" t="str">
        <f>IFERROR(VLOOKUP($C403&amp;K$401,$AC$64:$AD$639,2,0),"")</f>
        <v/>
      </c>
      <c r="R403" s="293" t="str">
        <f>IFERROR(VLOOKUP($C403&amp;L$401,$AC$64:$AD$639,2,0),"")</f>
        <v/>
      </c>
      <c r="S403" s="297" t="str">
        <f>IFERROR(VLOOKUP($C403&amp;M$401,$AC$64:$AD$639,2,0),"")</f>
        <v/>
      </c>
      <c r="T403" s="298" t="str">
        <f t="shared" si="171"/>
        <v/>
      </c>
      <c r="Y403" s="57" t="s">
        <v>55</v>
      </c>
      <c r="Z403" s="33" t="str">
        <f t="shared" si="136"/>
        <v>Team D1Team D7</v>
      </c>
      <c r="AA403" s="172">
        <f t="shared" si="137"/>
        <v>1</v>
      </c>
      <c r="AB403" s="172" t="str">
        <f t="shared" si="138"/>
        <v>1 : 2</v>
      </c>
      <c r="AC403" s="3" t="str">
        <f t="shared" si="139"/>
        <v/>
      </c>
      <c r="AD403" s="64" t="str">
        <f t="shared" si="140"/>
        <v/>
      </c>
      <c r="AE403" s="317"/>
      <c r="AF403" s="170"/>
      <c r="AG403" s="170"/>
      <c r="AH403" s="167" t="str">
        <f t="shared" si="141"/>
        <v>Team D1Team D7</v>
      </c>
    </row>
    <row r="404" spans="2:34" ht="12" customHeight="1" x14ac:dyDescent="0.2">
      <c r="B404" s="290" t="str">
        <f t="shared" si="165"/>
        <v/>
      </c>
      <c r="C404" s="291" t="str">
        <f t="shared" si="166"/>
        <v/>
      </c>
      <c r="D404" s="292" t="str">
        <f t="shared" si="167"/>
        <v/>
      </c>
      <c r="E404" s="293" t="str">
        <f t="shared" si="168"/>
        <v/>
      </c>
      <c r="F404" s="293" t="str">
        <f t="shared" si="169"/>
        <v/>
      </c>
      <c r="G404" s="294" t="str">
        <f t="shared" si="170"/>
        <v/>
      </c>
      <c r="H404" s="295" t="str">
        <f>IFERROR(VLOOKUP($C404&amp;H$401,$Z$64:$AB$639,3,0),"")</f>
        <v/>
      </c>
      <c r="I404" s="293" t="str">
        <f>IFERROR(VLOOKUP($C404&amp;I$401,$Z$64:$AB$639,3,0),"")</f>
        <v/>
      </c>
      <c r="J404" s="296" t="str">
        <f>""</f>
        <v/>
      </c>
      <c r="K404" s="293" t="str">
        <f>IFERROR(VLOOKUP($C404&amp;K$401,$Z$64:$AB$639,3,0),"")</f>
        <v/>
      </c>
      <c r="L404" s="293" t="str">
        <f>IFERROR(VLOOKUP($C404&amp;L$401,$Z$64:$AB$639,3,0),"")</f>
        <v/>
      </c>
      <c r="M404" s="297" t="str">
        <f>IFERROR(VLOOKUP($C404&amp;M$401,$Z$64:$AB$639,3,0),"")</f>
        <v/>
      </c>
      <c r="N404" s="295" t="str">
        <f>IFERROR(VLOOKUP($C404&amp;H$401,$AC$64:$AD$639,2,0),"")</f>
        <v/>
      </c>
      <c r="O404" s="293" t="str">
        <f>IFERROR(VLOOKUP($C404&amp;I$401,$AC$64:$AD$639,2,0),"")</f>
        <v/>
      </c>
      <c r="P404" s="296" t="str">
        <f>""</f>
        <v/>
      </c>
      <c r="Q404" s="293" t="str">
        <f>IFERROR(VLOOKUP($C404&amp;K$401,$AC$64:$AD$639,2,0),"")</f>
        <v/>
      </c>
      <c r="R404" s="293" t="str">
        <f>IFERROR(VLOOKUP($C404&amp;L$401,$AC$64:$AD$639,2,0),"")</f>
        <v/>
      </c>
      <c r="S404" s="297" t="str">
        <f>IFERROR(VLOOKUP($C404&amp;M$401,$AC$64:$AD$639,2,0),"")</f>
        <v/>
      </c>
      <c r="T404" s="298" t="str">
        <f t="shared" si="171"/>
        <v/>
      </c>
      <c r="Y404" s="57" t="s">
        <v>56</v>
      </c>
      <c r="Z404" s="33" t="str">
        <f t="shared" si="136"/>
        <v>Team A8FV Schlappe Lunge</v>
      </c>
      <c r="AA404" s="172">
        <f t="shared" si="137"/>
        <v>1</v>
      </c>
      <c r="AB404" s="172" t="str">
        <f t="shared" si="138"/>
        <v>2 : 2</v>
      </c>
      <c r="AC404" s="3" t="str">
        <f t="shared" si="139"/>
        <v/>
      </c>
      <c r="AD404" s="64" t="str">
        <f t="shared" si="140"/>
        <v/>
      </c>
      <c r="AE404" s="317"/>
      <c r="AF404" s="170"/>
      <c r="AG404" s="170"/>
      <c r="AH404" s="167" t="str">
        <f t="shared" si="141"/>
        <v>Team A8FV Schlappe Lunge</v>
      </c>
    </row>
    <row r="405" spans="2:34" ht="12" customHeight="1" x14ac:dyDescent="0.2">
      <c r="B405" s="290" t="str">
        <f t="shared" si="165"/>
        <v/>
      </c>
      <c r="C405" s="291" t="str">
        <f t="shared" si="166"/>
        <v/>
      </c>
      <c r="D405" s="292" t="str">
        <f t="shared" si="167"/>
        <v/>
      </c>
      <c r="E405" s="293" t="str">
        <f t="shared" si="168"/>
        <v/>
      </c>
      <c r="F405" s="293" t="str">
        <f t="shared" si="169"/>
        <v/>
      </c>
      <c r="G405" s="294" t="str">
        <f t="shared" si="170"/>
        <v/>
      </c>
      <c r="H405" s="295" t="str">
        <f>IFERROR(VLOOKUP($C405&amp;H$401,$Z$64:$AB$639,3,0),"")</f>
        <v/>
      </c>
      <c r="I405" s="293" t="str">
        <f>IFERROR(VLOOKUP($C405&amp;I$401,$Z$64:$AB$639,3,0),"")</f>
        <v/>
      </c>
      <c r="J405" s="293" t="str">
        <f>IFERROR(VLOOKUP($C405&amp;J$401,$Z$64:$AB$639,3,0),"")</f>
        <v/>
      </c>
      <c r="K405" s="296" t="str">
        <f>""</f>
        <v/>
      </c>
      <c r="L405" s="293" t="str">
        <f>IFERROR(VLOOKUP($C405&amp;L$401,$Z$64:$AB$639,3,0),"")</f>
        <v/>
      </c>
      <c r="M405" s="297" t="str">
        <f>IFERROR(VLOOKUP($C405&amp;M$401,$Z$64:$AB$639,3,0),"")</f>
        <v/>
      </c>
      <c r="N405" s="295" t="str">
        <f>IFERROR(VLOOKUP($C405&amp;H$401,$AC$64:$AD$639,2,0),"")</f>
        <v/>
      </c>
      <c r="O405" s="293" t="str">
        <f>IFERROR(VLOOKUP($C405&amp;I$401,$AC$64:$AD$639,2,0),"")</f>
        <v/>
      </c>
      <c r="P405" s="293" t="str">
        <f>IFERROR(VLOOKUP($C405&amp;J$401,$AC$64:$AD$639,2,0),"")</f>
        <v/>
      </c>
      <c r="Q405" s="296" t="str">
        <f>""</f>
        <v/>
      </c>
      <c r="R405" s="293" t="str">
        <f>IFERROR(VLOOKUP($C405&amp;L$401,$AC$64:$AD$639,2,0),"")</f>
        <v/>
      </c>
      <c r="S405" s="297" t="str">
        <f>IFERROR(VLOOKUP($C405&amp;M$401,$AC$64:$AD$639,2,0),"")</f>
        <v/>
      </c>
      <c r="T405" s="298" t="str">
        <f t="shared" si="171"/>
        <v/>
      </c>
      <c r="Y405" s="57" t="s">
        <v>57</v>
      </c>
      <c r="Z405" s="33" t="str">
        <f t="shared" si="136"/>
        <v>Team B8Team B6</v>
      </c>
      <c r="AA405" s="172">
        <f t="shared" si="137"/>
        <v>1</v>
      </c>
      <c r="AB405" s="172" t="str">
        <f t="shared" si="138"/>
        <v>4 : 3</v>
      </c>
      <c r="AC405" s="3" t="str">
        <f t="shared" si="139"/>
        <v/>
      </c>
      <c r="AD405" s="64" t="str">
        <f t="shared" si="140"/>
        <v/>
      </c>
      <c r="AE405" s="317"/>
      <c r="AF405" s="170"/>
      <c r="AG405" s="170"/>
      <c r="AH405" s="167" t="str">
        <f t="shared" si="141"/>
        <v>Team B8Team B6</v>
      </c>
    </row>
    <row r="406" spans="2:34" ht="12" customHeight="1" x14ac:dyDescent="0.2">
      <c r="B406" s="290" t="str">
        <f t="shared" si="165"/>
        <v/>
      </c>
      <c r="C406" s="291" t="str">
        <f t="shared" si="166"/>
        <v/>
      </c>
      <c r="D406" s="292" t="str">
        <f t="shared" si="167"/>
        <v/>
      </c>
      <c r="E406" s="293" t="str">
        <f t="shared" si="168"/>
        <v/>
      </c>
      <c r="F406" s="293" t="str">
        <f t="shared" si="169"/>
        <v/>
      </c>
      <c r="G406" s="294" t="str">
        <f t="shared" si="170"/>
        <v/>
      </c>
      <c r="H406" s="295" t="str">
        <f>IFERROR(VLOOKUP($C406&amp;H$401,$Z$64:$AB$639,3,0),"")</f>
        <v/>
      </c>
      <c r="I406" s="293" t="str">
        <f>IFERROR(VLOOKUP($C406&amp;I$401,$Z$64:$AB$639,3,0),"")</f>
        <v/>
      </c>
      <c r="J406" s="293" t="str">
        <f>IFERROR(VLOOKUP($C406&amp;J$401,$Z$64:$AB$639,3,0),"")</f>
        <v/>
      </c>
      <c r="K406" s="293" t="str">
        <f>IFERROR(VLOOKUP($C406&amp;K$401,$Z$64:$AB$639,3,0),"")</f>
        <v/>
      </c>
      <c r="L406" s="296" t="str">
        <f>""</f>
        <v/>
      </c>
      <c r="M406" s="297" t="str">
        <f>IFERROR(VLOOKUP($C406&amp;M$401,$Z$64:$AB$639,3,0),"")</f>
        <v/>
      </c>
      <c r="N406" s="295" t="str">
        <f>IFERROR(VLOOKUP($C406&amp;H$401,$AC$64:$AD$639,2,0),"")</f>
        <v/>
      </c>
      <c r="O406" s="293" t="str">
        <f>IFERROR(VLOOKUP($C406&amp;I$401,$AC$64:$AD$639,2,0),"")</f>
        <v/>
      </c>
      <c r="P406" s="293" t="str">
        <f>IFERROR(VLOOKUP($C406&amp;J$401,$AC$64:$AD$639,2,0),"")</f>
        <v/>
      </c>
      <c r="Q406" s="293" t="str">
        <f>IFERROR(VLOOKUP($C406&amp;K$401,$AC$64:$AD$639,2,0),"")</f>
        <v/>
      </c>
      <c r="R406" s="296" t="str">
        <f>""</f>
        <v/>
      </c>
      <c r="S406" s="297" t="str">
        <f>IFERROR(VLOOKUP($C406&amp;M$401,$AC$64:$AD$639,2,0),"")</f>
        <v/>
      </c>
      <c r="T406" s="298" t="str">
        <f t="shared" si="171"/>
        <v/>
      </c>
      <c r="Y406" s="57" t="s">
        <v>58</v>
      </c>
      <c r="Z406" s="33" t="str">
        <f t="shared" si="136"/>
        <v>Team C8Team C6</v>
      </c>
      <c r="AA406" s="172">
        <f t="shared" si="137"/>
        <v>1</v>
      </c>
      <c r="AB406" s="172" t="str">
        <f t="shared" si="138"/>
        <v>3 : 3</v>
      </c>
      <c r="AC406" s="3" t="str">
        <f t="shared" si="139"/>
        <v/>
      </c>
      <c r="AD406" s="64" t="str">
        <f t="shared" si="140"/>
        <v/>
      </c>
      <c r="AE406" s="317"/>
      <c r="AF406" s="170"/>
      <c r="AG406" s="170"/>
      <c r="AH406" s="167" t="str">
        <f t="shared" si="141"/>
        <v>Team C8Team C6</v>
      </c>
    </row>
    <row r="407" spans="2:34" ht="12" customHeight="1" thickBot="1" x14ac:dyDescent="0.25">
      <c r="B407" s="299" t="str">
        <f t="shared" si="165"/>
        <v/>
      </c>
      <c r="C407" s="300" t="str">
        <f t="shared" si="166"/>
        <v/>
      </c>
      <c r="D407" s="301" t="str">
        <f t="shared" si="167"/>
        <v/>
      </c>
      <c r="E407" s="302" t="str">
        <f t="shared" si="168"/>
        <v/>
      </c>
      <c r="F407" s="302" t="str">
        <f t="shared" si="169"/>
        <v/>
      </c>
      <c r="G407" s="303" t="str">
        <f t="shared" si="170"/>
        <v/>
      </c>
      <c r="H407" s="304" t="str">
        <f>IFERROR(VLOOKUP($C407&amp;H$401,$Z$64:$AB$639,3,0),"")</f>
        <v/>
      </c>
      <c r="I407" s="302" t="str">
        <f>IFERROR(VLOOKUP($C407&amp;I$401,$Z$64:$AB$639,3,0),"")</f>
        <v/>
      </c>
      <c r="J407" s="302" t="str">
        <f>IFERROR(VLOOKUP($C407&amp;J$401,$Z$64:$AB$639,3,0),"")</f>
        <v/>
      </c>
      <c r="K407" s="302" t="str">
        <f>IFERROR(VLOOKUP($C407&amp;K$401,$Z$64:$AB$639,3,0),"")</f>
        <v/>
      </c>
      <c r="L407" s="302" t="str">
        <f>IFERROR(VLOOKUP($C407&amp;L$401,$Z$64:$AB$639,3,0),"")</f>
        <v/>
      </c>
      <c r="M407" s="305" t="str">
        <f>""</f>
        <v/>
      </c>
      <c r="N407" s="304" t="str">
        <f>IFERROR(VLOOKUP($C407&amp;H$401,$AC$64:$AD$639,2,0),"")</f>
        <v/>
      </c>
      <c r="O407" s="302" t="str">
        <f>IFERROR(VLOOKUP($C407&amp;I$401,$AC$64:$AD$639,2,0),"")</f>
        <v/>
      </c>
      <c r="P407" s="302" t="str">
        <f>IFERROR(VLOOKUP($C407&amp;J$401,$AC$64:$AD$639,2,0),"")</f>
        <v/>
      </c>
      <c r="Q407" s="302" t="str">
        <f>IFERROR(VLOOKUP($C407&amp;K$401,$AC$64:$AD$639,2,0),"")</f>
        <v/>
      </c>
      <c r="R407" s="302" t="str">
        <f>IFERROR(VLOOKUP($C407&amp;L$401,$AC$64:$AD$639,2,0),"")</f>
        <v/>
      </c>
      <c r="S407" s="305" t="str">
        <f>""</f>
        <v/>
      </c>
      <c r="T407" s="306" t="str">
        <f t="shared" si="171"/>
        <v/>
      </c>
      <c r="Y407" s="57" t="s">
        <v>59</v>
      </c>
      <c r="Z407" s="33" t="str">
        <f t="shared" si="136"/>
        <v>Team D8Team D6</v>
      </c>
      <c r="AA407" s="172">
        <f t="shared" si="137"/>
        <v>1</v>
      </c>
      <c r="AB407" s="172" t="str">
        <f t="shared" si="138"/>
        <v>1 : 3</v>
      </c>
      <c r="AC407" s="3" t="str">
        <f t="shared" si="139"/>
        <v/>
      </c>
      <c r="AD407" s="64" t="str">
        <f t="shared" si="140"/>
        <v/>
      </c>
      <c r="AE407" s="317"/>
      <c r="AF407" s="170"/>
      <c r="AG407" s="170"/>
      <c r="AH407" s="167" t="str">
        <f t="shared" si="141"/>
        <v>Team D8Team D6</v>
      </c>
    </row>
    <row r="408" spans="2:34" ht="12" customHeight="1" thickTop="1" thickBot="1" x14ac:dyDescent="0.25">
      <c r="B408" s="307" t="str">
        <f>""</f>
        <v/>
      </c>
      <c r="C408" s="307" t="str">
        <f>""</f>
        <v/>
      </c>
      <c r="D408" s="307" t="str">
        <f>""</f>
        <v/>
      </c>
      <c r="E408" s="307" t="str">
        <f>""</f>
        <v/>
      </c>
      <c r="F408" s="307" t="str">
        <f>""</f>
        <v/>
      </c>
      <c r="G408" s="307" t="str">
        <f>""</f>
        <v/>
      </c>
      <c r="H408" s="308" t="str">
        <f>""</f>
        <v/>
      </c>
      <c r="I408" s="308" t="str">
        <f>""</f>
        <v/>
      </c>
      <c r="J408" s="308" t="str">
        <f>""</f>
        <v/>
      </c>
      <c r="K408" s="308" t="str">
        <f>""</f>
        <v/>
      </c>
      <c r="L408" s="308" t="str">
        <f>""</f>
        <v/>
      </c>
      <c r="M408" s="308" t="str">
        <f>""</f>
        <v/>
      </c>
      <c r="N408" s="309" t="str">
        <f>""</f>
        <v/>
      </c>
      <c r="O408" s="309" t="str">
        <f>""</f>
        <v/>
      </c>
      <c r="P408" s="309" t="str">
        <f>""</f>
        <v/>
      </c>
      <c r="Q408" s="309" t="str">
        <f>""</f>
        <v/>
      </c>
      <c r="R408" s="309" t="str">
        <f>""</f>
        <v/>
      </c>
      <c r="S408" s="309" t="str">
        <f>""</f>
        <v/>
      </c>
      <c r="T408" s="309" t="str">
        <f>""</f>
        <v/>
      </c>
      <c r="Y408" s="57" t="s">
        <v>60</v>
      </c>
      <c r="Z408" s="33" t="str">
        <f t="shared" si="136"/>
        <v>Beinbruch SCTeam A9</v>
      </c>
      <c r="AA408" s="172">
        <f t="shared" si="137"/>
        <v>1</v>
      </c>
      <c r="AB408" s="172" t="str">
        <f t="shared" si="138"/>
        <v>3 : 3</v>
      </c>
      <c r="AC408" s="3" t="str">
        <f t="shared" si="139"/>
        <v/>
      </c>
      <c r="AD408" s="64" t="str">
        <f t="shared" si="140"/>
        <v/>
      </c>
      <c r="AE408" s="317"/>
      <c r="AF408" s="170"/>
      <c r="AG408" s="170"/>
      <c r="AH408" s="167" t="str">
        <f t="shared" si="141"/>
        <v>Beinbruch SCTeam A9</v>
      </c>
    </row>
    <row r="409" spans="2:34" ht="12" customHeight="1" thickBot="1" x14ac:dyDescent="0.25">
      <c r="B409" s="309" t="str">
        <f>""</f>
        <v/>
      </c>
      <c r="C409" s="309" t="str">
        <f>""</f>
        <v/>
      </c>
      <c r="D409" s="309" t="str">
        <f>""</f>
        <v/>
      </c>
      <c r="E409" s="309" t="str">
        <f>""</f>
        <v/>
      </c>
      <c r="F409" s="309" t="str">
        <f>""</f>
        <v/>
      </c>
      <c r="G409" s="309" t="str">
        <f>""</f>
        <v/>
      </c>
      <c r="H409" s="310" t="str">
        <f t="shared" ref="H409:M409" si="172">IF(LEN(H410)&gt;$J$74,LEFT(H410,$J$74)&amp;".",H410)</f>
        <v/>
      </c>
      <c r="I409" s="311" t="str">
        <f t="shared" si="172"/>
        <v/>
      </c>
      <c r="J409" s="311" t="str">
        <f t="shared" si="172"/>
        <v/>
      </c>
      <c r="K409" s="311" t="str">
        <f t="shared" si="172"/>
        <v/>
      </c>
      <c r="L409" s="311" t="str">
        <f t="shared" si="172"/>
        <v/>
      </c>
      <c r="M409" s="312" t="str">
        <f t="shared" si="172"/>
        <v/>
      </c>
      <c r="N409" s="310" t="str">
        <f>H409</f>
        <v/>
      </c>
      <c r="O409" s="311" t="str">
        <f t="shared" ref="O409:S409" si="173">I409</f>
        <v/>
      </c>
      <c r="P409" s="311" t="str">
        <f t="shared" si="173"/>
        <v/>
      </c>
      <c r="Q409" s="311" t="str">
        <f t="shared" si="173"/>
        <v/>
      </c>
      <c r="R409" s="311" t="str">
        <f t="shared" si="173"/>
        <v/>
      </c>
      <c r="S409" s="312" t="str">
        <f t="shared" si="173"/>
        <v/>
      </c>
      <c r="T409" s="9" t="str">
        <f>""</f>
        <v/>
      </c>
      <c r="Y409" s="57" t="s">
        <v>61</v>
      </c>
      <c r="Z409" s="33" t="str">
        <f t="shared" si="136"/>
        <v>Team B5Team B9</v>
      </c>
      <c r="AA409" s="172">
        <f t="shared" si="137"/>
        <v>1</v>
      </c>
      <c r="AB409" s="172" t="str">
        <f t="shared" si="138"/>
        <v>1 : 5</v>
      </c>
      <c r="AC409" s="3" t="str">
        <f t="shared" si="139"/>
        <v/>
      </c>
      <c r="AD409" s="64" t="str">
        <f t="shared" si="140"/>
        <v/>
      </c>
      <c r="AE409" s="317"/>
      <c r="AF409" s="170"/>
      <c r="AG409" s="170"/>
      <c r="AH409" s="167" t="str">
        <f t="shared" si="141"/>
        <v>Team B5Team B9</v>
      </c>
    </row>
    <row r="410" spans="2:34" ht="12" customHeight="1" thickTop="1" thickBot="1" x14ac:dyDescent="0.25">
      <c r="B410" s="274" t="str">
        <f>""</f>
        <v/>
      </c>
      <c r="C410" s="275" t="s">
        <v>79</v>
      </c>
      <c r="D410" s="276" t="s">
        <v>97</v>
      </c>
      <c r="E410" s="277" t="s">
        <v>164</v>
      </c>
      <c r="F410" s="277" t="s">
        <v>165</v>
      </c>
      <c r="G410" s="278" t="s">
        <v>166</v>
      </c>
      <c r="H410" s="279" t="str">
        <f>C411</f>
        <v/>
      </c>
      <c r="I410" s="280" t="str">
        <f>C412</f>
        <v/>
      </c>
      <c r="J410" s="280" t="str">
        <f>C413</f>
        <v/>
      </c>
      <c r="K410" s="280" t="str">
        <f>C414</f>
        <v/>
      </c>
      <c r="L410" s="280" t="str">
        <f>C415</f>
        <v/>
      </c>
      <c r="M410" s="281" t="str">
        <f>C416</f>
        <v/>
      </c>
      <c r="N410" s="279" t="str">
        <f>C411</f>
        <v/>
      </c>
      <c r="O410" s="280" t="str">
        <f>C412</f>
        <v/>
      </c>
      <c r="P410" s="280" t="str">
        <f>C413</f>
        <v/>
      </c>
      <c r="Q410" s="280" t="str">
        <f>C414</f>
        <v/>
      </c>
      <c r="R410" s="280" t="str">
        <f>C415</f>
        <v/>
      </c>
      <c r="S410" s="281" t="str">
        <f>C416</f>
        <v/>
      </c>
      <c r="T410" s="9" t="str">
        <f>""</f>
        <v/>
      </c>
      <c r="Y410" s="57" t="s">
        <v>62</v>
      </c>
      <c r="Z410" s="33" t="str">
        <f t="shared" si="136"/>
        <v>Team C5Team C9</v>
      </c>
      <c r="AA410" s="172">
        <f t="shared" si="137"/>
        <v>1</v>
      </c>
      <c r="AB410" s="172" t="str">
        <f t="shared" si="138"/>
        <v>1 : 6</v>
      </c>
      <c r="AC410" s="3" t="str">
        <f t="shared" si="139"/>
        <v/>
      </c>
      <c r="AD410" s="64" t="str">
        <f t="shared" si="140"/>
        <v/>
      </c>
      <c r="AE410" s="317"/>
      <c r="AF410" s="170"/>
      <c r="AG410" s="170"/>
      <c r="AH410" s="167" t="str">
        <f t="shared" si="141"/>
        <v>Team C5Team C9</v>
      </c>
    </row>
    <row r="411" spans="2:34" ht="12" customHeight="1" x14ac:dyDescent="0.2">
      <c r="B411" s="282" t="str">
        <f t="shared" ref="B411:B416" si="174">IF($C411="","",INDEX($B$375:$B$383,MATCH($C411,$C$375:$C$383,0)))</f>
        <v/>
      </c>
      <c r="C411" s="283" t="str">
        <f t="shared" ref="C411:C416" si="175">IF($K$13=0,"",$AC4)</f>
        <v/>
      </c>
      <c r="D411" s="284" t="str">
        <f t="shared" ref="D411:D416" si="176">IF($C411="","",VLOOKUP($C411,$C$17:$AC$25,25,0))</f>
        <v/>
      </c>
      <c r="E411" s="285" t="str">
        <f t="shared" ref="E411:E416" si="177">IF($C411="","",VLOOKUP($C411,$C$17:$AC$25,26,0))</f>
        <v/>
      </c>
      <c r="F411" s="285" t="str">
        <f t="shared" ref="F411:F416" si="178">IF($C411="","",VLOOKUP($C411,$C$17:$AC$25,27,0))</f>
        <v/>
      </c>
      <c r="G411" s="286" t="str">
        <f t="shared" ref="G411:G416" si="179">IF($C411="","",VLOOKUP($C411,$C$81:$D$89,2,0))</f>
        <v/>
      </c>
      <c r="H411" s="287" t="str">
        <f>""</f>
        <v/>
      </c>
      <c r="I411" s="285" t="str">
        <f>IFERROR(VLOOKUP($C411&amp;I$410,$Z$64:$AB$639,3,0),"")</f>
        <v/>
      </c>
      <c r="J411" s="285" t="str">
        <f>IFERROR(VLOOKUP($C411&amp;J$410,$Z$64:$AB$639,3,0),"")</f>
        <v/>
      </c>
      <c r="K411" s="285" t="str">
        <f>IFERROR(VLOOKUP($C411&amp;K$410,$Z$64:$AB$639,3,0),"")</f>
        <v/>
      </c>
      <c r="L411" s="285" t="str">
        <f>IFERROR(VLOOKUP($C411&amp;L$410,$Z$64:$AB$639,3,0),"")</f>
        <v/>
      </c>
      <c r="M411" s="288" t="str">
        <f>IFERROR(VLOOKUP($C411&amp;M$410,$Z$64:$AB$639,3,0),"")</f>
        <v/>
      </c>
      <c r="N411" s="287" t="str">
        <f>""</f>
        <v/>
      </c>
      <c r="O411" s="285" t="str">
        <f>IFERROR(VLOOKUP($C411&amp;I$410,$AC$64:$AD$639,2,0),"")</f>
        <v/>
      </c>
      <c r="P411" s="285" t="str">
        <f>IFERROR(VLOOKUP($C411&amp;J$410,$AC$64:$AD$639,2,0),"")</f>
        <v/>
      </c>
      <c r="Q411" s="285" t="str">
        <f>IFERROR(VLOOKUP($C411&amp;K$410,$AC$64:$AD$639,2,0),"")</f>
        <v/>
      </c>
      <c r="R411" s="285" t="str">
        <f>IFERROR(VLOOKUP($C411&amp;L$410,$AC$64:$AD$639,2,0),"")</f>
        <v/>
      </c>
      <c r="S411" s="288" t="str">
        <f>IFERROR(VLOOKUP($C411&amp;M$410,$AC$64:$AD$639,2,0),"")</f>
        <v/>
      </c>
      <c r="T411" s="289" t="str">
        <f t="shared" ref="T411:T416" si="180">C411</f>
        <v/>
      </c>
      <c r="Y411" s="57" t="s">
        <v>63</v>
      </c>
      <c r="Z411" s="33" t="str">
        <f t="shared" si="136"/>
        <v>Team D5Team D9</v>
      </c>
      <c r="AA411" s="172">
        <f t="shared" si="137"/>
        <v>1</v>
      </c>
      <c r="AB411" s="172" t="str">
        <f t="shared" si="138"/>
        <v>2 : 5</v>
      </c>
      <c r="AC411" s="3" t="str">
        <f t="shared" si="139"/>
        <v/>
      </c>
      <c r="AD411" s="64" t="str">
        <f t="shared" si="140"/>
        <v/>
      </c>
      <c r="AE411" s="317"/>
      <c r="AF411" s="170"/>
      <c r="AG411" s="170"/>
      <c r="AH411" s="167" t="str">
        <f t="shared" si="141"/>
        <v>Team D5Team D9</v>
      </c>
    </row>
    <row r="412" spans="2:34" ht="12" customHeight="1" x14ac:dyDescent="0.2">
      <c r="B412" s="290" t="str">
        <f t="shared" si="174"/>
        <v/>
      </c>
      <c r="C412" s="291" t="str">
        <f t="shared" si="175"/>
        <v/>
      </c>
      <c r="D412" s="292" t="str">
        <f t="shared" si="176"/>
        <v/>
      </c>
      <c r="E412" s="293" t="str">
        <f t="shared" si="177"/>
        <v/>
      </c>
      <c r="F412" s="293" t="str">
        <f t="shared" si="178"/>
        <v/>
      </c>
      <c r="G412" s="294" t="str">
        <f t="shared" si="179"/>
        <v/>
      </c>
      <c r="H412" s="295" t="str">
        <f>IFERROR(VLOOKUP($C412&amp;H$410,$Z$64:$AB$639,3,0),"")</f>
        <v/>
      </c>
      <c r="I412" s="296" t="str">
        <f>""</f>
        <v/>
      </c>
      <c r="J412" s="293" t="str">
        <f>IFERROR(VLOOKUP($C412&amp;J$410,$Z$64:$AB$639,3,0),"")</f>
        <v/>
      </c>
      <c r="K412" s="293" t="str">
        <f>IFERROR(VLOOKUP($C412&amp;K$410,$Z$64:$AB$639,3,0),"")</f>
        <v/>
      </c>
      <c r="L412" s="293" t="str">
        <f>IFERROR(VLOOKUP($C412&amp;L$410,$Z$64:$AB$639,3,0),"")</f>
        <v/>
      </c>
      <c r="M412" s="297" t="str">
        <f>IFERROR(VLOOKUP($C412&amp;M$410,$Z$64:$AB$639,3,0),"")</f>
        <v/>
      </c>
      <c r="N412" s="295" t="str">
        <f>IFERROR(VLOOKUP($C412&amp;H$410,$AC$64:$AD$639,2,0),"")</f>
        <v/>
      </c>
      <c r="O412" s="296" t="str">
        <f>""</f>
        <v/>
      </c>
      <c r="P412" s="293" t="str">
        <f>IFERROR(VLOOKUP($C412&amp;J$410,$AC$64:$AD$639,2,0),"")</f>
        <v/>
      </c>
      <c r="Q412" s="293" t="str">
        <f>IFERROR(VLOOKUP($C412&amp;K$410,$AC$64:$AD$639,2,0),"")</f>
        <v/>
      </c>
      <c r="R412" s="293" t="str">
        <f>IFERROR(VLOOKUP($C412&amp;L$410,$AC$64:$AD$639,2,0),"")</f>
        <v/>
      </c>
      <c r="S412" s="297" t="str">
        <f>IFERROR(VLOOKUP($C412&amp;M$410,$AC$64:$AD$639,2,0),"")</f>
        <v/>
      </c>
      <c r="T412" s="298" t="str">
        <f t="shared" si="180"/>
        <v/>
      </c>
      <c r="Y412" s="57" t="s">
        <v>64</v>
      </c>
      <c r="Z412" s="33" t="str">
        <f t="shared" si="136"/>
        <v>FC BarcelonaEintracht Frankfurt</v>
      </c>
      <c r="AA412" s="172">
        <f t="shared" si="137"/>
        <v>1</v>
      </c>
      <c r="AB412" s="172" t="str">
        <f t="shared" si="138"/>
        <v>2 : 4</v>
      </c>
      <c r="AC412" s="3" t="str">
        <f t="shared" si="139"/>
        <v/>
      </c>
      <c r="AD412" s="64" t="str">
        <f t="shared" si="140"/>
        <v/>
      </c>
      <c r="AE412" s="317"/>
      <c r="AF412" s="170"/>
      <c r="AG412" s="170"/>
      <c r="AH412" s="167" t="str">
        <f t="shared" si="141"/>
        <v>FC BarcelonaEintracht Frankfurt</v>
      </c>
    </row>
    <row r="413" spans="2:34" ht="12" customHeight="1" x14ac:dyDescent="0.2">
      <c r="B413" s="290" t="str">
        <f t="shared" si="174"/>
        <v/>
      </c>
      <c r="C413" s="291" t="str">
        <f t="shared" si="175"/>
        <v/>
      </c>
      <c r="D413" s="292" t="str">
        <f t="shared" si="176"/>
        <v/>
      </c>
      <c r="E413" s="293" t="str">
        <f t="shared" si="177"/>
        <v/>
      </c>
      <c r="F413" s="293" t="str">
        <f t="shared" si="178"/>
        <v/>
      </c>
      <c r="G413" s="294" t="str">
        <f t="shared" si="179"/>
        <v/>
      </c>
      <c r="H413" s="295" t="str">
        <f>IFERROR(VLOOKUP($C413&amp;H$410,$Z$64:$AB$639,3,0),"")</f>
        <v/>
      </c>
      <c r="I413" s="293" t="str">
        <f>IFERROR(VLOOKUP($C413&amp;I$410,$Z$64:$AB$639,3,0),"")</f>
        <v/>
      </c>
      <c r="J413" s="296" t="str">
        <f>""</f>
        <v/>
      </c>
      <c r="K413" s="293" t="str">
        <f>IFERROR(VLOOKUP($C413&amp;K$410,$Z$64:$AB$639,3,0),"")</f>
        <v/>
      </c>
      <c r="L413" s="293" t="str">
        <f>IFERROR(VLOOKUP($C413&amp;L$410,$Z$64:$AB$639,3,0),"")</f>
        <v/>
      </c>
      <c r="M413" s="297" t="str">
        <f>IFERROR(VLOOKUP($C413&amp;M$410,$Z$64:$AB$639,3,0),"")</f>
        <v/>
      </c>
      <c r="N413" s="295" t="str">
        <f>IFERROR(VLOOKUP($C413&amp;H$410,$AC$64:$AD$639,2,0),"")</f>
        <v/>
      </c>
      <c r="O413" s="293" t="str">
        <f>IFERROR(VLOOKUP($C413&amp;I$410,$AC$64:$AD$639,2,0),"")</f>
        <v/>
      </c>
      <c r="P413" s="296" t="str">
        <f>""</f>
        <v/>
      </c>
      <c r="Q413" s="293" t="str">
        <f>IFERROR(VLOOKUP($C413&amp;K$410,$AC$64:$AD$639,2,0),"")</f>
        <v/>
      </c>
      <c r="R413" s="293" t="str">
        <f>IFERROR(VLOOKUP($C413&amp;L$410,$AC$64:$AD$639,2,0),"")</f>
        <v/>
      </c>
      <c r="S413" s="297" t="str">
        <f>IFERROR(VLOOKUP($C413&amp;M$410,$AC$64:$AD$639,2,0),"")</f>
        <v/>
      </c>
      <c r="T413" s="298" t="str">
        <f t="shared" si="180"/>
        <v/>
      </c>
      <c r="Y413" s="57" t="s">
        <v>65</v>
      </c>
      <c r="Z413" s="33" t="str">
        <f t="shared" si="136"/>
        <v>Team B3Team B2</v>
      </c>
      <c r="AA413" s="172">
        <f t="shared" si="137"/>
        <v>1</v>
      </c>
      <c r="AB413" s="172" t="str">
        <f t="shared" si="138"/>
        <v>0 : 3</v>
      </c>
      <c r="AC413" s="3" t="str">
        <f t="shared" si="139"/>
        <v/>
      </c>
      <c r="AD413" s="64" t="str">
        <f t="shared" si="140"/>
        <v/>
      </c>
      <c r="AE413" s="317"/>
      <c r="AF413" s="170"/>
      <c r="AG413" s="170"/>
      <c r="AH413" s="167" t="str">
        <f t="shared" si="141"/>
        <v>Team B3Team B2</v>
      </c>
    </row>
    <row r="414" spans="2:34" ht="12" customHeight="1" x14ac:dyDescent="0.2">
      <c r="B414" s="290" t="str">
        <f t="shared" si="174"/>
        <v/>
      </c>
      <c r="C414" s="291" t="str">
        <f t="shared" si="175"/>
        <v/>
      </c>
      <c r="D414" s="292" t="str">
        <f t="shared" si="176"/>
        <v/>
      </c>
      <c r="E414" s="293" t="str">
        <f t="shared" si="177"/>
        <v/>
      </c>
      <c r="F414" s="293" t="str">
        <f t="shared" si="178"/>
        <v/>
      </c>
      <c r="G414" s="294" t="str">
        <f t="shared" si="179"/>
        <v/>
      </c>
      <c r="H414" s="295" t="str">
        <f>IFERROR(VLOOKUP($C414&amp;H$410,$Z$64:$AB$639,3,0),"")</f>
        <v/>
      </c>
      <c r="I414" s="293" t="str">
        <f>IFERROR(VLOOKUP($C414&amp;I$410,$Z$64:$AB$639,3,0),"")</f>
        <v/>
      </c>
      <c r="J414" s="293" t="str">
        <f>IFERROR(VLOOKUP($C414&amp;J$410,$Z$64:$AB$639,3,0),"")</f>
        <v/>
      </c>
      <c r="K414" s="296" t="str">
        <f>""</f>
        <v/>
      </c>
      <c r="L414" s="293" t="str">
        <f>IFERROR(VLOOKUP($C414&amp;L$410,$Z$64:$AB$639,3,0),"")</f>
        <v/>
      </c>
      <c r="M414" s="297" t="str">
        <f>IFERROR(VLOOKUP($C414&amp;M$410,$Z$64:$AB$639,3,0),"")</f>
        <v/>
      </c>
      <c r="N414" s="295" t="str">
        <f>IFERROR(VLOOKUP($C414&amp;H$410,$AC$64:$AD$639,2,0),"")</f>
        <v/>
      </c>
      <c r="O414" s="293" t="str">
        <f>IFERROR(VLOOKUP($C414&amp;I$410,$AC$64:$AD$639,2,0),"")</f>
        <v/>
      </c>
      <c r="P414" s="293" t="str">
        <f>IFERROR(VLOOKUP($C414&amp;J$410,$AC$64:$AD$639,2,0),"")</f>
        <v/>
      </c>
      <c r="Q414" s="296" t="str">
        <f>""</f>
        <v/>
      </c>
      <c r="R414" s="293" t="str">
        <f>IFERROR(VLOOKUP($C414&amp;L$410,$AC$64:$AD$639,2,0),"")</f>
        <v/>
      </c>
      <c r="S414" s="297" t="str">
        <f>IFERROR(VLOOKUP($C414&amp;M$410,$AC$64:$AD$639,2,0),"")</f>
        <v/>
      </c>
      <c r="T414" s="298" t="str">
        <f t="shared" si="180"/>
        <v/>
      </c>
      <c r="Y414" s="57" t="s">
        <v>66</v>
      </c>
      <c r="Z414" s="33" t="str">
        <f t="shared" si="136"/>
        <v>Team C3Team C2</v>
      </c>
      <c r="AA414" s="172">
        <f t="shared" si="137"/>
        <v>1</v>
      </c>
      <c r="AB414" s="172" t="str">
        <f t="shared" si="138"/>
        <v>1 : 5</v>
      </c>
      <c r="AC414" s="3" t="str">
        <f t="shared" si="139"/>
        <v/>
      </c>
      <c r="AD414" s="64" t="str">
        <f t="shared" si="140"/>
        <v/>
      </c>
      <c r="AE414" s="317"/>
      <c r="AF414" s="170"/>
      <c r="AG414" s="170"/>
      <c r="AH414" s="167" t="str">
        <f t="shared" si="141"/>
        <v>Team C3Team C2</v>
      </c>
    </row>
    <row r="415" spans="2:34" ht="12" customHeight="1" x14ac:dyDescent="0.2">
      <c r="B415" s="290" t="str">
        <f t="shared" si="174"/>
        <v/>
      </c>
      <c r="C415" s="291" t="str">
        <f t="shared" si="175"/>
        <v/>
      </c>
      <c r="D415" s="292" t="str">
        <f t="shared" si="176"/>
        <v/>
      </c>
      <c r="E415" s="293" t="str">
        <f t="shared" si="177"/>
        <v/>
      </c>
      <c r="F415" s="293" t="str">
        <f t="shared" si="178"/>
        <v/>
      </c>
      <c r="G415" s="294" t="str">
        <f t="shared" si="179"/>
        <v/>
      </c>
      <c r="H415" s="295" t="str">
        <f>IFERROR(VLOOKUP($C415&amp;H$410,$Z$64:$AB$639,3,0),"")</f>
        <v/>
      </c>
      <c r="I415" s="293" t="str">
        <f>IFERROR(VLOOKUP($C415&amp;I$410,$Z$64:$AB$639,3,0),"")</f>
        <v/>
      </c>
      <c r="J415" s="293" t="str">
        <f>IFERROR(VLOOKUP($C415&amp;J$410,$Z$64:$AB$639,3,0),"")</f>
        <v/>
      </c>
      <c r="K415" s="293" t="str">
        <f>IFERROR(VLOOKUP($C415&amp;K$410,$Z$64:$AB$639,3,0),"")</f>
        <v/>
      </c>
      <c r="L415" s="296" t="str">
        <f>""</f>
        <v/>
      </c>
      <c r="M415" s="297" t="str">
        <f>IFERROR(VLOOKUP($C415&amp;M$410,$Z$64:$AB$639,3,0),"")</f>
        <v/>
      </c>
      <c r="N415" s="295" t="str">
        <f>IFERROR(VLOOKUP($C415&amp;H$410,$AC$64:$AD$639,2,0),"")</f>
        <v/>
      </c>
      <c r="O415" s="293" t="str">
        <f>IFERROR(VLOOKUP($C415&amp;I$410,$AC$64:$AD$639,2,0),"")</f>
        <v/>
      </c>
      <c r="P415" s="293" t="str">
        <f>IFERROR(VLOOKUP($C415&amp;J$410,$AC$64:$AD$639,2,0),"")</f>
        <v/>
      </c>
      <c r="Q415" s="293" t="str">
        <f>IFERROR(VLOOKUP($C415&amp;K$410,$AC$64:$AD$639,2,0),"")</f>
        <v/>
      </c>
      <c r="R415" s="296" t="str">
        <f>""</f>
        <v/>
      </c>
      <c r="S415" s="297" t="str">
        <f>IFERROR(VLOOKUP($C415&amp;M$410,$AC$64:$AD$639,2,0),"")</f>
        <v/>
      </c>
      <c r="T415" s="298" t="str">
        <f t="shared" si="180"/>
        <v/>
      </c>
      <c r="Y415" s="57" t="s">
        <v>67</v>
      </c>
      <c r="Z415" s="33" t="str">
        <f t="shared" si="136"/>
        <v>Team D3Team D2</v>
      </c>
      <c r="AA415" s="172">
        <f t="shared" si="137"/>
        <v>1</v>
      </c>
      <c r="AB415" s="172" t="str">
        <f t="shared" si="138"/>
        <v>3 : 0</v>
      </c>
      <c r="AC415" s="3" t="str">
        <f t="shared" si="139"/>
        <v/>
      </c>
      <c r="AD415" s="64" t="str">
        <f t="shared" si="140"/>
        <v/>
      </c>
      <c r="AE415" s="317"/>
      <c r="AF415" s="170"/>
      <c r="AG415" s="170"/>
      <c r="AH415" s="167" t="str">
        <f t="shared" si="141"/>
        <v>Team D3Team D2</v>
      </c>
    </row>
    <row r="416" spans="2:34" ht="12" customHeight="1" thickBot="1" x14ac:dyDescent="0.25">
      <c r="B416" s="299" t="str">
        <f t="shared" si="174"/>
        <v/>
      </c>
      <c r="C416" s="300" t="str">
        <f t="shared" si="175"/>
        <v/>
      </c>
      <c r="D416" s="301" t="str">
        <f t="shared" si="176"/>
        <v/>
      </c>
      <c r="E416" s="302" t="str">
        <f t="shared" si="177"/>
        <v/>
      </c>
      <c r="F416" s="302" t="str">
        <f t="shared" si="178"/>
        <v/>
      </c>
      <c r="G416" s="303" t="str">
        <f t="shared" si="179"/>
        <v/>
      </c>
      <c r="H416" s="304" t="str">
        <f>IFERROR(VLOOKUP($C416&amp;H$410,$Z$64:$AB$639,3,0),"")</f>
        <v/>
      </c>
      <c r="I416" s="302" t="str">
        <f>IFERROR(VLOOKUP($C416&amp;I$410,$Z$64:$AB$639,3,0),"")</f>
        <v/>
      </c>
      <c r="J416" s="302" t="str">
        <f>IFERROR(VLOOKUP($C416&amp;J$410,$Z$64:$AB$639,3,0),"")</f>
        <v/>
      </c>
      <c r="K416" s="302" t="str">
        <f>IFERROR(VLOOKUP($C416&amp;K$410,$Z$64:$AB$639,3,0),"")</f>
        <v/>
      </c>
      <c r="L416" s="302" t="str">
        <f>IFERROR(VLOOKUP($C416&amp;L$410,$Z$64:$AB$639,3,0),"")</f>
        <v/>
      </c>
      <c r="M416" s="305" t="str">
        <f>""</f>
        <v/>
      </c>
      <c r="N416" s="304" t="str">
        <f>IFERROR(VLOOKUP($C416&amp;H$410,$AC$64:$AD$639,2,0),"")</f>
        <v/>
      </c>
      <c r="O416" s="302" t="str">
        <f>IFERROR(VLOOKUP($C416&amp;I$410,$AC$64:$AD$639,2,0),"")</f>
        <v/>
      </c>
      <c r="P416" s="302" t="str">
        <f>IFERROR(VLOOKUP($C416&amp;J$410,$AC$64:$AD$639,2,0),"")</f>
        <v/>
      </c>
      <c r="Q416" s="302" t="str">
        <f>IFERROR(VLOOKUP($C416&amp;K$410,$AC$64:$AD$639,2,0),"")</f>
        <v/>
      </c>
      <c r="R416" s="302" t="str">
        <f>IFERROR(VLOOKUP($C416&amp;L$410,$AC$64:$AD$639,2,0),"")</f>
        <v/>
      </c>
      <c r="S416" s="305" t="str">
        <f>""</f>
        <v/>
      </c>
      <c r="T416" s="306" t="str">
        <f t="shared" si="180"/>
        <v/>
      </c>
      <c r="Y416" s="57" t="s">
        <v>68</v>
      </c>
      <c r="Z416" s="33" t="str">
        <f t="shared" ref="Z416:Z479" si="181">W128&amp;V128</f>
        <v>FV Schlappe Lunge1. FC Riedwald</v>
      </c>
      <c r="AA416" s="172">
        <f t="shared" ref="AA416:AA479" si="182">AA128</f>
        <v>1</v>
      </c>
      <c r="AB416" s="172" t="str">
        <f t="shared" ref="AB416:AB479" si="183">IF(AA416&gt;0,Y128&amp;$M$67&amp;X128,"")</f>
        <v>2 : 1</v>
      </c>
      <c r="AC416" s="3" t="str">
        <f t="shared" ref="AC416:AC479" si="184">IF($AG128=1,W128&amp;V128,"")</f>
        <v/>
      </c>
      <c r="AD416" s="64" t="str">
        <f t="shared" ref="AD416:AD479" si="185">IF(AND(AA128&gt;0,$AG128=1),$Y128&amp;$M$67&amp;$X128,"")</f>
        <v/>
      </c>
      <c r="AE416" s="317"/>
      <c r="AF416" s="170"/>
      <c r="AG416" s="170"/>
      <c r="AH416" s="167" t="str">
        <f t="shared" si="141"/>
        <v>FV Schlappe Lunge1. FC Riedwald</v>
      </c>
    </row>
    <row r="417" spans="2:34" ht="12" customHeight="1" thickTop="1" thickBot="1" x14ac:dyDescent="0.25">
      <c r="B417" s="307" t="str">
        <f>""</f>
        <v/>
      </c>
      <c r="C417" s="307" t="str">
        <f>""</f>
        <v/>
      </c>
      <c r="D417" s="307" t="str">
        <f>""</f>
        <v/>
      </c>
      <c r="E417" s="307" t="str">
        <f>""</f>
        <v/>
      </c>
      <c r="F417" s="307" t="str">
        <f>""</f>
        <v/>
      </c>
      <c r="G417" s="307" t="str">
        <f>""</f>
        <v/>
      </c>
      <c r="H417" s="308" t="str">
        <f>""</f>
        <v/>
      </c>
      <c r="I417" s="308" t="str">
        <f>""</f>
        <v/>
      </c>
      <c r="J417" s="308" t="str">
        <f>""</f>
        <v/>
      </c>
      <c r="K417" s="308" t="str">
        <f>""</f>
        <v/>
      </c>
      <c r="L417" s="308" t="str">
        <f>""</f>
        <v/>
      </c>
      <c r="M417" s="308" t="str">
        <f>""</f>
        <v/>
      </c>
      <c r="N417" s="309" t="str">
        <f>""</f>
        <v/>
      </c>
      <c r="O417" s="309" t="str">
        <f>""</f>
        <v/>
      </c>
      <c r="P417" s="309" t="str">
        <f>""</f>
        <v/>
      </c>
      <c r="Q417" s="309" t="str">
        <f>""</f>
        <v/>
      </c>
      <c r="R417" s="309" t="str">
        <f>""</f>
        <v/>
      </c>
      <c r="S417" s="309" t="str">
        <f>""</f>
        <v/>
      </c>
      <c r="T417" s="309" t="str">
        <f>""</f>
        <v/>
      </c>
      <c r="Y417" s="57" t="s">
        <v>69</v>
      </c>
      <c r="Z417" s="33" t="str">
        <f t="shared" si="181"/>
        <v>Team B6Team B1</v>
      </c>
      <c r="AA417" s="172">
        <f t="shared" si="182"/>
        <v>1</v>
      </c>
      <c r="AB417" s="172" t="str">
        <f t="shared" si="183"/>
        <v>2 : 2</v>
      </c>
      <c r="AC417" s="3" t="str">
        <f t="shared" si="184"/>
        <v/>
      </c>
      <c r="AD417" s="64" t="str">
        <f t="shared" si="185"/>
        <v/>
      </c>
      <c r="AE417" s="317"/>
      <c r="AF417" s="170"/>
      <c r="AG417" s="170"/>
      <c r="AH417" s="167" t="str">
        <f t="shared" si="141"/>
        <v>Team B6Team B1</v>
      </c>
    </row>
    <row r="418" spans="2:34" ht="12" customHeight="1" thickBot="1" x14ac:dyDescent="0.25">
      <c r="B418" s="309" t="str">
        <f>""</f>
        <v/>
      </c>
      <c r="C418" s="309" t="str">
        <f>""</f>
        <v/>
      </c>
      <c r="D418" s="309" t="str">
        <f>""</f>
        <v/>
      </c>
      <c r="E418" s="309" t="str">
        <f>""</f>
        <v/>
      </c>
      <c r="F418" s="309" t="str">
        <f>""</f>
        <v/>
      </c>
      <c r="G418" s="309" t="str">
        <f>""</f>
        <v/>
      </c>
      <c r="H418" s="310" t="str">
        <f t="shared" ref="H418:M418" si="186">IF(LEN(H419)&gt;$J$74,LEFT(H419,$J$74)&amp;".",H419)</f>
        <v/>
      </c>
      <c r="I418" s="311" t="str">
        <f t="shared" si="186"/>
        <v/>
      </c>
      <c r="J418" s="311" t="str">
        <f t="shared" si="186"/>
        <v/>
      </c>
      <c r="K418" s="311" t="str">
        <f t="shared" si="186"/>
        <v/>
      </c>
      <c r="L418" s="311" t="str">
        <f t="shared" si="186"/>
        <v/>
      </c>
      <c r="M418" s="312" t="str">
        <f t="shared" si="186"/>
        <v/>
      </c>
      <c r="N418" s="310" t="str">
        <f>H418</f>
        <v/>
      </c>
      <c r="O418" s="311" t="str">
        <f t="shared" ref="O418:S418" si="187">I418</f>
        <v/>
      </c>
      <c r="P418" s="311" t="str">
        <f t="shared" si="187"/>
        <v/>
      </c>
      <c r="Q418" s="311" t="str">
        <f t="shared" si="187"/>
        <v/>
      </c>
      <c r="R418" s="311" t="str">
        <f t="shared" si="187"/>
        <v/>
      </c>
      <c r="S418" s="312" t="str">
        <f t="shared" si="187"/>
        <v/>
      </c>
      <c r="T418" s="9" t="str">
        <f>""</f>
        <v/>
      </c>
      <c r="Y418" s="57" t="s">
        <v>70</v>
      </c>
      <c r="Z418" s="33" t="str">
        <f t="shared" si="181"/>
        <v>Team C6Team C1</v>
      </c>
      <c r="AA418" s="172">
        <f t="shared" si="182"/>
        <v>1</v>
      </c>
      <c r="AB418" s="172" t="str">
        <f t="shared" si="183"/>
        <v>3 : 4</v>
      </c>
      <c r="AC418" s="3" t="str">
        <f t="shared" si="184"/>
        <v/>
      </c>
      <c r="AD418" s="64" t="str">
        <f t="shared" si="185"/>
        <v/>
      </c>
      <c r="AE418" s="317"/>
      <c r="AF418" s="170"/>
      <c r="AG418" s="170"/>
      <c r="AH418" s="167" t="str">
        <f t="shared" ref="AH418:AH481" si="188">Z418</f>
        <v>Team C6Team C1</v>
      </c>
    </row>
    <row r="419" spans="2:34" ht="12" customHeight="1" thickTop="1" thickBot="1" x14ac:dyDescent="0.25">
      <c r="B419" s="274" t="str">
        <f>""</f>
        <v/>
      </c>
      <c r="C419" s="275" t="s">
        <v>79</v>
      </c>
      <c r="D419" s="276" t="s">
        <v>97</v>
      </c>
      <c r="E419" s="277" t="s">
        <v>164</v>
      </c>
      <c r="F419" s="277" t="s">
        <v>165</v>
      </c>
      <c r="G419" s="278" t="s">
        <v>166</v>
      </c>
      <c r="H419" s="279" t="str">
        <f>C420</f>
        <v/>
      </c>
      <c r="I419" s="280" t="str">
        <f>C421</f>
        <v/>
      </c>
      <c r="J419" s="280" t="str">
        <f>C422</f>
        <v/>
      </c>
      <c r="K419" s="280" t="str">
        <f>C423</f>
        <v/>
      </c>
      <c r="L419" s="280" t="str">
        <f>C424</f>
        <v/>
      </c>
      <c r="M419" s="281" t="str">
        <f>C425</f>
        <v/>
      </c>
      <c r="N419" s="279" t="str">
        <f>C420</f>
        <v/>
      </c>
      <c r="O419" s="280" t="str">
        <f>C421</f>
        <v/>
      </c>
      <c r="P419" s="280" t="str">
        <f>C422</f>
        <v/>
      </c>
      <c r="Q419" s="280" t="str">
        <f>C423</f>
        <v/>
      </c>
      <c r="R419" s="280" t="str">
        <f>C424</f>
        <v/>
      </c>
      <c r="S419" s="281" t="str">
        <f>C425</f>
        <v/>
      </c>
      <c r="T419" s="9" t="str">
        <f>""</f>
        <v/>
      </c>
      <c r="Y419" s="57" t="s">
        <v>71</v>
      </c>
      <c r="Z419" s="33" t="str">
        <f t="shared" si="181"/>
        <v>Team D6Team D1</v>
      </c>
      <c r="AA419" s="172">
        <f t="shared" si="182"/>
        <v>1</v>
      </c>
      <c r="AB419" s="172" t="str">
        <f t="shared" si="183"/>
        <v>3 : 3</v>
      </c>
      <c r="AC419" s="3" t="str">
        <f t="shared" si="184"/>
        <v/>
      </c>
      <c r="AD419" s="64" t="str">
        <f t="shared" si="185"/>
        <v/>
      </c>
      <c r="AE419" s="317"/>
      <c r="AF419" s="170"/>
      <c r="AG419" s="170"/>
      <c r="AH419" s="167" t="str">
        <f t="shared" si="188"/>
        <v>Team D6Team D1</v>
      </c>
    </row>
    <row r="420" spans="2:34" ht="12" customHeight="1" x14ac:dyDescent="0.2">
      <c r="B420" s="282" t="str">
        <f t="shared" ref="B420:B425" si="189">IF($C420="","",INDEX($B$375:$B$383,MATCH($C420,$C$375:$C$383,0)))</f>
        <v/>
      </c>
      <c r="C420" s="283" t="str">
        <f t="shared" ref="C420:C425" si="190">IF($K$13=0,"",$AH4)</f>
        <v/>
      </c>
      <c r="D420" s="284" t="str">
        <f t="shared" ref="D420:D425" si="191">IF($C420="","",VLOOKUP($C420,$C$17:$AC$25,25,0))</f>
        <v/>
      </c>
      <c r="E420" s="285" t="str">
        <f t="shared" ref="E420:E425" si="192">IF($C420="","",VLOOKUP($C420,$C$17:$AC$25,26,0))</f>
        <v/>
      </c>
      <c r="F420" s="285" t="str">
        <f t="shared" ref="F420:F425" si="193">IF($C420="","",VLOOKUP($C420,$C$17:$AC$25,27,0))</f>
        <v/>
      </c>
      <c r="G420" s="286" t="str">
        <f t="shared" ref="G420:G425" si="194">IF($C420="","",VLOOKUP($C420,$C$81:$D$89,2,0))</f>
        <v/>
      </c>
      <c r="H420" s="287" t="str">
        <f>""</f>
        <v/>
      </c>
      <c r="I420" s="285" t="str">
        <f>IFERROR(VLOOKUP($C420&amp;I$419,$Z$64:$AB$639,3,0),"")</f>
        <v/>
      </c>
      <c r="J420" s="285" t="str">
        <f>IFERROR(VLOOKUP($C420&amp;J$419,$Z$64:$AB$639,3,0),"")</f>
        <v/>
      </c>
      <c r="K420" s="285" t="str">
        <f>IFERROR(VLOOKUP($C420&amp;K$419,$Z$64:$AB$639,3,0),"")</f>
        <v/>
      </c>
      <c r="L420" s="285" t="str">
        <f>IFERROR(VLOOKUP($C420&amp;L$419,$Z$64:$AB$639,3,0),"")</f>
        <v/>
      </c>
      <c r="M420" s="288" t="str">
        <f>IFERROR(VLOOKUP($C420&amp;M$419,$Z$64:$AB$639,3,0),"")</f>
        <v/>
      </c>
      <c r="N420" s="287" t="str">
        <f>""</f>
        <v/>
      </c>
      <c r="O420" s="285" t="str">
        <f>IFERROR(VLOOKUP($C420&amp;I$419,$AC$64:$AD$639,2,0),"")</f>
        <v/>
      </c>
      <c r="P420" s="285" t="str">
        <f>IFERROR(VLOOKUP($C420&amp;J$419,$AC$64:$AD$639,2,0),"")</f>
        <v/>
      </c>
      <c r="Q420" s="285" t="str">
        <f>IFERROR(VLOOKUP($C420&amp;K$419,$AC$64:$AD$639,2,0),"")</f>
        <v/>
      </c>
      <c r="R420" s="285" t="str">
        <f>IFERROR(VLOOKUP($C420&amp;L$419,$AC$64:$AD$639,2,0),"")</f>
        <v/>
      </c>
      <c r="S420" s="288" t="str">
        <f>IFERROR(VLOOKUP($C420&amp;M$419,$AC$64:$AD$639,2,0),"")</f>
        <v/>
      </c>
      <c r="T420" s="289" t="str">
        <f t="shared" ref="T420:T425" si="195">C420</f>
        <v/>
      </c>
      <c r="Y420" s="57" t="s">
        <v>72</v>
      </c>
      <c r="Z420" s="33" t="str">
        <f t="shared" si="181"/>
        <v>Team A7Beinbruch SC</v>
      </c>
      <c r="AA420" s="172">
        <f t="shared" si="182"/>
        <v>1</v>
      </c>
      <c r="AB420" s="172" t="str">
        <f t="shared" si="183"/>
        <v>3 : 1</v>
      </c>
      <c r="AC420" s="3" t="str">
        <f t="shared" si="184"/>
        <v/>
      </c>
      <c r="AD420" s="64" t="str">
        <f t="shared" si="185"/>
        <v/>
      </c>
      <c r="AE420" s="317"/>
      <c r="AF420" s="170"/>
      <c r="AG420" s="170"/>
      <c r="AH420" s="167" t="str">
        <f t="shared" si="188"/>
        <v>Team A7Beinbruch SC</v>
      </c>
    </row>
    <row r="421" spans="2:34" ht="12" customHeight="1" x14ac:dyDescent="0.2">
      <c r="B421" s="290" t="str">
        <f t="shared" si="189"/>
        <v/>
      </c>
      <c r="C421" s="291" t="str">
        <f t="shared" si="190"/>
        <v/>
      </c>
      <c r="D421" s="292" t="str">
        <f t="shared" si="191"/>
        <v/>
      </c>
      <c r="E421" s="293" t="str">
        <f t="shared" si="192"/>
        <v/>
      </c>
      <c r="F421" s="293" t="str">
        <f t="shared" si="193"/>
        <v/>
      </c>
      <c r="G421" s="294" t="str">
        <f t="shared" si="194"/>
        <v/>
      </c>
      <c r="H421" s="295" t="str">
        <f>IFERROR(VLOOKUP($C421&amp;H$419,$Z$64:$AB$639,3,0),"")</f>
        <v/>
      </c>
      <c r="I421" s="296" t="str">
        <f>""</f>
        <v/>
      </c>
      <c r="J421" s="293" t="str">
        <f>IFERROR(VLOOKUP($C421&amp;J$419,$Z$64:$AB$639,3,0),"")</f>
        <v/>
      </c>
      <c r="K421" s="293" t="str">
        <f>IFERROR(VLOOKUP($C421&amp;K$419,$Z$64:$AB$639,3,0),"")</f>
        <v/>
      </c>
      <c r="L421" s="293" t="str">
        <f>IFERROR(VLOOKUP($C421&amp;L$419,$Z$64:$AB$639,3,0),"")</f>
        <v/>
      </c>
      <c r="M421" s="297" t="str">
        <f>IFERROR(VLOOKUP($C421&amp;M$419,$Z$64:$AB$639,3,0),"")</f>
        <v/>
      </c>
      <c r="N421" s="295" t="str">
        <f>IFERROR(VLOOKUP($C421&amp;H$419,$AC$64:$AD$639,2,0),"")</f>
        <v/>
      </c>
      <c r="O421" s="296" t="str">
        <f>""</f>
        <v/>
      </c>
      <c r="P421" s="293" t="str">
        <f>IFERROR(VLOOKUP($C421&amp;J$419,$AC$64:$AD$639,2,0),"")</f>
        <v/>
      </c>
      <c r="Q421" s="293" t="str">
        <f>IFERROR(VLOOKUP($C421&amp;K$419,$AC$64:$AD$639,2,0),"")</f>
        <v/>
      </c>
      <c r="R421" s="293" t="str">
        <f>IFERROR(VLOOKUP($C421&amp;L$419,$AC$64:$AD$639,2,0),"")</f>
        <v/>
      </c>
      <c r="S421" s="297" t="str">
        <f>IFERROR(VLOOKUP($C421&amp;M$419,$AC$64:$AD$639,2,0),"")</f>
        <v/>
      </c>
      <c r="T421" s="298" t="str">
        <f t="shared" si="195"/>
        <v/>
      </c>
      <c r="Y421" s="57" t="s">
        <v>73</v>
      </c>
      <c r="Z421" s="33" t="str">
        <f t="shared" si="181"/>
        <v>Team B7Team B5</v>
      </c>
      <c r="AA421" s="172">
        <f t="shared" si="182"/>
        <v>1</v>
      </c>
      <c r="AB421" s="172" t="str">
        <f t="shared" si="183"/>
        <v>3 : 3</v>
      </c>
      <c r="AC421" s="3" t="str">
        <f t="shared" si="184"/>
        <v/>
      </c>
      <c r="AD421" s="64" t="str">
        <f t="shared" si="185"/>
        <v/>
      </c>
      <c r="AE421" s="317"/>
      <c r="AF421" s="170"/>
      <c r="AG421" s="170"/>
      <c r="AH421" s="167" t="str">
        <f t="shared" si="188"/>
        <v>Team B7Team B5</v>
      </c>
    </row>
    <row r="422" spans="2:34" ht="12" customHeight="1" x14ac:dyDescent="0.2">
      <c r="B422" s="290" t="str">
        <f t="shared" si="189"/>
        <v/>
      </c>
      <c r="C422" s="291" t="str">
        <f t="shared" si="190"/>
        <v/>
      </c>
      <c r="D422" s="292" t="str">
        <f t="shared" si="191"/>
        <v/>
      </c>
      <c r="E422" s="293" t="str">
        <f t="shared" si="192"/>
        <v/>
      </c>
      <c r="F422" s="293" t="str">
        <f t="shared" si="193"/>
        <v/>
      </c>
      <c r="G422" s="294" t="str">
        <f t="shared" si="194"/>
        <v/>
      </c>
      <c r="H422" s="295" t="str">
        <f>IFERROR(VLOOKUP($C422&amp;H$419,$Z$64:$AB$639,3,0),"")</f>
        <v/>
      </c>
      <c r="I422" s="293" t="str">
        <f>IFERROR(VLOOKUP($C422&amp;I$419,$Z$64:$AB$639,3,0),"")</f>
        <v/>
      </c>
      <c r="J422" s="296" t="str">
        <f>""</f>
        <v/>
      </c>
      <c r="K422" s="293" t="str">
        <f>IFERROR(VLOOKUP($C422&amp;K$419,$Z$64:$AB$639,3,0),"")</f>
        <v/>
      </c>
      <c r="L422" s="293" t="str">
        <f>IFERROR(VLOOKUP($C422&amp;L$419,$Z$64:$AB$639,3,0),"")</f>
        <v/>
      </c>
      <c r="M422" s="297" t="str">
        <f>IFERROR(VLOOKUP($C422&amp;M$419,$Z$64:$AB$639,3,0),"")</f>
        <v/>
      </c>
      <c r="N422" s="295" t="str">
        <f>IFERROR(VLOOKUP($C422&amp;H$419,$AC$64:$AD$639,2,0),"")</f>
        <v/>
      </c>
      <c r="O422" s="293" t="str">
        <f>IFERROR(VLOOKUP($C422&amp;I$419,$AC$64:$AD$639,2,0),"")</f>
        <v/>
      </c>
      <c r="P422" s="296" t="str">
        <f>""</f>
        <v/>
      </c>
      <c r="Q422" s="293" t="str">
        <f>IFERROR(VLOOKUP($C422&amp;K$419,$AC$64:$AD$639,2,0),"")</f>
        <v/>
      </c>
      <c r="R422" s="293" t="str">
        <f>IFERROR(VLOOKUP($C422&amp;L$419,$AC$64:$AD$639,2,0),"")</f>
        <v/>
      </c>
      <c r="S422" s="297" t="str">
        <f>IFERROR(VLOOKUP($C422&amp;M$419,$AC$64:$AD$639,2,0),"")</f>
        <v/>
      </c>
      <c r="T422" s="298" t="str">
        <f t="shared" si="195"/>
        <v/>
      </c>
      <c r="Y422" s="57" t="s">
        <v>74</v>
      </c>
      <c r="Z422" s="33" t="str">
        <f t="shared" si="181"/>
        <v>Team C7Team C5</v>
      </c>
      <c r="AA422" s="172">
        <f t="shared" si="182"/>
        <v>1</v>
      </c>
      <c r="AB422" s="172" t="str">
        <f t="shared" si="183"/>
        <v>5 : 1</v>
      </c>
      <c r="AC422" s="3" t="str">
        <f t="shared" si="184"/>
        <v/>
      </c>
      <c r="AD422" s="64" t="str">
        <f t="shared" si="185"/>
        <v/>
      </c>
      <c r="AE422" s="317"/>
      <c r="AF422" s="170"/>
      <c r="AG422" s="170"/>
      <c r="AH422" s="167" t="str">
        <f t="shared" si="188"/>
        <v>Team C7Team C5</v>
      </c>
    </row>
    <row r="423" spans="2:34" ht="12" customHeight="1" x14ac:dyDescent="0.2">
      <c r="B423" s="290" t="str">
        <f t="shared" si="189"/>
        <v/>
      </c>
      <c r="C423" s="291" t="str">
        <f t="shared" si="190"/>
        <v/>
      </c>
      <c r="D423" s="292" t="str">
        <f t="shared" si="191"/>
        <v/>
      </c>
      <c r="E423" s="293" t="str">
        <f t="shared" si="192"/>
        <v/>
      </c>
      <c r="F423" s="293" t="str">
        <f t="shared" si="193"/>
        <v/>
      </c>
      <c r="G423" s="294" t="str">
        <f t="shared" si="194"/>
        <v/>
      </c>
      <c r="H423" s="295" t="str">
        <f>IFERROR(VLOOKUP($C423&amp;H$419,$Z$64:$AB$639,3,0),"")</f>
        <v/>
      </c>
      <c r="I423" s="293" t="str">
        <f>IFERROR(VLOOKUP($C423&amp;I$419,$Z$64:$AB$639,3,0),"")</f>
        <v/>
      </c>
      <c r="J423" s="293" t="str">
        <f>IFERROR(VLOOKUP($C423&amp;J$419,$Z$64:$AB$639,3,0),"")</f>
        <v/>
      </c>
      <c r="K423" s="296" t="str">
        <f>""</f>
        <v/>
      </c>
      <c r="L423" s="293" t="str">
        <f>IFERROR(VLOOKUP($C423&amp;L$419,$Z$64:$AB$639,3,0),"")</f>
        <v/>
      </c>
      <c r="M423" s="297" t="str">
        <f>IFERROR(VLOOKUP($C423&amp;M$419,$Z$64:$AB$639,3,0),"")</f>
        <v/>
      </c>
      <c r="N423" s="295" t="str">
        <f>IFERROR(VLOOKUP($C423&amp;H$419,$AC$64:$AD$639,2,0),"")</f>
        <v/>
      </c>
      <c r="O423" s="293" t="str">
        <f>IFERROR(VLOOKUP($C423&amp;I$419,$AC$64:$AD$639,2,0),"")</f>
        <v/>
      </c>
      <c r="P423" s="293" t="str">
        <f>IFERROR(VLOOKUP($C423&amp;J$419,$AC$64:$AD$639,2,0),"")</f>
        <v/>
      </c>
      <c r="Q423" s="296" t="str">
        <f>""</f>
        <v/>
      </c>
      <c r="R423" s="293" t="str">
        <f>IFERROR(VLOOKUP($C423&amp;L$419,$AC$64:$AD$639,2,0),"")</f>
        <v/>
      </c>
      <c r="S423" s="297" t="str">
        <f>IFERROR(VLOOKUP($C423&amp;M$419,$AC$64:$AD$639,2,0),"")</f>
        <v/>
      </c>
      <c r="T423" s="298" t="str">
        <f t="shared" si="195"/>
        <v/>
      </c>
      <c r="Y423" s="57" t="s">
        <v>75</v>
      </c>
      <c r="Z423" s="33" t="str">
        <f t="shared" si="181"/>
        <v>Team D7Team D5</v>
      </c>
      <c r="AA423" s="172">
        <f t="shared" si="182"/>
        <v>1</v>
      </c>
      <c r="AB423" s="172" t="str">
        <f t="shared" si="183"/>
        <v>6 : 1</v>
      </c>
      <c r="AC423" s="3" t="str">
        <f t="shared" si="184"/>
        <v/>
      </c>
      <c r="AD423" s="64" t="str">
        <f t="shared" si="185"/>
        <v/>
      </c>
      <c r="AE423" s="317"/>
      <c r="AF423" s="170"/>
      <c r="AG423" s="170"/>
      <c r="AH423" s="167" t="str">
        <f t="shared" si="188"/>
        <v>Team D7Team D5</v>
      </c>
    </row>
    <row r="424" spans="2:34" ht="12" customHeight="1" x14ac:dyDescent="0.2">
      <c r="B424" s="290" t="str">
        <f t="shared" si="189"/>
        <v/>
      </c>
      <c r="C424" s="291" t="str">
        <f t="shared" si="190"/>
        <v/>
      </c>
      <c r="D424" s="292" t="str">
        <f t="shared" si="191"/>
        <v/>
      </c>
      <c r="E424" s="293" t="str">
        <f t="shared" si="192"/>
        <v/>
      </c>
      <c r="F424" s="293" t="str">
        <f t="shared" si="193"/>
        <v/>
      </c>
      <c r="G424" s="294" t="str">
        <f t="shared" si="194"/>
        <v/>
      </c>
      <c r="H424" s="295" t="str">
        <f>IFERROR(VLOOKUP($C424&amp;H$419,$Z$64:$AB$639,3,0),"")</f>
        <v/>
      </c>
      <c r="I424" s="293" t="str">
        <f>IFERROR(VLOOKUP($C424&amp;I$419,$Z$64:$AB$639,3,0),"")</f>
        <v/>
      </c>
      <c r="J424" s="293" t="str">
        <f>IFERROR(VLOOKUP($C424&amp;J$419,$Z$64:$AB$639,3,0),"")</f>
        <v/>
      </c>
      <c r="K424" s="293" t="str">
        <f>IFERROR(VLOOKUP($C424&amp;K$419,$Z$64:$AB$639,3,0),"")</f>
        <v/>
      </c>
      <c r="L424" s="296" t="str">
        <f>""</f>
        <v/>
      </c>
      <c r="M424" s="297" t="str">
        <f>IFERROR(VLOOKUP($C424&amp;M$419,$Z$64:$AB$639,3,0),"")</f>
        <v/>
      </c>
      <c r="N424" s="295" t="str">
        <f>IFERROR(VLOOKUP($C424&amp;H$419,$AC$64:$AD$639,2,0),"")</f>
        <v/>
      </c>
      <c r="O424" s="293" t="str">
        <f>IFERROR(VLOOKUP($C424&amp;I$419,$AC$64:$AD$639,2,0),"")</f>
        <v/>
      </c>
      <c r="P424" s="293" t="str">
        <f>IFERROR(VLOOKUP($C424&amp;J$419,$AC$64:$AD$639,2,0),"")</f>
        <v/>
      </c>
      <c r="Q424" s="293" t="str">
        <f>IFERROR(VLOOKUP($C424&amp;K$419,$AC$64:$AD$639,2,0),"")</f>
        <v/>
      </c>
      <c r="R424" s="296" t="str">
        <f>""</f>
        <v/>
      </c>
      <c r="S424" s="297" t="str">
        <f>IFERROR(VLOOKUP($C424&amp;M$419,$AC$64:$AD$639,2,0),"")</f>
        <v/>
      </c>
      <c r="T424" s="298" t="str">
        <f t="shared" si="195"/>
        <v/>
      </c>
      <c r="Y424" s="57" t="s">
        <v>187</v>
      </c>
      <c r="Z424" s="33" t="str">
        <f t="shared" si="181"/>
        <v>Maibach 1822 eVTeam A8</v>
      </c>
      <c r="AA424" s="172">
        <f t="shared" si="182"/>
        <v>1</v>
      </c>
      <c r="AB424" s="172" t="str">
        <f t="shared" si="183"/>
        <v>5 : 2</v>
      </c>
      <c r="AC424" s="3" t="str">
        <f t="shared" si="184"/>
        <v/>
      </c>
      <c r="AD424" s="64" t="str">
        <f t="shared" si="185"/>
        <v/>
      </c>
      <c r="AE424" s="317"/>
      <c r="AF424" s="170"/>
      <c r="AG424" s="170"/>
      <c r="AH424" s="167" t="str">
        <f t="shared" si="188"/>
        <v>Maibach 1822 eVTeam A8</v>
      </c>
    </row>
    <row r="425" spans="2:34" ht="12" customHeight="1" thickBot="1" x14ac:dyDescent="0.25">
      <c r="B425" s="299" t="str">
        <f t="shared" si="189"/>
        <v/>
      </c>
      <c r="C425" s="300" t="str">
        <f t="shared" si="190"/>
        <v/>
      </c>
      <c r="D425" s="301" t="str">
        <f t="shared" si="191"/>
        <v/>
      </c>
      <c r="E425" s="302" t="str">
        <f t="shared" si="192"/>
        <v/>
      </c>
      <c r="F425" s="302" t="str">
        <f t="shared" si="193"/>
        <v/>
      </c>
      <c r="G425" s="303" t="str">
        <f t="shared" si="194"/>
        <v/>
      </c>
      <c r="H425" s="304" t="str">
        <f>IFERROR(VLOOKUP($C425&amp;H$419,$Z$64:$AB$639,3,0),"")</f>
        <v/>
      </c>
      <c r="I425" s="302" t="str">
        <f>IFERROR(VLOOKUP($C425&amp;I$419,$Z$64:$AB$639,3,0),"")</f>
        <v/>
      </c>
      <c r="J425" s="302" t="str">
        <f>IFERROR(VLOOKUP($C425&amp;J$419,$Z$64:$AB$639,3,0),"")</f>
        <v/>
      </c>
      <c r="K425" s="302" t="str">
        <f>IFERROR(VLOOKUP($C425&amp;K$419,$Z$64:$AB$639,3,0),"")</f>
        <v/>
      </c>
      <c r="L425" s="302" t="str">
        <f>IFERROR(VLOOKUP($C425&amp;L$419,$Z$64:$AB$639,3,0),"")</f>
        <v/>
      </c>
      <c r="M425" s="305" t="str">
        <f>""</f>
        <v/>
      </c>
      <c r="N425" s="304" t="str">
        <f>IFERROR(VLOOKUP($C425&amp;H$419,$AC$64:$AD$639,2,0),"")</f>
        <v/>
      </c>
      <c r="O425" s="302" t="str">
        <f>IFERROR(VLOOKUP($C425&amp;I$419,$AC$64:$AD$639,2,0),"")</f>
        <v/>
      </c>
      <c r="P425" s="302" t="str">
        <f>IFERROR(VLOOKUP($C425&amp;J$419,$AC$64:$AD$639,2,0),"")</f>
        <v/>
      </c>
      <c r="Q425" s="302" t="str">
        <f>IFERROR(VLOOKUP($C425&amp;K$419,$AC$64:$AD$639,2,0),"")</f>
        <v/>
      </c>
      <c r="R425" s="302" t="str">
        <f>IFERROR(VLOOKUP($C425&amp;L$419,$AC$64:$AD$639,2,0),"")</f>
        <v/>
      </c>
      <c r="S425" s="305" t="str">
        <f>""</f>
        <v/>
      </c>
      <c r="T425" s="306" t="str">
        <f t="shared" si="195"/>
        <v/>
      </c>
      <c r="Y425" s="57" t="s">
        <v>188</v>
      </c>
      <c r="Z425" s="33" t="str">
        <f t="shared" si="181"/>
        <v>Team B4Team B8</v>
      </c>
      <c r="AA425" s="172">
        <f t="shared" si="182"/>
        <v>1</v>
      </c>
      <c r="AB425" s="172" t="str">
        <f t="shared" si="183"/>
        <v>4 : 2</v>
      </c>
      <c r="AC425" s="3" t="str">
        <f t="shared" si="184"/>
        <v/>
      </c>
      <c r="AD425" s="64" t="str">
        <f t="shared" si="185"/>
        <v/>
      </c>
      <c r="AE425" s="317"/>
      <c r="AF425" s="170"/>
      <c r="AG425" s="170"/>
      <c r="AH425" s="167" t="str">
        <f t="shared" si="188"/>
        <v>Team B4Team B8</v>
      </c>
    </row>
    <row r="426" spans="2:34" ht="12" customHeight="1" thickTop="1" thickBot="1" x14ac:dyDescent="0.25">
      <c r="B426" s="307" t="str">
        <f>""</f>
        <v/>
      </c>
      <c r="C426" s="307" t="str">
        <f>""</f>
        <v/>
      </c>
      <c r="D426" s="307" t="str">
        <f>""</f>
        <v/>
      </c>
      <c r="E426" s="307" t="str">
        <f>""</f>
        <v/>
      </c>
      <c r="F426" s="307" t="str">
        <f>""</f>
        <v/>
      </c>
      <c r="G426" s="307" t="str">
        <f>""</f>
        <v/>
      </c>
      <c r="H426" s="308" t="str">
        <f>""</f>
        <v/>
      </c>
      <c r="I426" s="308" t="str">
        <f>""</f>
        <v/>
      </c>
      <c r="J426" s="308" t="str">
        <f>""</f>
        <v/>
      </c>
      <c r="K426" s="308" t="str">
        <f>""</f>
        <v/>
      </c>
      <c r="L426" s="308" t="str">
        <f>""</f>
        <v/>
      </c>
      <c r="M426" s="308" t="str">
        <f>""</f>
        <v/>
      </c>
      <c r="N426" s="309" t="str">
        <f>""</f>
        <v/>
      </c>
      <c r="O426" s="309" t="str">
        <f>""</f>
        <v/>
      </c>
      <c r="P426" s="309" t="str">
        <f>""</f>
        <v/>
      </c>
      <c r="Q426" s="309" t="str">
        <f>""</f>
        <v/>
      </c>
      <c r="R426" s="309" t="str">
        <f>""</f>
        <v/>
      </c>
      <c r="S426" s="309" t="str">
        <f>""</f>
        <v/>
      </c>
      <c r="T426" s="309" t="str">
        <f>""</f>
        <v/>
      </c>
      <c r="Y426" s="57" t="s">
        <v>189</v>
      </c>
      <c r="Z426" s="33" t="str">
        <f t="shared" si="181"/>
        <v>Team C4Team C8</v>
      </c>
      <c r="AA426" s="172">
        <f t="shared" si="182"/>
        <v>1</v>
      </c>
      <c r="AB426" s="172" t="str">
        <f t="shared" si="183"/>
        <v>3 : 0</v>
      </c>
      <c r="AC426" s="3" t="str">
        <f t="shared" si="184"/>
        <v/>
      </c>
      <c r="AD426" s="64" t="str">
        <f t="shared" si="185"/>
        <v/>
      </c>
      <c r="AE426" s="317"/>
      <c r="AF426" s="170"/>
      <c r="AG426" s="170"/>
      <c r="AH426" s="167" t="str">
        <f t="shared" si="188"/>
        <v>Team C4Team C8</v>
      </c>
    </row>
    <row r="427" spans="2:34" ht="12" customHeight="1" thickBot="1" x14ac:dyDescent="0.25">
      <c r="B427" s="309" t="str">
        <f>""</f>
        <v/>
      </c>
      <c r="C427" s="309" t="str">
        <f>""</f>
        <v/>
      </c>
      <c r="D427" s="309" t="str">
        <f>""</f>
        <v/>
      </c>
      <c r="E427" s="309" t="str">
        <f>""</f>
        <v/>
      </c>
      <c r="F427" s="309" t="str">
        <f>""</f>
        <v/>
      </c>
      <c r="G427" s="309" t="str">
        <f>""</f>
        <v/>
      </c>
      <c r="H427" s="310" t="str">
        <f t="shared" ref="H427:M427" si="196">IF(LEN(H428)&gt;$J$74,LEFT(H428,$J$74)&amp;".",H428)</f>
        <v/>
      </c>
      <c r="I427" s="311" t="str">
        <f t="shared" si="196"/>
        <v/>
      </c>
      <c r="J427" s="311" t="str">
        <f t="shared" si="196"/>
        <v/>
      </c>
      <c r="K427" s="311" t="str">
        <f t="shared" si="196"/>
        <v/>
      </c>
      <c r="L427" s="311" t="str">
        <f t="shared" si="196"/>
        <v/>
      </c>
      <c r="M427" s="312" t="str">
        <f t="shared" si="196"/>
        <v/>
      </c>
      <c r="N427" s="310" t="str">
        <f>H427</f>
        <v/>
      </c>
      <c r="O427" s="311" t="str">
        <f t="shared" ref="O427:S427" si="197">I427</f>
        <v/>
      </c>
      <c r="P427" s="311" t="str">
        <f t="shared" si="197"/>
        <v/>
      </c>
      <c r="Q427" s="311" t="str">
        <f t="shared" si="197"/>
        <v/>
      </c>
      <c r="R427" s="311" t="str">
        <f t="shared" si="197"/>
        <v/>
      </c>
      <c r="S427" s="312" t="str">
        <f t="shared" si="197"/>
        <v/>
      </c>
      <c r="T427" s="9" t="str">
        <f>""</f>
        <v/>
      </c>
      <c r="Y427" s="57" t="s">
        <v>190</v>
      </c>
      <c r="Z427" s="33" t="str">
        <f t="shared" si="181"/>
        <v>Team D4Team D8</v>
      </c>
      <c r="AA427" s="172">
        <f t="shared" si="182"/>
        <v>1</v>
      </c>
      <c r="AB427" s="172" t="str">
        <f t="shared" si="183"/>
        <v>5 : 1</v>
      </c>
      <c r="AC427" s="3" t="str">
        <f t="shared" si="184"/>
        <v/>
      </c>
      <c r="AD427" s="64" t="str">
        <f t="shared" si="185"/>
        <v/>
      </c>
      <c r="AE427" s="317"/>
      <c r="AF427" s="170"/>
      <c r="AG427" s="170"/>
      <c r="AH427" s="167" t="str">
        <f t="shared" si="188"/>
        <v>Team D4Team D8</v>
      </c>
    </row>
    <row r="428" spans="2:34" ht="12" customHeight="1" thickTop="1" thickBot="1" x14ac:dyDescent="0.25">
      <c r="B428" s="274" t="str">
        <f>""</f>
        <v/>
      </c>
      <c r="C428" s="275" t="s">
        <v>79</v>
      </c>
      <c r="D428" s="276" t="s">
        <v>97</v>
      </c>
      <c r="E428" s="277" t="s">
        <v>164</v>
      </c>
      <c r="F428" s="277" t="s">
        <v>165</v>
      </c>
      <c r="G428" s="278" t="s">
        <v>166</v>
      </c>
      <c r="H428" s="279" t="str">
        <f>C429</f>
        <v/>
      </c>
      <c r="I428" s="280" t="str">
        <f>C430</f>
        <v/>
      </c>
      <c r="J428" s="280" t="str">
        <f>C431</f>
        <v/>
      </c>
      <c r="K428" s="280" t="str">
        <f>C432</f>
        <v/>
      </c>
      <c r="L428" s="280" t="str">
        <f>C433</f>
        <v/>
      </c>
      <c r="M428" s="281" t="str">
        <f>C434</f>
        <v/>
      </c>
      <c r="N428" s="279" t="str">
        <f>C429</f>
        <v/>
      </c>
      <c r="O428" s="280" t="str">
        <f>C430</f>
        <v/>
      </c>
      <c r="P428" s="280" t="str">
        <f>C431</f>
        <v/>
      </c>
      <c r="Q428" s="280" t="str">
        <f>C432</f>
        <v/>
      </c>
      <c r="R428" s="280" t="str">
        <f>C433</f>
        <v/>
      </c>
      <c r="S428" s="281" t="str">
        <f>C434</f>
        <v/>
      </c>
      <c r="T428" s="9" t="str">
        <f>""</f>
        <v/>
      </c>
      <c r="Y428" s="57" t="s">
        <v>191</v>
      </c>
      <c r="Z428" s="33" t="str">
        <f t="shared" si="181"/>
        <v>Team A9FC Barcelona</v>
      </c>
      <c r="AA428" s="172">
        <f t="shared" si="182"/>
        <v>1</v>
      </c>
      <c r="AB428" s="172" t="str">
        <f t="shared" si="183"/>
        <v>0 : 3</v>
      </c>
      <c r="AC428" s="3" t="str">
        <f t="shared" si="184"/>
        <v/>
      </c>
      <c r="AD428" s="64" t="str">
        <f t="shared" si="185"/>
        <v/>
      </c>
      <c r="AE428" s="317"/>
      <c r="AF428" s="170"/>
      <c r="AG428" s="170"/>
      <c r="AH428" s="167" t="str">
        <f t="shared" si="188"/>
        <v>Team A9FC Barcelona</v>
      </c>
    </row>
    <row r="429" spans="2:34" ht="12" customHeight="1" x14ac:dyDescent="0.2">
      <c r="B429" s="282" t="str">
        <f t="shared" ref="B429:B434" si="198">IF($C429="","",INDEX($B$375:$B$383,MATCH($C429,$C$375:$C$383,0)))</f>
        <v/>
      </c>
      <c r="C429" s="283" t="str">
        <f t="shared" ref="C429:C434" si="199">IF($K$13=0,"",$AM4)</f>
        <v/>
      </c>
      <c r="D429" s="284" t="str">
        <f t="shared" ref="D429:D434" si="200">IF($C429="","",VLOOKUP($C429,$C$17:$AC$25,25,0))</f>
        <v/>
      </c>
      <c r="E429" s="285" t="str">
        <f t="shared" ref="E429:E434" si="201">IF($C429="","",VLOOKUP($C429,$C$17:$AC$25,26,0))</f>
        <v/>
      </c>
      <c r="F429" s="285" t="str">
        <f t="shared" ref="F429:F434" si="202">IF($C429="","",VLOOKUP($C429,$C$17:$AC$25,27,0))</f>
        <v/>
      </c>
      <c r="G429" s="286" t="str">
        <f t="shared" ref="G429:G434" si="203">IF($C429="","",VLOOKUP($C429,$C$81:$D$89,2,0))</f>
        <v/>
      </c>
      <c r="H429" s="287" t="str">
        <f>""</f>
        <v/>
      </c>
      <c r="I429" s="285" t="str">
        <f>IFERROR(VLOOKUP($C429&amp;I$428,$Z$64:$AB$639,3,0),"")</f>
        <v/>
      </c>
      <c r="J429" s="285" t="str">
        <f>IFERROR(VLOOKUP($C429&amp;J$428,$Z$64:$AB$639,3,0),"")</f>
        <v/>
      </c>
      <c r="K429" s="285" t="str">
        <f>IFERROR(VLOOKUP($C429&amp;K$428,$Z$64:$AB$639,3,0),"")</f>
        <v/>
      </c>
      <c r="L429" s="285" t="str">
        <f>IFERROR(VLOOKUP($C429&amp;L$428,$Z$64:$AB$639,3,0),"")</f>
        <v/>
      </c>
      <c r="M429" s="288" t="str">
        <f>IFERROR(VLOOKUP($C429&amp;M$428,$Z$64:$AB$639,3,0),"")</f>
        <v/>
      </c>
      <c r="N429" s="287" t="str">
        <f>""</f>
        <v/>
      </c>
      <c r="O429" s="285" t="str">
        <f>IFERROR(VLOOKUP($C429&amp;I$428,$AC$64:$AD$639,2,0),"")</f>
        <v/>
      </c>
      <c r="P429" s="285" t="str">
        <f>IFERROR(VLOOKUP($C429&amp;J$428,$AC$64:$AD$639,2,0),"")</f>
        <v/>
      </c>
      <c r="Q429" s="285" t="str">
        <f>IFERROR(VLOOKUP($C429&amp;K$428,$AC$64:$AD$639,2,0),"")</f>
        <v/>
      </c>
      <c r="R429" s="285" t="str">
        <f>IFERROR(VLOOKUP($C429&amp;L$428,$AC$64:$AD$639,2,0),"")</f>
        <v/>
      </c>
      <c r="S429" s="288" t="str">
        <f>IFERROR(VLOOKUP($C429&amp;M$428,$AC$64:$AD$639,2,0),"")</f>
        <v/>
      </c>
      <c r="T429" s="289" t="str">
        <f t="shared" ref="T429:T434" si="204">C429</f>
        <v/>
      </c>
      <c r="Y429" s="57" t="s">
        <v>192</v>
      </c>
      <c r="Z429" s="33" t="str">
        <f t="shared" si="181"/>
        <v>Team B9Team B3</v>
      </c>
      <c r="AA429" s="172">
        <f t="shared" si="182"/>
        <v>1</v>
      </c>
      <c r="AB429" s="172" t="str">
        <f t="shared" si="183"/>
        <v>1 : 2</v>
      </c>
      <c r="AC429" s="3" t="str">
        <f t="shared" si="184"/>
        <v/>
      </c>
      <c r="AD429" s="64" t="str">
        <f t="shared" si="185"/>
        <v/>
      </c>
      <c r="AE429" s="317"/>
      <c r="AF429" s="170"/>
      <c r="AG429" s="170"/>
      <c r="AH429" s="167" t="str">
        <f t="shared" si="188"/>
        <v>Team B9Team B3</v>
      </c>
    </row>
    <row r="430" spans="2:34" ht="12" customHeight="1" x14ac:dyDescent="0.2">
      <c r="B430" s="290" t="str">
        <f t="shared" si="198"/>
        <v/>
      </c>
      <c r="C430" s="291" t="str">
        <f t="shared" si="199"/>
        <v/>
      </c>
      <c r="D430" s="292" t="str">
        <f t="shared" si="200"/>
        <v/>
      </c>
      <c r="E430" s="293" t="str">
        <f t="shared" si="201"/>
        <v/>
      </c>
      <c r="F430" s="293" t="str">
        <f t="shared" si="202"/>
        <v/>
      </c>
      <c r="G430" s="294" t="str">
        <f t="shared" si="203"/>
        <v/>
      </c>
      <c r="H430" s="295" t="str">
        <f>IFERROR(VLOOKUP($C430&amp;H$428,$Z$64:$AB$639,3,0),"")</f>
        <v/>
      </c>
      <c r="I430" s="296" t="str">
        <f>""</f>
        <v/>
      </c>
      <c r="J430" s="293" t="str">
        <f>IFERROR(VLOOKUP($C430&amp;J$428,$Z$64:$AB$639,3,0),"")</f>
        <v/>
      </c>
      <c r="K430" s="293" t="str">
        <f>IFERROR(VLOOKUP($C430&amp;K$428,$Z$64:$AB$639,3,0),"")</f>
        <v/>
      </c>
      <c r="L430" s="293" t="str">
        <f>IFERROR(VLOOKUP($C430&amp;L$428,$Z$64:$AB$639,3,0),"")</f>
        <v/>
      </c>
      <c r="M430" s="297" t="str">
        <f>IFERROR(VLOOKUP($C430&amp;M$428,$Z$64:$AB$639,3,0),"")</f>
        <v/>
      </c>
      <c r="N430" s="295" t="str">
        <f>IFERROR(VLOOKUP($C430&amp;H$428,$AC$64:$AD$639,2,0),"")</f>
        <v/>
      </c>
      <c r="O430" s="296" t="str">
        <f>""</f>
        <v/>
      </c>
      <c r="P430" s="293" t="str">
        <f>IFERROR(VLOOKUP($C430&amp;J$428,$AC$64:$AD$639,2,0),"")</f>
        <v/>
      </c>
      <c r="Q430" s="293" t="str">
        <f>IFERROR(VLOOKUP($C430&amp;K$428,$AC$64:$AD$639,2,0),"")</f>
        <v/>
      </c>
      <c r="R430" s="293" t="str">
        <f>IFERROR(VLOOKUP($C430&amp;L$428,$AC$64:$AD$639,2,0),"")</f>
        <v/>
      </c>
      <c r="S430" s="297" t="str">
        <f>IFERROR(VLOOKUP($C430&amp;M$428,$AC$64:$AD$639,2,0),"")</f>
        <v/>
      </c>
      <c r="T430" s="298" t="str">
        <f t="shared" si="204"/>
        <v/>
      </c>
      <c r="Y430" s="57" t="s">
        <v>193</v>
      </c>
      <c r="Z430" s="33" t="str">
        <f t="shared" si="181"/>
        <v>Team C9Team C3</v>
      </c>
      <c r="AA430" s="172">
        <f t="shared" si="182"/>
        <v>1</v>
      </c>
      <c r="AB430" s="172" t="str">
        <f t="shared" si="183"/>
        <v>2 : 2</v>
      </c>
      <c r="AC430" s="3" t="str">
        <f t="shared" si="184"/>
        <v/>
      </c>
      <c r="AD430" s="64" t="str">
        <f t="shared" si="185"/>
        <v/>
      </c>
      <c r="AE430" s="317"/>
      <c r="AF430" s="170"/>
      <c r="AG430" s="170"/>
      <c r="AH430" s="167" t="str">
        <f t="shared" si="188"/>
        <v>Team C9Team C3</v>
      </c>
    </row>
    <row r="431" spans="2:34" ht="12" customHeight="1" x14ac:dyDescent="0.2">
      <c r="B431" s="290" t="str">
        <f t="shared" si="198"/>
        <v/>
      </c>
      <c r="C431" s="291" t="str">
        <f t="shared" si="199"/>
        <v/>
      </c>
      <c r="D431" s="292" t="str">
        <f t="shared" si="200"/>
        <v/>
      </c>
      <c r="E431" s="293" t="str">
        <f t="shared" si="201"/>
        <v/>
      </c>
      <c r="F431" s="293" t="str">
        <f t="shared" si="202"/>
        <v/>
      </c>
      <c r="G431" s="294" t="str">
        <f t="shared" si="203"/>
        <v/>
      </c>
      <c r="H431" s="295" t="str">
        <f>IFERROR(VLOOKUP($C431&amp;H$428,$Z$64:$AB$639,3,0),"")</f>
        <v/>
      </c>
      <c r="I431" s="293" t="str">
        <f>IFERROR(VLOOKUP($C431&amp;I$428,$Z$64:$AB$639,3,0),"")</f>
        <v/>
      </c>
      <c r="J431" s="296" t="str">
        <f>""</f>
        <v/>
      </c>
      <c r="K431" s="293" t="str">
        <f>IFERROR(VLOOKUP($C431&amp;K$428,$Z$64:$AB$639,3,0),"")</f>
        <v/>
      </c>
      <c r="L431" s="293" t="str">
        <f>IFERROR(VLOOKUP($C431&amp;L$428,$Z$64:$AB$639,3,0),"")</f>
        <v/>
      </c>
      <c r="M431" s="297" t="str">
        <f>IFERROR(VLOOKUP($C431&amp;M$428,$Z$64:$AB$639,3,0),"")</f>
        <v/>
      </c>
      <c r="N431" s="295" t="str">
        <f>IFERROR(VLOOKUP($C431&amp;H$428,$AC$64:$AD$639,2,0),"")</f>
        <v/>
      </c>
      <c r="O431" s="293" t="str">
        <f>IFERROR(VLOOKUP($C431&amp;I$428,$AC$64:$AD$639,2,0),"")</f>
        <v/>
      </c>
      <c r="P431" s="296" t="str">
        <f>""</f>
        <v/>
      </c>
      <c r="Q431" s="293" t="str">
        <f>IFERROR(VLOOKUP($C431&amp;K$428,$AC$64:$AD$639,2,0),"")</f>
        <v/>
      </c>
      <c r="R431" s="293" t="str">
        <f>IFERROR(VLOOKUP($C431&amp;L$428,$AC$64:$AD$639,2,0),"")</f>
        <v/>
      </c>
      <c r="S431" s="297" t="str">
        <f>IFERROR(VLOOKUP($C431&amp;M$428,$AC$64:$AD$639,2,0),"")</f>
        <v/>
      </c>
      <c r="T431" s="298" t="str">
        <f t="shared" si="204"/>
        <v/>
      </c>
      <c r="Y431" s="57" t="s">
        <v>194</v>
      </c>
      <c r="Z431" s="33" t="str">
        <f t="shared" si="181"/>
        <v>Team D9Team D3</v>
      </c>
      <c r="AA431" s="172">
        <f t="shared" si="182"/>
        <v>1</v>
      </c>
      <c r="AB431" s="172" t="str">
        <f t="shared" si="183"/>
        <v>4 : 3</v>
      </c>
      <c r="AC431" s="3" t="str">
        <f t="shared" si="184"/>
        <v/>
      </c>
      <c r="AD431" s="64" t="str">
        <f t="shared" si="185"/>
        <v/>
      </c>
      <c r="AE431" s="317"/>
      <c r="AF431" s="170"/>
      <c r="AG431" s="170"/>
      <c r="AH431" s="167" t="str">
        <f t="shared" si="188"/>
        <v>Team D9Team D3</v>
      </c>
    </row>
    <row r="432" spans="2:34" ht="12" customHeight="1" x14ac:dyDescent="0.2">
      <c r="B432" s="290" t="str">
        <f t="shared" si="198"/>
        <v/>
      </c>
      <c r="C432" s="291" t="str">
        <f t="shared" si="199"/>
        <v/>
      </c>
      <c r="D432" s="292" t="str">
        <f t="shared" si="200"/>
        <v/>
      </c>
      <c r="E432" s="293" t="str">
        <f t="shared" si="201"/>
        <v/>
      </c>
      <c r="F432" s="293" t="str">
        <f t="shared" si="202"/>
        <v/>
      </c>
      <c r="G432" s="294" t="str">
        <f t="shared" si="203"/>
        <v/>
      </c>
      <c r="H432" s="295" t="str">
        <f>IFERROR(VLOOKUP($C432&amp;H$428,$Z$64:$AB$639,3,0),"")</f>
        <v/>
      </c>
      <c r="I432" s="293" t="str">
        <f>IFERROR(VLOOKUP($C432&amp;I$428,$Z$64:$AB$639,3,0),"")</f>
        <v/>
      </c>
      <c r="J432" s="293" t="str">
        <f>IFERROR(VLOOKUP($C432&amp;J$428,$Z$64:$AB$639,3,0),"")</f>
        <v/>
      </c>
      <c r="K432" s="296" t="str">
        <f>""</f>
        <v/>
      </c>
      <c r="L432" s="293" t="str">
        <f>IFERROR(VLOOKUP($C432&amp;L$428,$Z$64:$AB$639,3,0),"")</f>
        <v/>
      </c>
      <c r="M432" s="297" t="str">
        <f>IFERROR(VLOOKUP($C432&amp;M$428,$Z$64:$AB$639,3,0),"")</f>
        <v/>
      </c>
      <c r="N432" s="295" t="str">
        <f>IFERROR(VLOOKUP($C432&amp;H$428,$AC$64:$AD$639,2,0),"")</f>
        <v/>
      </c>
      <c r="O432" s="293" t="str">
        <f>IFERROR(VLOOKUP($C432&amp;I$428,$AC$64:$AD$639,2,0),"")</f>
        <v/>
      </c>
      <c r="P432" s="293" t="str">
        <f>IFERROR(VLOOKUP($C432&amp;J$428,$AC$64:$AD$639,2,0),"")</f>
        <v/>
      </c>
      <c r="Q432" s="296" t="str">
        <f>""</f>
        <v/>
      </c>
      <c r="R432" s="293" t="str">
        <f>IFERROR(VLOOKUP($C432&amp;L$428,$AC$64:$AD$639,2,0),"")</f>
        <v/>
      </c>
      <c r="S432" s="297" t="str">
        <f>IFERROR(VLOOKUP($C432&amp;M$428,$AC$64:$AD$639,2,0),"")</f>
        <v/>
      </c>
      <c r="T432" s="298" t="str">
        <f t="shared" si="204"/>
        <v/>
      </c>
      <c r="Y432" s="57" t="s">
        <v>195</v>
      </c>
      <c r="Z432" s="33" t="str">
        <f t="shared" si="181"/>
        <v>1. FC RiedwaldBeinbruch SC</v>
      </c>
      <c r="AA432" s="172">
        <f t="shared" si="182"/>
        <v>1</v>
      </c>
      <c r="AB432" s="172" t="str">
        <f t="shared" si="183"/>
        <v>3 : 3</v>
      </c>
      <c r="AC432" s="3" t="str">
        <f t="shared" si="184"/>
        <v/>
      </c>
      <c r="AD432" s="64" t="str">
        <f t="shared" si="185"/>
        <v/>
      </c>
      <c r="AE432" s="317"/>
      <c r="AF432" s="170"/>
      <c r="AG432" s="170"/>
      <c r="AH432" s="167" t="str">
        <f t="shared" si="188"/>
        <v>1. FC RiedwaldBeinbruch SC</v>
      </c>
    </row>
    <row r="433" spans="2:34" ht="12" customHeight="1" x14ac:dyDescent="0.2">
      <c r="B433" s="290" t="str">
        <f t="shared" si="198"/>
        <v/>
      </c>
      <c r="C433" s="291" t="str">
        <f t="shared" si="199"/>
        <v/>
      </c>
      <c r="D433" s="292" t="str">
        <f t="shared" si="200"/>
        <v/>
      </c>
      <c r="E433" s="293" t="str">
        <f t="shared" si="201"/>
        <v/>
      </c>
      <c r="F433" s="293" t="str">
        <f t="shared" si="202"/>
        <v/>
      </c>
      <c r="G433" s="294" t="str">
        <f t="shared" si="203"/>
        <v/>
      </c>
      <c r="H433" s="295" t="str">
        <f>IFERROR(VLOOKUP($C433&amp;H$428,$Z$64:$AB$639,3,0),"")</f>
        <v/>
      </c>
      <c r="I433" s="293" t="str">
        <f>IFERROR(VLOOKUP($C433&amp;I$428,$Z$64:$AB$639,3,0),"")</f>
        <v/>
      </c>
      <c r="J433" s="293" t="str">
        <f>IFERROR(VLOOKUP($C433&amp;J$428,$Z$64:$AB$639,3,0),"")</f>
        <v/>
      </c>
      <c r="K433" s="293" t="str">
        <f>IFERROR(VLOOKUP($C433&amp;K$428,$Z$64:$AB$639,3,0),"")</f>
        <v/>
      </c>
      <c r="L433" s="296" t="str">
        <f>""</f>
        <v/>
      </c>
      <c r="M433" s="297" t="str">
        <f>IFERROR(VLOOKUP($C433&amp;M$428,$Z$64:$AB$639,3,0),"")</f>
        <v/>
      </c>
      <c r="N433" s="295" t="str">
        <f>IFERROR(VLOOKUP($C433&amp;H$428,$AC$64:$AD$639,2,0),"")</f>
        <v/>
      </c>
      <c r="O433" s="293" t="str">
        <f>IFERROR(VLOOKUP($C433&amp;I$428,$AC$64:$AD$639,2,0),"")</f>
        <v/>
      </c>
      <c r="P433" s="293" t="str">
        <f>IFERROR(VLOOKUP($C433&amp;J$428,$AC$64:$AD$639,2,0),"")</f>
        <v/>
      </c>
      <c r="Q433" s="293" t="str">
        <f>IFERROR(VLOOKUP($C433&amp;K$428,$AC$64:$AD$639,2,0),"")</f>
        <v/>
      </c>
      <c r="R433" s="296" t="str">
        <f>""</f>
        <v/>
      </c>
      <c r="S433" s="297" t="str">
        <f>IFERROR(VLOOKUP($C433&amp;M$428,$AC$64:$AD$639,2,0),"")</f>
        <v/>
      </c>
      <c r="T433" s="298" t="str">
        <f t="shared" si="204"/>
        <v/>
      </c>
      <c r="Y433" s="57" t="s">
        <v>196</v>
      </c>
      <c r="Z433" s="33" t="str">
        <f t="shared" si="181"/>
        <v>Team B1Team B5</v>
      </c>
      <c r="AA433" s="172">
        <f t="shared" si="182"/>
        <v>1</v>
      </c>
      <c r="AB433" s="172" t="str">
        <f t="shared" si="183"/>
        <v>1 : 3</v>
      </c>
      <c r="AC433" s="3" t="str">
        <f t="shared" si="184"/>
        <v/>
      </c>
      <c r="AD433" s="64" t="str">
        <f t="shared" si="185"/>
        <v/>
      </c>
      <c r="AE433" s="317"/>
      <c r="AF433" s="170"/>
      <c r="AG433" s="170"/>
      <c r="AH433" s="167" t="str">
        <f t="shared" si="188"/>
        <v>Team B1Team B5</v>
      </c>
    </row>
    <row r="434" spans="2:34" ht="12" customHeight="1" thickBot="1" x14ac:dyDescent="0.25">
      <c r="B434" s="299" t="str">
        <f t="shared" si="198"/>
        <v/>
      </c>
      <c r="C434" s="300" t="str">
        <f t="shared" si="199"/>
        <v/>
      </c>
      <c r="D434" s="301" t="str">
        <f t="shared" si="200"/>
        <v/>
      </c>
      <c r="E434" s="302" t="str">
        <f t="shared" si="201"/>
        <v/>
      </c>
      <c r="F434" s="302" t="str">
        <f t="shared" si="202"/>
        <v/>
      </c>
      <c r="G434" s="303" t="str">
        <f t="shared" si="203"/>
        <v/>
      </c>
      <c r="H434" s="304" t="str">
        <f>IFERROR(VLOOKUP($C434&amp;H$428,$Z$64:$AB$639,3,0),"")</f>
        <v/>
      </c>
      <c r="I434" s="302" t="str">
        <f>IFERROR(VLOOKUP($C434&amp;I$428,$Z$64:$AB$639,3,0),"")</f>
        <v/>
      </c>
      <c r="J434" s="302" t="str">
        <f>IFERROR(VLOOKUP($C434&amp;J$428,$Z$64:$AB$639,3,0),"")</f>
        <v/>
      </c>
      <c r="K434" s="302" t="str">
        <f>IFERROR(VLOOKUP($C434&amp;K$428,$Z$64:$AB$639,3,0),"")</f>
        <v/>
      </c>
      <c r="L434" s="302" t="str">
        <f>IFERROR(VLOOKUP($C434&amp;L$428,$Z$64:$AB$639,3,0),"")</f>
        <v/>
      </c>
      <c r="M434" s="305" t="str">
        <f>""</f>
        <v/>
      </c>
      <c r="N434" s="304" t="str">
        <f>IFERROR(VLOOKUP($C434&amp;H$428,$AC$64:$AD$639,2,0),"")</f>
        <v/>
      </c>
      <c r="O434" s="302" t="str">
        <f>IFERROR(VLOOKUP($C434&amp;I$428,$AC$64:$AD$639,2,0),"")</f>
        <v/>
      </c>
      <c r="P434" s="302" t="str">
        <f>IFERROR(VLOOKUP($C434&amp;J$428,$AC$64:$AD$639,2,0),"")</f>
        <v/>
      </c>
      <c r="Q434" s="302" t="str">
        <f>IFERROR(VLOOKUP($C434&amp;K$428,$AC$64:$AD$639,2,0),"")</f>
        <v/>
      </c>
      <c r="R434" s="302" t="str">
        <f>IFERROR(VLOOKUP($C434&amp;L$428,$AC$64:$AD$639,2,0),"")</f>
        <v/>
      </c>
      <c r="S434" s="305" t="str">
        <f>""</f>
        <v/>
      </c>
      <c r="T434" s="306" t="str">
        <f t="shared" si="204"/>
        <v/>
      </c>
      <c r="Y434" s="57" t="s">
        <v>197</v>
      </c>
      <c r="Z434" s="33" t="str">
        <f t="shared" si="181"/>
        <v>Team C1Team C5</v>
      </c>
      <c r="AA434" s="172">
        <f t="shared" si="182"/>
        <v>1</v>
      </c>
      <c r="AB434" s="172" t="str">
        <f t="shared" si="183"/>
        <v>3 : 3</v>
      </c>
      <c r="AC434" s="3" t="str">
        <f t="shared" si="184"/>
        <v/>
      </c>
      <c r="AD434" s="64" t="str">
        <f t="shared" si="185"/>
        <v/>
      </c>
      <c r="AE434" s="317"/>
      <c r="AF434" s="170"/>
      <c r="AG434" s="170"/>
      <c r="AH434" s="167" t="str">
        <f t="shared" si="188"/>
        <v>Team C1Team C5</v>
      </c>
    </row>
    <row r="435" spans="2:34" ht="12.75" thickTop="1" x14ac:dyDescent="0.2">
      <c r="Y435" s="57" t="s">
        <v>198</v>
      </c>
      <c r="Z435" s="33" t="str">
        <f t="shared" si="181"/>
        <v>Team D1Team D5</v>
      </c>
      <c r="AA435" s="172">
        <f t="shared" si="182"/>
        <v>1</v>
      </c>
      <c r="AB435" s="172" t="str">
        <f t="shared" si="183"/>
        <v>1 : 5</v>
      </c>
      <c r="AC435" s="3" t="str">
        <f t="shared" si="184"/>
        <v/>
      </c>
      <c r="AD435" s="64" t="str">
        <f t="shared" si="185"/>
        <v/>
      </c>
      <c r="AE435" s="317"/>
      <c r="AF435" s="170"/>
      <c r="AG435" s="170"/>
      <c r="AH435" s="167" t="str">
        <f t="shared" si="188"/>
        <v>Team D1Team D5</v>
      </c>
    </row>
    <row r="436" spans="2:34" x14ac:dyDescent="0.2">
      <c r="Y436" s="57" t="s">
        <v>199</v>
      </c>
      <c r="Z436" s="33" t="str">
        <f t="shared" si="181"/>
        <v>FV Schlappe LungeMaibach 1822 eV</v>
      </c>
      <c r="AA436" s="172">
        <f t="shared" si="182"/>
        <v>1</v>
      </c>
      <c r="AB436" s="172" t="str">
        <f t="shared" si="183"/>
        <v>1 : 6</v>
      </c>
      <c r="AC436" s="3" t="str">
        <f t="shared" si="184"/>
        <v/>
      </c>
      <c r="AD436" s="64" t="str">
        <f t="shared" si="185"/>
        <v/>
      </c>
      <c r="AE436" s="317"/>
      <c r="AF436" s="170"/>
      <c r="AG436" s="170"/>
      <c r="AH436" s="167" t="str">
        <f t="shared" si="188"/>
        <v>FV Schlappe LungeMaibach 1822 eV</v>
      </c>
    </row>
    <row r="437" spans="2:34" x14ac:dyDescent="0.2">
      <c r="Y437" s="57" t="s">
        <v>200</v>
      </c>
      <c r="Z437" s="33" t="str">
        <f t="shared" si="181"/>
        <v>Team B6Team B4</v>
      </c>
      <c r="AA437" s="172">
        <f t="shared" si="182"/>
        <v>1</v>
      </c>
      <c r="AB437" s="172" t="str">
        <f t="shared" si="183"/>
        <v>2 : 5</v>
      </c>
      <c r="AC437" s="3" t="str">
        <f t="shared" si="184"/>
        <v/>
      </c>
      <c r="AD437" s="64" t="str">
        <f t="shared" si="185"/>
        <v/>
      </c>
      <c r="AE437" s="317"/>
      <c r="AF437" s="170"/>
      <c r="AG437" s="170"/>
      <c r="AH437" s="167" t="str">
        <f t="shared" si="188"/>
        <v>Team B6Team B4</v>
      </c>
    </row>
    <row r="438" spans="2:34" x14ac:dyDescent="0.2">
      <c r="Y438" s="57" t="s">
        <v>201</v>
      </c>
      <c r="Z438" s="33" t="str">
        <f t="shared" si="181"/>
        <v>Team C6Team C4</v>
      </c>
      <c r="AA438" s="172">
        <f t="shared" si="182"/>
        <v>1</v>
      </c>
      <c r="AB438" s="172" t="str">
        <f t="shared" si="183"/>
        <v>2 : 4</v>
      </c>
      <c r="AC438" s="3" t="str">
        <f t="shared" si="184"/>
        <v/>
      </c>
      <c r="AD438" s="64" t="str">
        <f t="shared" si="185"/>
        <v/>
      </c>
      <c r="AE438" s="317"/>
      <c r="AF438" s="170"/>
      <c r="AG438" s="170"/>
      <c r="AH438" s="167" t="str">
        <f t="shared" si="188"/>
        <v>Team C6Team C4</v>
      </c>
    </row>
    <row r="439" spans="2:34" x14ac:dyDescent="0.2">
      <c r="Y439" s="57" t="s">
        <v>202</v>
      </c>
      <c r="Z439" s="33" t="str">
        <f t="shared" si="181"/>
        <v>Team D6Team D4</v>
      </c>
      <c r="AA439" s="172">
        <f t="shared" si="182"/>
        <v>1</v>
      </c>
      <c r="AB439" s="172" t="str">
        <f t="shared" si="183"/>
        <v>0 : 3</v>
      </c>
      <c r="AC439" s="3" t="str">
        <f t="shared" si="184"/>
        <v/>
      </c>
      <c r="AD439" s="64" t="str">
        <f t="shared" si="185"/>
        <v/>
      </c>
      <c r="AE439" s="317"/>
      <c r="AF439" s="170"/>
      <c r="AG439" s="170"/>
      <c r="AH439" s="167" t="str">
        <f t="shared" si="188"/>
        <v>Team D6Team D4</v>
      </c>
    </row>
    <row r="440" spans="2:34" x14ac:dyDescent="0.2">
      <c r="Y440" s="57" t="s">
        <v>203</v>
      </c>
      <c r="Z440" s="33" t="str">
        <f t="shared" si="181"/>
        <v>FC BarcelonaTeam A7</v>
      </c>
      <c r="AA440" s="172">
        <f t="shared" si="182"/>
        <v>1</v>
      </c>
      <c r="AB440" s="172" t="str">
        <f t="shared" si="183"/>
        <v>1 : 5</v>
      </c>
      <c r="AC440" s="3" t="str">
        <f t="shared" si="184"/>
        <v/>
      </c>
      <c r="AD440" s="64" t="str">
        <f t="shared" si="185"/>
        <v/>
      </c>
      <c r="AE440" s="317"/>
      <c r="AF440" s="170"/>
      <c r="AG440" s="170"/>
      <c r="AH440" s="167" t="str">
        <f t="shared" si="188"/>
        <v>FC BarcelonaTeam A7</v>
      </c>
    </row>
    <row r="441" spans="2:34" x14ac:dyDescent="0.2">
      <c r="Y441" s="57" t="s">
        <v>204</v>
      </c>
      <c r="Z441" s="33" t="str">
        <f t="shared" si="181"/>
        <v>Team B3Team B7</v>
      </c>
      <c r="AA441" s="172">
        <f t="shared" si="182"/>
        <v>1</v>
      </c>
      <c r="AB441" s="172" t="str">
        <f t="shared" si="183"/>
        <v>3 : 0</v>
      </c>
      <c r="AC441" s="3" t="str">
        <f t="shared" si="184"/>
        <v/>
      </c>
      <c r="AD441" s="64" t="str">
        <f t="shared" si="185"/>
        <v/>
      </c>
      <c r="AE441" s="317"/>
      <c r="AF441" s="170"/>
      <c r="AG441" s="170"/>
      <c r="AH441" s="167" t="str">
        <f t="shared" si="188"/>
        <v>Team B3Team B7</v>
      </c>
    </row>
    <row r="442" spans="2:34" x14ac:dyDescent="0.2">
      <c r="Y442" s="57" t="s">
        <v>205</v>
      </c>
      <c r="Z442" s="33" t="str">
        <f t="shared" si="181"/>
        <v>Team C3Team C7</v>
      </c>
      <c r="AA442" s="172">
        <f t="shared" si="182"/>
        <v>1</v>
      </c>
      <c r="AB442" s="172" t="str">
        <f t="shared" si="183"/>
        <v>2 : 1</v>
      </c>
      <c r="AC442" s="3" t="str">
        <f t="shared" si="184"/>
        <v/>
      </c>
      <c r="AD442" s="64" t="str">
        <f t="shared" si="185"/>
        <v/>
      </c>
      <c r="AE442" s="317"/>
      <c r="AF442" s="170"/>
      <c r="AG442" s="170"/>
      <c r="AH442" s="167" t="str">
        <f t="shared" si="188"/>
        <v>Team C3Team C7</v>
      </c>
    </row>
    <row r="443" spans="2:34" x14ac:dyDescent="0.2">
      <c r="Y443" s="57" t="s">
        <v>206</v>
      </c>
      <c r="Z443" s="33" t="str">
        <f t="shared" si="181"/>
        <v>Team D3Team D7</v>
      </c>
      <c r="AA443" s="172">
        <f t="shared" si="182"/>
        <v>1</v>
      </c>
      <c r="AB443" s="172" t="str">
        <f t="shared" si="183"/>
        <v>2 : 2</v>
      </c>
      <c r="AC443" s="3" t="str">
        <f t="shared" si="184"/>
        <v/>
      </c>
      <c r="AD443" s="64" t="str">
        <f t="shared" si="185"/>
        <v/>
      </c>
      <c r="AE443" s="317"/>
      <c r="AF443" s="170"/>
      <c r="AG443" s="170"/>
      <c r="AH443" s="167" t="str">
        <f t="shared" si="188"/>
        <v>Team D3Team D7</v>
      </c>
    </row>
    <row r="444" spans="2:34" x14ac:dyDescent="0.2">
      <c r="Y444" s="57" t="s">
        <v>207</v>
      </c>
      <c r="Z444" s="33" t="str">
        <f t="shared" si="181"/>
        <v>Team A8Eintracht Frankfurt</v>
      </c>
      <c r="AA444" s="172">
        <f t="shared" si="182"/>
        <v>1</v>
      </c>
      <c r="AB444" s="172" t="str">
        <f t="shared" si="183"/>
        <v>3 : 4</v>
      </c>
      <c r="AC444" s="3" t="str">
        <f t="shared" si="184"/>
        <v/>
      </c>
      <c r="AD444" s="64" t="str">
        <f t="shared" si="185"/>
        <v/>
      </c>
      <c r="AE444" s="317"/>
      <c r="AF444" s="170"/>
      <c r="AG444" s="170"/>
      <c r="AH444" s="167" t="str">
        <f t="shared" si="188"/>
        <v>Team A8Eintracht Frankfurt</v>
      </c>
    </row>
    <row r="445" spans="2:34" x14ac:dyDescent="0.2">
      <c r="Y445" s="57" t="s">
        <v>208</v>
      </c>
      <c r="Z445" s="33" t="str">
        <f t="shared" si="181"/>
        <v>Team B8Team B2</v>
      </c>
      <c r="AA445" s="172">
        <f t="shared" si="182"/>
        <v>1</v>
      </c>
      <c r="AB445" s="172" t="str">
        <f t="shared" si="183"/>
        <v>3 : 3</v>
      </c>
      <c r="AC445" s="3" t="str">
        <f t="shared" si="184"/>
        <v/>
      </c>
      <c r="AD445" s="64" t="str">
        <f t="shared" si="185"/>
        <v/>
      </c>
      <c r="AE445" s="317"/>
      <c r="AF445" s="170"/>
      <c r="AG445" s="170"/>
      <c r="AH445" s="167" t="str">
        <f t="shared" si="188"/>
        <v>Team B8Team B2</v>
      </c>
    </row>
    <row r="446" spans="2:34" x14ac:dyDescent="0.2">
      <c r="Y446" s="57" t="s">
        <v>209</v>
      </c>
      <c r="Z446" s="33" t="str">
        <f t="shared" si="181"/>
        <v>Team C8Team C2</v>
      </c>
      <c r="AA446" s="172">
        <f t="shared" si="182"/>
        <v>1</v>
      </c>
      <c r="AB446" s="172" t="str">
        <f t="shared" si="183"/>
        <v>3 : 1</v>
      </c>
      <c r="AC446" s="3" t="str">
        <f t="shared" si="184"/>
        <v/>
      </c>
      <c r="AD446" s="64" t="str">
        <f t="shared" si="185"/>
        <v/>
      </c>
      <c r="AE446" s="317"/>
      <c r="AF446" s="170"/>
      <c r="AG446" s="170"/>
      <c r="AH446" s="167" t="str">
        <f t="shared" si="188"/>
        <v>Team C8Team C2</v>
      </c>
    </row>
    <row r="447" spans="2:34" x14ac:dyDescent="0.2">
      <c r="Y447" s="57" t="s">
        <v>210</v>
      </c>
      <c r="Z447" s="33" t="str">
        <f t="shared" si="181"/>
        <v>Team D8Team D2</v>
      </c>
      <c r="AA447" s="172">
        <f t="shared" si="182"/>
        <v>1</v>
      </c>
      <c r="AB447" s="172" t="str">
        <f t="shared" si="183"/>
        <v>3 : 3</v>
      </c>
      <c r="AC447" s="3" t="str">
        <f t="shared" si="184"/>
        <v/>
      </c>
      <c r="AD447" s="64" t="str">
        <f t="shared" si="185"/>
        <v/>
      </c>
      <c r="AE447" s="317"/>
      <c r="AF447" s="170"/>
      <c r="AG447" s="170"/>
      <c r="AH447" s="167" t="str">
        <f t="shared" si="188"/>
        <v>Team D8Team D2</v>
      </c>
    </row>
    <row r="448" spans="2:34" x14ac:dyDescent="0.2">
      <c r="Y448" s="57" t="s">
        <v>211</v>
      </c>
      <c r="Z448" s="33" t="str">
        <f t="shared" si="181"/>
        <v>Maibach 1822 eV1. FC Riedwald</v>
      </c>
      <c r="AA448" s="172">
        <f t="shared" si="182"/>
        <v>1</v>
      </c>
      <c r="AB448" s="172" t="str">
        <f t="shared" si="183"/>
        <v>5 : 1</v>
      </c>
      <c r="AC448" s="3" t="str">
        <f t="shared" si="184"/>
        <v/>
      </c>
      <c r="AD448" s="64" t="str">
        <f t="shared" si="185"/>
        <v/>
      </c>
      <c r="AE448" s="317"/>
      <c r="AF448" s="170"/>
      <c r="AG448" s="170"/>
      <c r="AH448" s="167" t="str">
        <f t="shared" si="188"/>
        <v>Maibach 1822 eV1. FC Riedwald</v>
      </c>
    </row>
    <row r="449" spans="25:34" x14ac:dyDescent="0.2">
      <c r="Y449" s="57" t="s">
        <v>212</v>
      </c>
      <c r="Z449" s="33" t="str">
        <f t="shared" si="181"/>
        <v>Team B4Team B1</v>
      </c>
      <c r="AA449" s="172">
        <f t="shared" si="182"/>
        <v>1</v>
      </c>
      <c r="AB449" s="172" t="str">
        <f t="shared" si="183"/>
        <v>6 : 1</v>
      </c>
      <c r="AC449" s="3" t="str">
        <f t="shared" si="184"/>
        <v/>
      </c>
      <c r="AD449" s="64" t="str">
        <f t="shared" si="185"/>
        <v/>
      </c>
      <c r="AE449" s="317"/>
      <c r="AF449" s="170"/>
      <c r="AG449" s="170"/>
      <c r="AH449" s="167" t="str">
        <f t="shared" si="188"/>
        <v>Team B4Team B1</v>
      </c>
    </row>
    <row r="450" spans="25:34" x14ac:dyDescent="0.2">
      <c r="Y450" s="57" t="s">
        <v>213</v>
      </c>
      <c r="Z450" s="33" t="str">
        <f t="shared" si="181"/>
        <v>Team C4Team C1</v>
      </c>
      <c r="AA450" s="172">
        <f t="shared" si="182"/>
        <v>1</v>
      </c>
      <c r="AB450" s="172" t="str">
        <f t="shared" si="183"/>
        <v>5 : 2</v>
      </c>
      <c r="AC450" s="3" t="str">
        <f t="shared" si="184"/>
        <v/>
      </c>
      <c r="AD450" s="64" t="str">
        <f t="shared" si="185"/>
        <v/>
      </c>
      <c r="AE450" s="317"/>
      <c r="AF450" s="170"/>
      <c r="AG450" s="170"/>
      <c r="AH450" s="167" t="str">
        <f t="shared" si="188"/>
        <v>Team C4Team C1</v>
      </c>
    </row>
    <row r="451" spans="25:34" x14ac:dyDescent="0.2">
      <c r="Y451" s="57" t="s">
        <v>214</v>
      </c>
      <c r="Z451" s="33" t="str">
        <f t="shared" si="181"/>
        <v>Team D4Team D1</v>
      </c>
      <c r="AA451" s="172">
        <f t="shared" si="182"/>
        <v>1</v>
      </c>
      <c r="AB451" s="172" t="str">
        <f t="shared" si="183"/>
        <v>4 : 2</v>
      </c>
      <c r="AC451" s="3" t="str">
        <f t="shared" si="184"/>
        <v/>
      </c>
      <c r="AD451" s="64" t="str">
        <f t="shared" si="185"/>
        <v/>
      </c>
      <c r="AE451" s="317"/>
      <c r="AF451" s="170"/>
      <c r="AG451" s="170"/>
      <c r="AH451" s="167" t="str">
        <f t="shared" si="188"/>
        <v>Team D4Team D1</v>
      </c>
    </row>
    <row r="452" spans="25:34" x14ac:dyDescent="0.2">
      <c r="Y452" s="57" t="s">
        <v>215</v>
      </c>
      <c r="Z452" s="33" t="str">
        <f t="shared" si="181"/>
        <v>Beinbruch SCFC Barcelona</v>
      </c>
      <c r="AA452" s="172">
        <f t="shared" si="182"/>
        <v>1</v>
      </c>
      <c r="AB452" s="172" t="str">
        <f t="shared" si="183"/>
        <v>3 : 0</v>
      </c>
      <c r="AC452" s="3" t="str">
        <f t="shared" si="184"/>
        <v/>
      </c>
      <c r="AD452" s="64" t="str">
        <f t="shared" si="185"/>
        <v/>
      </c>
      <c r="AE452" s="317"/>
      <c r="AF452" s="170"/>
      <c r="AG452" s="170"/>
      <c r="AH452" s="167" t="str">
        <f t="shared" si="188"/>
        <v>Beinbruch SCFC Barcelona</v>
      </c>
    </row>
    <row r="453" spans="25:34" x14ac:dyDescent="0.2">
      <c r="Y453" s="57" t="s">
        <v>216</v>
      </c>
      <c r="Z453" s="33" t="str">
        <f t="shared" si="181"/>
        <v>Team B5Team B3</v>
      </c>
      <c r="AA453" s="172">
        <f t="shared" si="182"/>
        <v>1</v>
      </c>
      <c r="AB453" s="172" t="str">
        <f t="shared" si="183"/>
        <v>5 : 1</v>
      </c>
      <c r="AC453" s="3" t="str">
        <f t="shared" si="184"/>
        <v/>
      </c>
      <c r="AD453" s="64" t="str">
        <f t="shared" si="185"/>
        <v/>
      </c>
      <c r="AE453" s="317"/>
      <c r="AF453" s="170"/>
      <c r="AG453" s="170"/>
      <c r="AH453" s="167" t="str">
        <f t="shared" si="188"/>
        <v>Team B5Team B3</v>
      </c>
    </row>
    <row r="454" spans="25:34" x14ac:dyDescent="0.2">
      <c r="Y454" s="57" t="s">
        <v>217</v>
      </c>
      <c r="Z454" s="33" t="str">
        <f t="shared" si="181"/>
        <v>Team C5Team C3</v>
      </c>
      <c r="AA454" s="172">
        <f t="shared" si="182"/>
        <v>1</v>
      </c>
      <c r="AB454" s="172" t="str">
        <f t="shared" si="183"/>
        <v>0 : 3</v>
      </c>
      <c r="AC454" s="3" t="str">
        <f t="shared" si="184"/>
        <v/>
      </c>
      <c r="AD454" s="64" t="str">
        <f t="shared" si="185"/>
        <v/>
      </c>
      <c r="AE454" s="317"/>
      <c r="AF454" s="170"/>
      <c r="AG454" s="170"/>
      <c r="AH454" s="167" t="str">
        <f t="shared" si="188"/>
        <v>Team C5Team C3</v>
      </c>
    </row>
    <row r="455" spans="25:34" x14ac:dyDescent="0.2">
      <c r="Y455" s="57" t="s">
        <v>218</v>
      </c>
      <c r="Z455" s="33" t="str">
        <f t="shared" si="181"/>
        <v>Team D5Team D3</v>
      </c>
      <c r="AA455" s="172">
        <f t="shared" si="182"/>
        <v>1</v>
      </c>
      <c r="AB455" s="172" t="str">
        <f t="shared" si="183"/>
        <v>1 : 2</v>
      </c>
      <c r="AC455" s="3" t="str">
        <f t="shared" si="184"/>
        <v/>
      </c>
      <c r="AD455" s="64" t="str">
        <f t="shared" si="185"/>
        <v/>
      </c>
      <c r="AE455" s="317"/>
      <c r="AF455" s="170"/>
      <c r="AG455" s="170"/>
      <c r="AH455" s="167" t="str">
        <f t="shared" si="188"/>
        <v>Team D5Team D3</v>
      </c>
    </row>
    <row r="456" spans="25:34" x14ac:dyDescent="0.2">
      <c r="Y456" s="57" t="s">
        <v>219</v>
      </c>
      <c r="Z456" s="33" t="str">
        <f t="shared" si="181"/>
        <v>Eintracht FrankfurtFV Schlappe Lunge</v>
      </c>
      <c r="AA456" s="172">
        <f t="shared" si="182"/>
        <v>1</v>
      </c>
      <c r="AB456" s="172" t="str">
        <f t="shared" si="183"/>
        <v>3 : 3</v>
      </c>
      <c r="AC456" s="3" t="str">
        <f t="shared" si="184"/>
        <v/>
      </c>
      <c r="AD456" s="64" t="str">
        <f t="shared" si="185"/>
        <v/>
      </c>
      <c r="AE456" s="317"/>
      <c r="AF456" s="170"/>
      <c r="AG456" s="170"/>
      <c r="AH456" s="167" t="str">
        <f t="shared" si="188"/>
        <v>Eintracht FrankfurtFV Schlappe Lunge</v>
      </c>
    </row>
    <row r="457" spans="25:34" x14ac:dyDescent="0.2">
      <c r="Y457" s="57" t="s">
        <v>220</v>
      </c>
      <c r="Z457" s="33" t="str">
        <f t="shared" si="181"/>
        <v>Team B2Team B6</v>
      </c>
      <c r="AA457" s="172">
        <f t="shared" si="182"/>
        <v>1</v>
      </c>
      <c r="AB457" s="172" t="str">
        <f t="shared" si="183"/>
        <v>3 : 3</v>
      </c>
      <c r="AC457" s="3" t="str">
        <f t="shared" si="184"/>
        <v/>
      </c>
      <c r="AD457" s="64" t="str">
        <f t="shared" si="185"/>
        <v/>
      </c>
      <c r="AE457" s="317"/>
      <c r="AF457" s="170"/>
      <c r="AG457" s="170"/>
      <c r="AH457" s="167" t="str">
        <f t="shared" si="188"/>
        <v>Team B2Team B6</v>
      </c>
    </row>
    <row r="458" spans="25:34" x14ac:dyDescent="0.2">
      <c r="Y458" s="57" t="s">
        <v>221</v>
      </c>
      <c r="Z458" s="33" t="str">
        <f t="shared" si="181"/>
        <v>Team C2Team C6</v>
      </c>
      <c r="AA458" s="172">
        <f t="shared" si="182"/>
        <v>1</v>
      </c>
      <c r="AB458" s="172" t="str">
        <f t="shared" si="183"/>
        <v>3 : 3</v>
      </c>
      <c r="AC458" s="3" t="str">
        <f t="shared" si="184"/>
        <v/>
      </c>
      <c r="AD458" s="64" t="str">
        <f t="shared" si="185"/>
        <v/>
      </c>
      <c r="AE458" s="317"/>
      <c r="AF458" s="170"/>
      <c r="AG458" s="170"/>
      <c r="AH458" s="167" t="str">
        <f t="shared" si="188"/>
        <v>Team C2Team C6</v>
      </c>
    </row>
    <row r="459" spans="25:34" x14ac:dyDescent="0.2">
      <c r="Y459" s="57" t="s">
        <v>222</v>
      </c>
      <c r="Z459" s="33" t="str">
        <f t="shared" si="181"/>
        <v>Team D2Team D6</v>
      </c>
      <c r="AA459" s="172">
        <f t="shared" si="182"/>
        <v>1</v>
      </c>
      <c r="AB459" s="172" t="str">
        <f t="shared" si="183"/>
        <v>5 : 5</v>
      </c>
      <c r="AC459" s="3" t="str">
        <f t="shared" si="184"/>
        <v/>
      </c>
      <c r="AD459" s="64" t="str">
        <f t="shared" si="185"/>
        <v/>
      </c>
      <c r="AE459" s="317"/>
      <c r="AF459" s="170"/>
      <c r="AG459" s="170"/>
      <c r="AH459" s="167" t="str">
        <f t="shared" si="188"/>
        <v>Team D2Team D6</v>
      </c>
    </row>
    <row r="460" spans="25:34" x14ac:dyDescent="0.2">
      <c r="Y460" s="57" t="s">
        <v>223</v>
      </c>
      <c r="Z460" s="33" t="str">
        <f t="shared" si="181"/>
        <v>Team A9Team A8</v>
      </c>
      <c r="AA460" s="172">
        <f t="shared" si="182"/>
        <v>1</v>
      </c>
      <c r="AB460" s="172" t="str">
        <f t="shared" si="183"/>
        <v>6 : 6</v>
      </c>
      <c r="AC460" s="3" t="str">
        <f t="shared" si="184"/>
        <v/>
      </c>
      <c r="AD460" s="64" t="str">
        <f t="shared" si="185"/>
        <v/>
      </c>
      <c r="AE460" s="317"/>
      <c r="AF460" s="170"/>
      <c r="AG460" s="170"/>
      <c r="AH460" s="167" t="str">
        <f t="shared" si="188"/>
        <v>Team A9Team A8</v>
      </c>
    </row>
    <row r="461" spans="25:34" x14ac:dyDescent="0.2">
      <c r="Y461" s="57" t="s">
        <v>224</v>
      </c>
      <c r="Z461" s="33" t="str">
        <f t="shared" si="181"/>
        <v>Team B9Team B8</v>
      </c>
      <c r="AA461" s="172">
        <f t="shared" si="182"/>
        <v>1</v>
      </c>
      <c r="AB461" s="172" t="str">
        <f t="shared" si="183"/>
        <v>5 : 5</v>
      </c>
      <c r="AC461" s="3" t="str">
        <f t="shared" si="184"/>
        <v/>
      </c>
      <c r="AD461" s="64" t="str">
        <f t="shared" si="185"/>
        <v/>
      </c>
      <c r="AE461" s="317"/>
      <c r="AF461" s="170"/>
      <c r="AG461" s="170"/>
      <c r="AH461" s="167" t="str">
        <f t="shared" si="188"/>
        <v>Team B9Team B8</v>
      </c>
    </row>
    <row r="462" spans="25:34" x14ac:dyDescent="0.2">
      <c r="Y462" s="57" t="s">
        <v>225</v>
      </c>
      <c r="Z462" s="33" t="str">
        <f t="shared" si="181"/>
        <v>Team C9Team C8</v>
      </c>
      <c r="AA462" s="172">
        <f t="shared" si="182"/>
        <v>1</v>
      </c>
      <c r="AB462" s="172" t="str">
        <f t="shared" si="183"/>
        <v>4 : 4</v>
      </c>
      <c r="AC462" s="3" t="str">
        <f t="shared" si="184"/>
        <v/>
      </c>
      <c r="AD462" s="64" t="str">
        <f t="shared" si="185"/>
        <v/>
      </c>
      <c r="AE462" s="317"/>
      <c r="AF462" s="170"/>
      <c r="AG462" s="170"/>
      <c r="AH462" s="167" t="str">
        <f t="shared" si="188"/>
        <v>Team C9Team C8</v>
      </c>
    </row>
    <row r="463" spans="25:34" x14ac:dyDescent="0.2">
      <c r="Y463" s="57" t="s">
        <v>226</v>
      </c>
      <c r="Z463" s="33" t="str">
        <f t="shared" si="181"/>
        <v>Team D9Team D8</v>
      </c>
      <c r="AA463" s="172">
        <f t="shared" si="182"/>
        <v>1</v>
      </c>
      <c r="AB463" s="172" t="str">
        <f t="shared" si="183"/>
        <v>3 : 3</v>
      </c>
      <c r="AC463" s="3" t="str">
        <f t="shared" si="184"/>
        <v/>
      </c>
      <c r="AD463" s="64" t="str">
        <f t="shared" si="185"/>
        <v/>
      </c>
      <c r="AE463" s="317"/>
      <c r="AF463" s="170"/>
      <c r="AG463" s="170"/>
      <c r="AH463" s="167" t="str">
        <f t="shared" si="188"/>
        <v>Team D9Team D8</v>
      </c>
    </row>
    <row r="464" spans="25:34" x14ac:dyDescent="0.2">
      <c r="Y464" s="57" t="s">
        <v>227</v>
      </c>
      <c r="Z464" s="33" t="str">
        <f t="shared" si="181"/>
        <v>1. FC RiedwaldFC Barcelona</v>
      </c>
      <c r="AA464" s="172">
        <f t="shared" si="182"/>
        <v>1</v>
      </c>
      <c r="AB464" s="172" t="str">
        <f t="shared" si="183"/>
        <v>5 : 5</v>
      </c>
      <c r="AC464" s="3" t="str">
        <f t="shared" si="184"/>
        <v/>
      </c>
      <c r="AD464" s="64" t="str">
        <f t="shared" si="185"/>
        <v/>
      </c>
      <c r="AE464" s="317"/>
      <c r="AF464" s="170"/>
      <c r="AG464" s="170"/>
      <c r="AH464" s="167" t="str">
        <f t="shared" si="188"/>
        <v>1. FC RiedwaldFC Barcelona</v>
      </c>
    </row>
    <row r="465" spans="25:34" x14ac:dyDescent="0.2">
      <c r="Y465" s="57" t="s">
        <v>228</v>
      </c>
      <c r="Z465" s="33" t="str">
        <f t="shared" si="181"/>
        <v>Team B1Team B3</v>
      </c>
      <c r="AA465" s="172">
        <f t="shared" si="182"/>
        <v>1</v>
      </c>
      <c r="AB465" s="172" t="str">
        <f t="shared" si="183"/>
        <v>0 : 0</v>
      </c>
      <c r="AC465" s="3" t="str">
        <f t="shared" si="184"/>
        <v/>
      </c>
      <c r="AD465" s="64" t="str">
        <f t="shared" si="185"/>
        <v/>
      </c>
      <c r="AE465" s="317"/>
      <c r="AF465" s="170"/>
      <c r="AG465" s="170"/>
      <c r="AH465" s="167" t="str">
        <f t="shared" si="188"/>
        <v>Team B1Team B3</v>
      </c>
    </row>
    <row r="466" spans="25:34" x14ac:dyDescent="0.2">
      <c r="Y466" s="57" t="s">
        <v>229</v>
      </c>
      <c r="Z466" s="33" t="str">
        <f t="shared" si="181"/>
        <v>Team C1Team C3</v>
      </c>
      <c r="AA466" s="172">
        <f t="shared" si="182"/>
        <v>1</v>
      </c>
      <c r="AB466" s="172" t="str">
        <f t="shared" si="183"/>
        <v>1 : 1</v>
      </c>
      <c r="AC466" s="3" t="str">
        <f t="shared" si="184"/>
        <v/>
      </c>
      <c r="AD466" s="64" t="str">
        <f t="shared" si="185"/>
        <v/>
      </c>
      <c r="AE466" s="317"/>
      <c r="AF466" s="170"/>
      <c r="AG466" s="170"/>
      <c r="AH466" s="167" t="str">
        <f t="shared" si="188"/>
        <v>Team C1Team C3</v>
      </c>
    </row>
    <row r="467" spans="25:34" x14ac:dyDescent="0.2">
      <c r="Y467" s="57" t="s">
        <v>230</v>
      </c>
      <c r="Z467" s="33" t="str">
        <f t="shared" si="181"/>
        <v>Team D1Team D3</v>
      </c>
      <c r="AA467" s="172">
        <f t="shared" si="182"/>
        <v>1</v>
      </c>
      <c r="AB467" s="172" t="str">
        <f t="shared" si="183"/>
        <v>2 : 2</v>
      </c>
      <c r="AC467" s="3" t="str">
        <f t="shared" si="184"/>
        <v/>
      </c>
      <c r="AD467" s="64" t="str">
        <f t="shared" si="185"/>
        <v/>
      </c>
      <c r="AE467" s="317"/>
      <c r="AF467" s="170"/>
      <c r="AG467" s="170"/>
      <c r="AH467" s="167" t="str">
        <f t="shared" si="188"/>
        <v>Team D1Team D3</v>
      </c>
    </row>
    <row r="468" spans="25:34" x14ac:dyDescent="0.2">
      <c r="Y468" s="57" t="s">
        <v>231</v>
      </c>
      <c r="Z468" s="33" t="str">
        <f t="shared" si="181"/>
        <v>Maibach 1822 eVEintracht Frankfurt</v>
      </c>
      <c r="AA468" s="172">
        <f t="shared" si="182"/>
        <v>1</v>
      </c>
      <c r="AB468" s="172" t="str">
        <f t="shared" si="183"/>
        <v>4 : 3</v>
      </c>
      <c r="AC468" s="3" t="str">
        <f t="shared" si="184"/>
        <v/>
      </c>
      <c r="AD468" s="64" t="str">
        <f t="shared" si="185"/>
        <v/>
      </c>
      <c r="AE468" s="317"/>
      <c r="AF468" s="170"/>
      <c r="AG468" s="170"/>
      <c r="AH468" s="167" t="str">
        <f t="shared" si="188"/>
        <v>Maibach 1822 eVEintracht Frankfurt</v>
      </c>
    </row>
    <row r="469" spans="25:34" x14ac:dyDescent="0.2">
      <c r="Y469" s="57" t="s">
        <v>232</v>
      </c>
      <c r="Z469" s="33" t="str">
        <f t="shared" si="181"/>
        <v>Team B4Team B2</v>
      </c>
      <c r="AA469" s="172">
        <f t="shared" si="182"/>
        <v>1</v>
      </c>
      <c r="AB469" s="172" t="str">
        <f t="shared" si="183"/>
        <v>3 : 3</v>
      </c>
      <c r="AC469" s="3" t="str">
        <f t="shared" si="184"/>
        <v/>
      </c>
      <c r="AD469" s="64" t="str">
        <f t="shared" si="185"/>
        <v/>
      </c>
      <c r="AE469" s="317"/>
      <c r="AF469" s="170"/>
      <c r="AG469" s="170"/>
      <c r="AH469" s="167" t="str">
        <f t="shared" si="188"/>
        <v>Team B4Team B2</v>
      </c>
    </row>
    <row r="470" spans="25:34" x14ac:dyDescent="0.2">
      <c r="Y470" s="57" t="s">
        <v>233</v>
      </c>
      <c r="Z470" s="33" t="str">
        <f t="shared" si="181"/>
        <v>Team C4Team C2</v>
      </c>
      <c r="AA470" s="172">
        <f t="shared" si="182"/>
        <v>1</v>
      </c>
      <c r="AB470" s="172" t="str">
        <f t="shared" si="183"/>
        <v>1 : 3</v>
      </c>
      <c r="AC470" s="3" t="str">
        <f t="shared" si="184"/>
        <v/>
      </c>
      <c r="AD470" s="64" t="str">
        <f t="shared" si="185"/>
        <v/>
      </c>
      <c r="AE470" s="317"/>
      <c r="AF470" s="170"/>
      <c r="AG470" s="170"/>
      <c r="AH470" s="167" t="str">
        <f t="shared" si="188"/>
        <v>Team C4Team C2</v>
      </c>
    </row>
    <row r="471" spans="25:34" x14ac:dyDescent="0.2">
      <c r="Y471" s="57" t="s">
        <v>234</v>
      </c>
      <c r="Z471" s="33" t="str">
        <f t="shared" si="181"/>
        <v>Team D4Team D2</v>
      </c>
      <c r="AA471" s="172">
        <f t="shared" si="182"/>
        <v>1</v>
      </c>
      <c r="AB471" s="172" t="str">
        <f t="shared" si="183"/>
        <v>3 : 3</v>
      </c>
      <c r="AC471" s="3" t="str">
        <f t="shared" si="184"/>
        <v/>
      </c>
      <c r="AD471" s="64" t="str">
        <f t="shared" si="185"/>
        <v/>
      </c>
      <c r="AE471" s="317"/>
      <c r="AF471" s="170"/>
      <c r="AG471" s="170"/>
      <c r="AH471" s="167" t="str">
        <f t="shared" si="188"/>
        <v>Team D4Team D2</v>
      </c>
    </row>
    <row r="472" spans="25:34" x14ac:dyDescent="0.2">
      <c r="Y472" s="57" t="s">
        <v>235</v>
      </c>
      <c r="Z472" s="33" t="str">
        <f t="shared" si="181"/>
        <v>FV Schlappe LungeTeam A9</v>
      </c>
      <c r="AA472" s="172">
        <f t="shared" si="182"/>
        <v>1</v>
      </c>
      <c r="AB472" s="172" t="str">
        <f t="shared" si="183"/>
        <v>1 : 5</v>
      </c>
      <c r="AC472" s="3" t="str">
        <f t="shared" si="184"/>
        <v/>
      </c>
      <c r="AD472" s="64" t="str">
        <f t="shared" si="185"/>
        <v/>
      </c>
      <c r="AE472" s="317"/>
      <c r="AF472" s="170"/>
      <c r="AG472" s="170"/>
      <c r="AH472" s="167" t="str">
        <f t="shared" si="188"/>
        <v>FV Schlappe LungeTeam A9</v>
      </c>
    </row>
    <row r="473" spans="25:34" x14ac:dyDescent="0.2">
      <c r="Y473" s="57" t="s">
        <v>236</v>
      </c>
      <c r="Z473" s="33" t="str">
        <f t="shared" si="181"/>
        <v>Team B6Team B9</v>
      </c>
      <c r="AA473" s="172">
        <f t="shared" si="182"/>
        <v>1</v>
      </c>
      <c r="AB473" s="172" t="str">
        <f t="shared" si="183"/>
        <v>1 : 6</v>
      </c>
      <c r="AC473" s="3" t="str">
        <f t="shared" si="184"/>
        <v/>
      </c>
      <c r="AD473" s="64" t="str">
        <f t="shared" si="185"/>
        <v/>
      </c>
      <c r="AE473" s="317"/>
      <c r="AF473" s="170"/>
      <c r="AG473" s="170"/>
      <c r="AH473" s="167" t="str">
        <f t="shared" si="188"/>
        <v>Team B6Team B9</v>
      </c>
    </row>
    <row r="474" spans="25:34" x14ac:dyDescent="0.2">
      <c r="Y474" s="57" t="s">
        <v>237</v>
      </c>
      <c r="Z474" s="33" t="str">
        <f t="shared" si="181"/>
        <v>Team C6Team C9</v>
      </c>
      <c r="AA474" s="172">
        <f t="shared" si="182"/>
        <v>1</v>
      </c>
      <c r="AB474" s="172" t="str">
        <f t="shared" si="183"/>
        <v>2 : 5</v>
      </c>
      <c r="AC474" s="3" t="str">
        <f t="shared" si="184"/>
        <v/>
      </c>
      <c r="AD474" s="64" t="str">
        <f t="shared" si="185"/>
        <v/>
      </c>
      <c r="AE474" s="317"/>
      <c r="AF474" s="170"/>
      <c r="AG474" s="170"/>
      <c r="AH474" s="167" t="str">
        <f t="shared" si="188"/>
        <v>Team C6Team C9</v>
      </c>
    </row>
    <row r="475" spans="25:34" x14ac:dyDescent="0.2">
      <c r="Y475" s="57" t="s">
        <v>238</v>
      </c>
      <c r="Z475" s="33" t="str">
        <f t="shared" si="181"/>
        <v>Team D6Team D9</v>
      </c>
      <c r="AA475" s="172">
        <f t="shared" si="182"/>
        <v>1</v>
      </c>
      <c r="AB475" s="172" t="str">
        <f t="shared" si="183"/>
        <v>2 : 4</v>
      </c>
      <c r="AC475" s="3" t="str">
        <f t="shared" si="184"/>
        <v/>
      </c>
      <c r="AD475" s="64" t="str">
        <f t="shared" si="185"/>
        <v/>
      </c>
      <c r="AE475" s="317"/>
      <c r="AF475" s="170"/>
      <c r="AG475" s="170"/>
      <c r="AH475" s="167" t="str">
        <f t="shared" si="188"/>
        <v>Team D6Team D9</v>
      </c>
    </row>
    <row r="476" spans="25:34" x14ac:dyDescent="0.2">
      <c r="Y476" s="57" t="s">
        <v>239</v>
      </c>
      <c r="Z476" s="33" t="str">
        <f t="shared" si="181"/>
        <v>Team A8Team A7</v>
      </c>
      <c r="AA476" s="172">
        <f t="shared" si="182"/>
        <v>1</v>
      </c>
      <c r="AB476" s="172" t="str">
        <f t="shared" si="183"/>
        <v>0 : 3</v>
      </c>
      <c r="AC476" s="3" t="str">
        <f t="shared" si="184"/>
        <v/>
      </c>
      <c r="AD476" s="64" t="str">
        <f t="shared" si="185"/>
        <v/>
      </c>
      <c r="AE476" s="317"/>
      <c r="AF476" s="170"/>
      <c r="AG476" s="170"/>
      <c r="AH476" s="167" t="str">
        <f t="shared" si="188"/>
        <v>Team A8Team A7</v>
      </c>
    </row>
    <row r="477" spans="25:34" x14ac:dyDescent="0.2">
      <c r="Y477" s="57" t="s">
        <v>240</v>
      </c>
      <c r="Z477" s="33" t="str">
        <f t="shared" si="181"/>
        <v>Team B8Team B7</v>
      </c>
      <c r="AA477" s="172">
        <f t="shared" si="182"/>
        <v>1</v>
      </c>
      <c r="AB477" s="172" t="str">
        <f t="shared" si="183"/>
        <v>1 : 5</v>
      </c>
      <c r="AC477" s="3" t="str">
        <f t="shared" si="184"/>
        <v/>
      </c>
      <c r="AD477" s="64" t="str">
        <f t="shared" si="185"/>
        <v/>
      </c>
      <c r="AE477" s="317"/>
      <c r="AF477" s="170"/>
      <c r="AG477" s="170"/>
      <c r="AH477" s="167" t="str">
        <f t="shared" si="188"/>
        <v>Team B8Team B7</v>
      </c>
    </row>
    <row r="478" spans="25:34" x14ac:dyDescent="0.2">
      <c r="Y478" s="57" t="s">
        <v>241</v>
      </c>
      <c r="Z478" s="33" t="str">
        <f t="shared" si="181"/>
        <v>Team C8Team C7</v>
      </c>
      <c r="AA478" s="172">
        <f t="shared" si="182"/>
        <v>1</v>
      </c>
      <c r="AB478" s="172" t="str">
        <f t="shared" si="183"/>
        <v>3 : 0</v>
      </c>
      <c r="AC478" s="3" t="str">
        <f t="shared" si="184"/>
        <v/>
      </c>
      <c r="AD478" s="64" t="str">
        <f t="shared" si="185"/>
        <v/>
      </c>
      <c r="AE478" s="317"/>
      <c r="AF478" s="170"/>
      <c r="AG478" s="170"/>
      <c r="AH478" s="167" t="str">
        <f t="shared" si="188"/>
        <v>Team C8Team C7</v>
      </c>
    </row>
    <row r="479" spans="25:34" x14ac:dyDescent="0.2">
      <c r="Y479" s="57" t="s">
        <v>242</v>
      </c>
      <c r="Z479" s="33" t="str">
        <f t="shared" si="181"/>
        <v>Team D8Team D7</v>
      </c>
      <c r="AA479" s="172">
        <f t="shared" si="182"/>
        <v>1</v>
      </c>
      <c r="AB479" s="172" t="str">
        <f t="shared" si="183"/>
        <v>2 : 1</v>
      </c>
      <c r="AC479" s="3" t="str">
        <f t="shared" si="184"/>
        <v/>
      </c>
      <c r="AD479" s="64" t="str">
        <f t="shared" si="185"/>
        <v/>
      </c>
      <c r="AE479" s="317"/>
      <c r="AF479" s="170"/>
      <c r="AG479" s="170"/>
      <c r="AH479" s="167" t="str">
        <f t="shared" si="188"/>
        <v>Team D8Team D7</v>
      </c>
    </row>
    <row r="480" spans="25:34" x14ac:dyDescent="0.2">
      <c r="Y480" s="57" t="s">
        <v>243</v>
      </c>
      <c r="Z480" s="33" t="str">
        <f t="shared" ref="Z480:Z543" si="205">W192&amp;V192</f>
        <v>Eintracht Frankfurt1. FC Riedwald</v>
      </c>
      <c r="AA480" s="172">
        <f t="shared" ref="AA480:AA543" si="206">AA192</f>
        <v>1</v>
      </c>
      <c r="AB480" s="172" t="str">
        <f t="shared" ref="AB480:AB543" si="207">IF(AA480&gt;0,Y192&amp;$M$67&amp;X192,"")</f>
        <v>2 : 2</v>
      </c>
      <c r="AC480" s="3" t="str">
        <f t="shared" ref="AC480:AC543" si="208">IF($AG192=1,W192&amp;V192,"")</f>
        <v/>
      </c>
      <c r="AD480" s="64" t="str">
        <f t="shared" ref="AD480:AD543" si="209">IF(AND(AA192&gt;0,$AG192=1),$Y192&amp;$M$67&amp;$X192,"")</f>
        <v/>
      </c>
      <c r="AE480" s="317"/>
      <c r="AF480" s="170"/>
      <c r="AG480" s="170"/>
      <c r="AH480" s="167" t="str">
        <f t="shared" si="188"/>
        <v>Eintracht Frankfurt1. FC Riedwald</v>
      </c>
    </row>
    <row r="481" spans="25:34" x14ac:dyDescent="0.2">
      <c r="Y481" s="57" t="s">
        <v>244</v>
      </c>
      <c r="Z481" s="33" t="str">
        <f t="shared" si="205"/>
        <v>Team B2Team B1</v>
      </c>
      <c r="AA481" s="172">
        <f t="shared" si="206"/>
        <v>1</v>
      </c>
      <c r="AB481" s="172" t="str">
        <f t="shared" si="207"/>
        <v>3 : 4</v>
      </c>
      <c r="AC481" s="3" t="str">
        <f t="shared" si="208"/>
        <v/>
      </c>
      <c r="AD481" s="64" t="str">
        <f t="shared" si="209"/>
        <v/>
      </c>
      <c r="AE481" s="317"/>
      <c r="AF481" s="170"/>
      <c r="AG481" s="170"/>
      <c r="AH481" s="167" t="str">
        <f t="shared" si="188"/>
        <v>Team B2Team B1</v>
      </c>
    </row>
    <row r="482" spans="25:34" x14ac:dyDescent="0.2">
      <c r="Y482" s="57" t="s">
        <v>245</v>
      </c>
      <c r="Z482" s="33" t="str">
        <f t="shared" si="205"/>
        <v>Team C2Team C1</v>
      </c>
      <c r="AA482" s="172">
        <f t="shared" si="206"/>
        <v>1</v>
      </c>
      <c r="AB482" s="172" t="str">
        <f t="shared" si="207"/>
        <v>3 : 3</v>
      </c>
      <c r="AC482" s="3" t="str">
        <f t="shared" si="208"/>
        <v/>
      </c>
      <c r="AD482" s="64" t="str">
        <f t="shared" si="209"/>
        <v/>
      </c>
      <c r="AE482" s="317"/>
      <c r="AF482" s="170"/>
      <c r="AG482" s="170"/>
      <c r="AH482" s="167" t="str">
        <f t="shared" ref="AH482:AH545" si="210">Z482</f>
        <v>Team C2Team C1</v>
      </c>
    </row>
    <row r="483" spans="25:34" x14ac:dyDescent="0.2">
      <c r="Y483" s="57" t="s">
        <v>246</v>
      </c>
      <c r="Z483" s="33" t="str">
        <f t="shared" si="205"/>
        <v>Team D2Team D1</v>
      </c>
      <c r="AA483" s="172">
        <f t="shared" si="206"/>
        <v>1</v>
      </c>
      <c r="AB483" s="172" t="str">
        <f t="shared" si="207"/>
        <v>3 : 1</v>
      </c>
      <c r="AC483" s="3" t="str">
        <f t="shared" si="208"/>
        <v/>
      </c>
      <c r="AD483" s="64" t="str">
        <f t="shared" si="209"/>
        <v/>
      </c>
      <c r="AE483" s="317"/>
      <c r="AF483" s="170"/>
      <c r="AG483" s="170"/>
      <c r="AH483" s="167" t="str">
        <f t="shared" si="210"/>
        <v>Team D2Team D1</v>
      </c>
    </row>
    <row r="484" spans="25:34" x14ac:dyDescent="0.2">
      <c r="Y484" s="57" t="s">
        <v>247</v>
      </c>
      <c r="Z484" s="33" t="str">
        <f t="shared" si="205"/>
        <v>Team A9Maibach 1822 eV</v>
      </c>
      <c r="AA484" s="172">
        <f t="shared" si="206"/>
        <v>1</v>
      </c>
      <c r="AB484" s="172" t="str">
        <f t="shared" si="207"/>
        <v>3 : 3</v>
      </c>
      <c r="AC484" s="3" t="str">
        <f t="shared" si="208"/>
        <v/>
      </c>
      <c r="AD484" s="64" t="str">
        <f t="shared" si="209"/>
        <v/>
      </c>
      <c r="AE484" s="317"/>
      <c r="AF484" s="170"/>
      <c r="AG484" s="170"/>
      <c r="AH484" s="167" t="str">
        <f t="shared" si="210"/>
        <v>Team A9Maibach 1822 eV</v>
      </c>
    </row>
    <row r="485" spans="25:34" x14ac:dyDescent="0.2">
      <c r="Y485" s="57" t="s">
        <v>248</v>
      </c>
      <c r="Z485" s="33" t="str">
        <f t="shared" si="205"/>
        <v>Team B9Team B4</v>
      </c>
      <c r="AA485" s="172">
        <f t="shared" si="206"/>
        <v>1</v>
      </c>
      <c r="AB485" s="172" t="str">
        <f t="shared" si="207"/>
        <v>5 : 1</v>
      </c>
      <c r="AC485" s="3" t="str">
        <f t="shared" si="208"/>
        <v/>
      </c>
      <c r="AD485" s="64" t="str">
        <f t="shared" si="209"/>
        <v/>
      </c>
      <c r="AE485" s="317"/>
      <c r="AF485" s="170"/>
      <c r="AG485" s="170"/>
      <c r="AH485" s="167" t="str">
        <f t="shared" si="210"/>
        <v>Team B9Team B4</v>
      </c>
    </row>
    <row r="486" spans="25:34" x14ac:dyDescent="0.2">
      <c r="Y486" s="57" t="s">
        <v>249</v>
      </c>
      <c r="Z486" s="33" t="str">
        <f t="shared" si="205"/>
        <v>Team C9Team C4</v>
      </c>
      <c r="AA486" s="172">
        <f t="shared" si="206"/>
        <v>1</v>
      </c>
      <c r="AB486" s="172" t="str">
        <f t="shared" si="207"/>
        <v>6 : 1</v>
      </c>
      <c r="AC486" s="3" t="str">
        <f t="shared" si="208"/>
        <v/>
      </c>
      <c r="AD486" s="64" t="str">
        <f t="shared" si="209"/>
        <v/>
      </c>
      <c r="AE486" s="317"/>
      <c r="AF486" s="170"/>
      <c r="AG486" s="170"/>
      <c r="AH486" s="167" t="str">
        <f t="shared" si="210"/>
        <v>Team C9Team C4</v>
      </c>
    </row>
    <row r="487" spans="25:34" x14ac:dyDescent="0.2">
      <c r="Y487" s="57" t="s">
        <v>250</v>
      </c>
      <c r="Z487" s="33" t="str">
        <f t="shared" si="205"/>
        <v>Team D9Team D4</v>
      </c>
      <c r="AA487" s="172">
        <f t="shared" si="206"/>
        <v>1</v>
      </c>
      <c r="AB487" s="172" t="str">
        <f t="shared" si="207"/>
        <v>5 : 2</v>
      </c>
      <c r="AC487" s="3" t="str">
        <f t="shared" si="208"/>
        <v/>
      </c>
      <c r="AD487" s="64" t="str">
        <f t="shared" si="209"/>
        <v/>
      </c>
      <c r="AE487" s="317"/>
      <c r="AF487" s="170"/>
      <c r="AG487" s="170"/>
      <c r="AH487" s="167" t="str">
        <f t="shared" si="210"/>
        <v>Team D9Team D4</v>
      </c>
    </row>
    <row r="488" spans="25:34" x14ac:dyDescent="0.2">
      <c r="Y488" s="57" t="s">
        <v>251</v>
      </c>
      <c r="Z488" s="33" t="str">
        <f t="shared" si="205"/>
        <v>Beinbruch SCTeam A8</v>
      </c>
      <c r="AA488" s="172">
        <f t="shared" si="206"/>
        <v>1</v>
      </c>
      <c r="AB488" s="172" t="str">
        <f t="shared" si="207"/>
        <v>4 : 2</v>
      </c>
      <c r="AC488" s="3" t="str">
        <f t="shared" si="208"/>
        <v/>
      </c>
      <c r="AD488" s="64" t="str">
        <f t="shared" si="209"/>
        <v/>
      </c>
      <c r="AE488" s="317"/>
      <c r="AF488" s="170"/>
      <c r="AG488" s="170"/>
      <c r="AH488" s="167" t="str">
        <f t="shared" si="210"/>
        <v>Beinbruch SCTeam A8</v>
      </c>
    </row>
    <row r="489" spans="25:34" x14ac:dyDescent="0.2">
      <c r="Y489" s="57" t="s">
        <v>252</v>
      </c>
      <c r="Z489" s="33" t="str">
        <f t="shared" si="205"/>
        <v>Team B5Team B8</v>
      </c>
      <c r="AA489" s="172">
        <f t="shared" si="206"/>
        <v>1</v>
      </c>
      <c r="AB489" s="172" t="str">
        <f t="shared" si="207"/>
        <v>3 : 0</v>
      </c>
      <c r="AC489" s="3" t="str">
        <f t="shared" si="208"/>
        <v/>
      </c>
      <c r="AD489" s="64" t="str">
        <f t="shared" si="209"/>
        <v/>
      </c>
      <c r="AE489" s="317"/>
      <c r="AF489" s="170"/>
      <c r="AG489" s="170"/>
      <c r="AH489" s="167" t="str">
        <f t="shared" si="210"/>
        <v>Team B5Team B8</v>
      </c>
    </row>
    <row r="490" spans="25:34" x14ac:dyDescent="0.2">
      <c r="Y490" s="57" t="s">
        <v>253</v>
      </c>
      <c r="Z490" s="33" t="str">
        <f t="shared" si="205"/>
        <v>Team C5Team C8</v>
      </c>
      <c r="AA490" s="172">
        <f t="shared" si="206"/>
        <v>1</v>
      </c>
      <c r="AB490" s="172" t="str">
        <f t="shared" si="207"/>
        <v>5 : 1</v>
      </c>
      <c r="AC490" s="3" t="str">
        <f t="shared" si="208"/>
        <v/>
      </c>
      <c r="AD490" s="64" t="str">
        <f t="shared" si="209"/>
        <v/>
      </c>
      <c r="AE490" s="317"/>
      <c r="AF490" s="170"/>
      <c r="AG490" s="170"/>
      <c r="AH490" s="167" t="str">
        <f t="shared" si="210"/>
        <v>Team C5Team C8</v>
      </c>
    </row>
    <row r="491" spans="25:34" x14ac:dyDescent="0.2">
      <c r="Y491" s="57" t="s">
        <v>254</v>
      </c>
      <c r="Z491" s="33" t="str">
        <f t="shared" si="205"/>
        <v>Team D5Team D8</v>
      </c>
      <c r="AA491" s="172">
        <f t="shared" si="206"/>
        <v>1</v>
      </c>
      <c r="AB491" s="172" t="str">
        <f t="shared" si="207"/>
        <v>0 : 3</v>
      </c>
      <c r="AC491" s="3" t="str">
        <f t="shared" si="208"/>
        <v/>
      </c>
      <c r="AD491" s="64" t="str">
        <f t="shared" si="209"/>
        <v/>
      </c>
      <c r="AE491" s="317"/>
      <c r="AF491" s="170"/>
      <c r="AG491" s="170"/>
      <c r="AH491" s="167" t="str">
        <f t="shared" si="210"/>
        <v>Team D5Team D8</v>
      </c>
    </row>
    <row r="492" spans="25:34" x14ac:dyDescent="0.2">
      <c r="Y492" s="57" t="s">
        <v>255</v>
      </c>
      <c r="Z492" s="33" t="str">
        <f t="shared" si="205"/>
        <v>Team A7FV Schlappe Lunge</v>
      </c>
      <c r="AA492" s="172">
        <f t="shared" si="206"/>
        <v>1</v>
      </c>
      <c r="AB492" s="172" t="str">
        <f t="shared" si="207"/>
        <v>1 : 2</v>
      </c>
      <c r="AC492" s="3" t="str">
        <f t="shared" si="208"/>
        <v/>
      </c>
      <c r="AD492" s="64" t="str">
        <f t="shared" si="209"/>
        <v/>
      </c>
      <c r="AE492" s="317"/>
      <c r="AF492" s="170"/>
      <c r="AG492" s="170"/>
      <c r="AH492" s="167" t="str">
        <f t="shared" si="210"/>
        <v>Team A7FV Schlappe Lunge</v>
      </c>
    </row>
    <row r="493" spans="25:34" x14ac:dyDescent="0.2">
      <c r="Y493" s="57" t="s">
        <v>256</v>
      </c>
      <c r="Z493" s="33" t="str">
        <f t="shared" si="205"/>
        <v>Team B7Team B6</v>
      </c>
      <c r="AA493" s="172">
        <f t="shared" si="206"/>
        <v>1</v>
      </c>
      <c r="AB493" s="172" t="str">
        <f t="shared" si="207"/>
        <v>2 : 2</v>
      </c>
      <c r="AC493" s="3" t="str">
        <f t="shared" si="208"/>
        <v/>
      </c>
      <c r="AD493" s="64" t="str">
        <f t="shared" si="209"/>
        <v/>
      </c>
      <c r="AE493" s="317"/>
      <c r="AF493" s="170"/>
      <c r="AG493" s="170"/>
      <c r="AH493" s="167" t="str">
        <f t="shared" si="210"/>
        <v>Team B7Team B6</v>
      </c>
    </row>
    <row r="494" spans="25:34" x14ac:dyDescent="0.2">
      <c r="Y494" s="57" t="s">
        <v>257</v>
      </c>
      <c r="Z494" s="33" t="str">
        <f t="shared" si="205"/>
        <v>Team C7Team C6</v>
      </c>
      <c r="AA494" s="172">
        <f t="shared" si="206"/>
        <v>1</v>
      </c>
      <c r="AB494" s="172" t="str">
        <f t="shared" si="207"/>
        <v>4 : 3</v>
      </c>
      <c r="AC494" s="3" t="str">
        <f t="shared" si="208"/>
        <v/>
      </c>
      <c r="AD494" s="64" t="str">
        <f t="shared" si="209"/>
        <v/>
      </c>
      <c r="AE494" s="317"/>
      <c r="AF494" s="170"/>
      <c r="AG494" s="170"/>
      <c r="AH494" s="167" t="str">
        <f t="shared" si="210"/>
        <v>Team C7Team C6</v>
      </c>
    </row>
    <row r="495" spans="25:34" x14ac:dyDescent="0.2">
      <c r="Y495" s="57" t="s">
        <v>258</v>
      </c>
      <c r="Z495" s="33" t="str">
        <f t="shared" si="205"/>
        <v>Team D7Team D6</v>
      </c>
      <c r="AA495" s="172">
        <f t="shared" si="206"/>
        <v>1</v>
      </c>
      <c r="AB495" s="172" t="str">
        <f t="shared" si="207"/>
        <v>3 : 3</v>
      </c>
      <c r="AC495" s="3" t="str">
        <f t="shared" si="208"/>
        <v/>
      </c>
      <c r="AD495" s="64" t="str">
        <f t="shared" si="209"/>
        <v/>
      </c>
      <c r="AE495" s="317"/>
      <c r="AF495" s="170"/>
      <c r="AG495" s="170"/>
      <c r="AH495" s="167" t="str">
        <f t="shared" si="210"/>
        <v>Team D7Team D6</v>
      </c>
    </row>
    <row r="496" spans="25:34" x14ac:dyDescent="0.2">
      <c r="Y496" s="57" t="s">
        <v>259</v>
      </c>
      <c r="Z496" s="33" t="str">
        <f t="shared" si="205"/>
        <v>Team A9Eintracht Frankfurt</v>
      </c>
      <c r="AA496" s="172">
        <f t="shared" si="206"/>
        <v>1</v>
      </c>
      <c r="AB496" s="172" t="str">
        <f t="shared" si="207"/>
        <v>1 : 3</v>
      </c>
      <c r="AC496" s="3" t="str">
        <f t="shared" si="208"/>
        <v>Team A9Eintracht Frankfurt</v>
      </c>
      <c r="AD496" s="64" t="str">
        <f t="shared" si="209"/>
        <v>1 : 3</v>
      </c>
      <c r="AE496" s="317"/>
      <c r="AF496" s="170"/>
      <c r="AG496" s="170"/>
      <c r="AH496" s="167" t="str">
        <f t="shared" si="210"/>
        <v>Team A9Eintracht Frankfurt</v>
      </c>
    </row>
    <row r="497" spans="25:34" x14ac:dyDescent="0.2">
      <c r="Y497" s="57" t="s">
        <v>260</v>
      </c>
      <c r="Z497" s="33" t="str">
        <f t="shared" si="205"/>
        <v>Team B9Team B2</v>
      </c>
      <c r="AA497" s="172">
        <f t="shared" si="206"/>
        <v>1</v>
      </c>
      <c r="AB497" s="172" t="str">
        <f t="shared" si="207"/>
        <v>3 : 3</v>
      </c>
      <c r="AC497" s="3" t="str">
        <f t="shared" si="208"/>
        <v>Team B9Team B2</v>
      </c>
      <c r="AD497" s="64" t="str">
        <f t="shared" si="209"/>
        <v>3 : 3</v>
      </c>
      <c r="AE497" s="317"/>
      <c r="AF497" s="170"/>
      <c r="AG497" s="170"/>
      <c r="AH497" s="167" t="str">
        <f t="shared" si="210"/>
        <v>Team B9Team B2</v>
      </c>
    </row>
    <row r="498" spans="25:34" x14ac:dyDescent="0.2">
      <c r="Y498" s="57" t="s">
        <v>261</v>
      </c>
      <c r="Z498" s="33" t="str">
        <f t="shared" si="205"/>
        <v>Team C9Team C2</v>
      </c>
      <c r="AA498" s="172">
        <f t="shared" si="206"/>
        <v>1</v>
      </c>
      <c r="AB498" s="172" t="str">
        <f t="shared" si="207"/>
        <v>1 : 5</v>
      </c>
      <c r="AC498" s="3" t="str">
        <f t="shared" si="208"/>
        <v>Team C9Team C2</v>
      </c>
      <c r="AD498" s="64" t="str">
        <f t="shared" si="209"/>
        <v>1 : 5</v>
      </c>
      <c r="AE498" s="317"/>
      <c r="AF498" s="170"/>
      <c r="AG498" s="170"/>
      <c r="AH498" s="167" t="str">
        <f t="shared" si="210"/>
        <v>Team C9Team C2</v>
      </c>
    </row>
    <row r="499" spans="25:34" x14ac:dyDescent="0.2">
      <c r="Y499" s="57" t="s">
        <v>262</v>
      </c>
      <c r="Z499" s="33" t="str">
        <f t="shared" si="205"/>
        <v>Team D9Team D2</v>
      </c>
      <c r="AA499" s="172">
        <f t="shared" si="206"/>
        <v>1</v>
      </c>
      <c r="AB499" s="172" t="str">
        <f t="shared" si="207"/>
        <v>1 : 6</v>
      </c>
      <c r="AC499" s="3" t="str">
        <f t="shared" si="208"/>
        <v>Team D9Team D2</v>
      </c>
      <c r="AD499" s="64" t="str">
        <f t="shared" si="209"/>
        <v>1 : 6</v>
      </c>
      <c r="AE499" s="317"/>
      <c r="AF499" s="170"/>
      <c r="AG499" s="170"/>
      <c r="AH499" s="167" t="str">
        <f t="shared" si="210"/>
        <v>Team D9Team D2</v>
      </c>
    </row>
    <row r="500" spans="25:34" x14ac:dyDescent="0.2">
      <c r="Y500" s="57" t="s">
        <v>263</v>
      </c>
      <c r="Z500" s="33" t="str">
        <f t="shared" si="205"/>
        <v>FC BarcelonaTeam A8</v>
      </c>
      <c r="AA500" s="172">
        <f t="shared" si="206"/>
        <v>1</v>
      </c>
      <c r="AB500" s="172" t="str">
        <f t="shared" si="207"/>
        <v>2 : 5</v>
      </c>
      <c r="AC500" s="3" t="str">
        <f t="shared" si="208"/>
        <v>FC BarcelonaTeam A8</v>
      </c>
      <c r="AD500" s="64" t="str">
        <f t="shared" si="209"/>
        <v>2 : 5</v>
      </c>
      <c r="AE500" s="317"/>
      <c r="AF500" s="170"/>
      <c r="AG500" s="170"/>
      <c r="AH500" s="167" t="str">
        <f t="shared" si="210"/>
        <v>FC BarcelonaTeam A8</v>
      </c>
    </row>
    <row r="501" spans="25:34" x14ac:dyDescent="0.2">
      <c r="Y501" s="57" t="s">
        <v>264</v>
      </c>
      <c r="Z501" s="33" t="str">
        <f t="shared" si="205"/>
        <v>Team B3Team B8</v>
      </c>
      <c r="AA501" s="172">
        <f t="shared" si="206"/>
        <v>1</v>
      </c>
      <c r="AB501" s="172" t="str">
        <f t="shared" si="207"/>
        <v>2 : 4</v>
      </c>
      <c r="AC501" s="3" t="str">
        <f t="shared" si="208"/>
        <v>Team B3Team B8</v>
      </c>
      <c r="AD501" s="64" t="str">
        <f t="shared" si="209"/>
        <v>2 : 4</v>
      </c>
      <c r="AE501" s="317"/>
      <c r="AF501" s="170"/>
      <c r="AG501" s="170"/>
      <c r="AH501" s="167" t="str">
        <f t="shared" si="210"/>
        <v>Team B3Team B8</v>
      </c>
    </row>
    <row r="502" spans="25:34" x14ac:dyDescent="0.2">
      <c r="Y502" s="57" t="s">
        <v>265</v>
      </c>
      <c r="Z502" s="33" t="str">
        <f t="shared" si="205"/>
        <v>Team C3Team C8</v>
      </c>
      <c r="AA502" s="172">
        <f t="shared" si="206"/>
        <v>1</v>
      </c>
      <c r="AB502" s="172" t="str">
        <f t="shared" si="207"/>
        <v>0 : 3</v>
      </c>
      <c r="AC502" s="3" t="str">
        <f t="shared" si="208"/>
        <v>Team C3Team C8</v>
      </c>
      <c r="AD502" s="64" t="str">
        <f t="shared" si="209"/>
        <v>0 : 3</v>
      </c>
      <c r="AE502" s="317"/>
      <c r="AF502" s="170"/>
      <c r="AG502" s="170"/>
      <c r="AH502" s="167" t="str">
        <f t="shared" si="210"/>
        <v>Team C3Team C8</v>
      </c>
    </row>
    <row r="503" spans="25:34" x14ac:dyDescent="0.2">
      <c r="Y503" s="57" t="s">
        <v>266</v>
      </c>
      <c r="Z503" s="33" t="str">
        <f t="shared" si="205"/>
        <v>Team D3Team D8</v>
      </c>
      <c r="AA503" s="172">
        <f t="shared" si="206"/>
        <v>1</v>
      </c>
      <c r="AB503" s="172" t="str">
        <f t="shared" si="207"/>
        <v>1 : 5</v>
      </c>
      <c r="AC503" s="3" t="str">
        <f t="shared" si="208"/>
        <v>Team D3Team D8</v>
      </c>
      <c r="AD503" s="64" t="str">
        <f t="shared" si="209"/>
        <v>1 : 5</v>
      </c>
      <c r="AE503" s="317"/>
      <c r="AF503" s="170"/>
      <c r="AG503" s="170"/>
      <c r="AH503" s="167" t="str">
        <f t="shared" si="210"/>
        <v>Team D3Team D8</v>
      </c>
    </row>
    <row r="504" spans="25:34" x14ac:dyDescent="0.2">
      <c r="Y504" s="57" t="s">
        <v>267</v>
      </c>
      <c r="Z504" s="33" t="str">
        <f t="shared" si="205"/>
        <v>Team A7Maibach 1822 eV</v>
      </c>
      <c r="AA504" s="172">
        <f t="shared" si="206"/>
        <v>1</v>
      </c>
      <c r="AB504" s="172" t="str">
        <f t="shared" si="207"/>
        <v>3 : 0</v>
      </c>
      <c r="AC504" s="3" t="str">
        <f t="shared" si="208"/>
        <v>Team A7Maibach 1822 eV</v>
      </c>
      <c r="AD504" s="64" t="str">
        <f t="shared" si="209"/>
        <v>3 : 0</v>
      </c>
      <c r="AE504" s="317"/>
      <c r="AF504" s="170"/>
      <c r="AG504" s="170"/>
      <c r="AH504" s="167" t="str">
        <f t="shared" si="210"/>
        <v>Team A7Maibach 1822 eV</v>
      </c>
    </row>
    <row r="505" spans="25:34" x14ac:dyDescent="0.2">
      <c r="Y505" s="57" t="s">
        <v>268</v>
      </c>
      <c r="Z505" s="33" t="str">
        <f t="shared" si="205"/>
        <v>Team B7Team B4</v>
      </c>
      <c r="AA505" s="172">
        <f t="shared" si="206"/>
        <v>1</v>
      </c>
      <c r="AB505" s="172" t="str">
        <f t="shared" si="207"/>
        <v>2 : 1</v>
      </c>
      <c r="AC505" s="3" t="str">
        <f t="shared" si="208"/>
        <v>Team B7Team B4</v>
      </c>
      <c r="AD505" s="64" t="str">
        <f t="shared" si="209"/>
        <v>2 : 1</v>
      </c>
      <c r="AE505" s="317"/>
      <c r="AF505" s="170"/>
      <c r="AG505" s="170"/>
      <c r="AH505" s="167" t="str">
        <f t="shared" si="210"/>
        <v>Team B7Team B4</v>
      </c>
    </row>
    <row r="506" spans="25:34" x14ac:dyDescent="0.2">
      <c r="Y506" s="57" t="s">
        <v>269</v>
      </c>
      <c r="Z506" s="33" t="str">
        <f t="shared" si="205"/>
        <v>Team C7Team C4</v>
      </c>
      <c r="AA506" s="172">
        <f t="shared" si="206"/>
        <v>1</v>
      </c>
      <c r="AB506" s="172" t="str">
        <f t="shared" si="207"/>
        <v>2 : 2</v>
      </c>
      <c r="AC506" s="3" t="str">
        <f t="shared" si="208"/>
        <v>Team C7Team C4</v>
      </c>
      <c r="AD506" s="64" t="str">
        <f t="shared" si="209"/>
        <v>2 : 2</v>
      </c>
      <c r="AE506" s="317"/>
      <c r="AF506" s="170"/>
      <c r="AG506" s="170"/>
      <c r="AH506" s="167" t="str">
        <f t="shared" si="210"/>
        <v>Team C7Team C4</v>
      </c>
    </row>
    <row r="507" spans="25:34" x14ac:dyDescent="0.2">
      <c r="Y507" s="57" t="s">
        <v>270</v>
      </c>
      <c r="Z507" s="33" t="str">
        <f t="shared" si="205"/>
        <v>Team D7Team D4</v>
      </c>
      <c r="AA507" s="172">
        <f t="shared" si="206"/>
        <v>1</v>
      </c>
      <c r="AB507" s="172" t="str">
        <f t="shared" si="207"/>
        <v>3 : 4</v>
      </c>
      <c r="AC507" s="3" t="str">
        <f t="shared" si="208"/>
        <v>Team D7Team D4</v>
      </c>
      <c r="AD507" s="64" t="str">
        <f t="shared" si="209"/>
        <v>3 : 4</v>
      </c>
      <c r="AE507" s="317"/>
      <c r="AF507" s="170"/>
      <c r="AG507" s="170"/>
      <c r="AH507" s="167" t="str">
        <f t="shared" si="210"/>
        <v>Team D7Team D4</v>
      </c>
    </row>
    <row r="508" spans="25:34" x14ac:dyDescent="0.2">
      <c r="Y508" s="57" t="s">
        <v>271</v>
      </c>
      <c r="Z508" s="33" t="str">
        <f t="shared" si="205"/>
        <v>Beinbruch SCFV Schlappe Lunge</v>
      </c>
      <c r="AA508" s="172">
        <f t="shared" si="206"/>
        <v>1</v>
      </c>
      <c r="AB508" s="172" t="str">
        <f t="shared" si="207"/>
        <v>3 : 3</v>
      </c>
      <c r="AC508" s="3" t="str">
        <f t="shared" si="208"/>
        <v>Beinbruch SCFV Schlappe Lunge</v>
      </c>
      <c r="AD508" s="64" t="str">
        <f t="shared" si="209"/>
        <v>3 : 3</v>
      </c>
      <c r="AE508" s="317"/>
      <c r="AF508" s="170"/>
      <c r="AG508" s="170"/>
      <c r="AH508" s="167" t="str">
        <f t="shared" si="210"/>
        <v>Beinbruch SCFV Schlappe Lunge</v>
      </c>
    </row>
    <row r="509" spans="25:34" x14ac:dyDescent="0.2">
      <c r="Y509" s="57" t="s">
        <v>272</v>
      </c>
      <c r="Z509" s="33" t="str">
        <f t="shared" si="205"/>
        <v>Team B5Team B6</v>
      </c>
      <c r="AA509" s="172">
        <f t="shared" si="206"/>
        <v>1</v>
      </c>
      <c r="AB509" s="172" t="str">
        <f t="shared" si="207"/>
        <v>3 : 1</v>
      </c>
      <c r="AC509" s="3" t="str">
        <f t="shared" si="208"/>
        <v>Team B5Team B6</v>
      </c>
      <c r="AD509" s="64" t="str">
        <f t="shared" si="209"/>
        <v>3 : 1</v>
      </c>
      <c r="AE509" s="317"/>
      <c r="AF509" s="170"/>
      <c r="AG509" s="170"/>
      <c r="AH509" s="167" t="str">
        <f t="shared" si="210"/>
        <v>Team B5Team B6</v>
      </c>
    </row>
    <row r="510" spans="25:34" x14ac:dyDescent="0.2">
      <c r="Y510" s="57" t="s">
        <v>273</v>
      </c>
      <c r="Z510" s="33" t="str">
        <f t="shared" si="205"/>
        <v>Team C5Team C6</v>
      </c>
      <c r="AA510" s="172">
        <f t="shared" si="206"/>
        <v>1</v>
      </c>
      <c r="AB510" s="172" t="str">
        <f t="shared" si="207"/>
        <v>3 : 3</v>
      </c>
      <c r="AC510" s="3" t="str">
        <f t="shared" si="208"/>
        <v>Team C5Team C6</v>
      </c>
      <c r="AD510" s="64" t="str">
        <f t="shared" si="209"/>
        <v>3 : 3</v>
      </c>
      <c r="AE510" s="317"/>
      <c r="AF510" s="170"/>
      <c r="AG510" s="170"/>
      <c r="AH510" s="167" t="str">
        <f t="shared" si="210"/>
        <v>Team C5Team C6</v>
      </c>
    </row>
    <row r="511" spans="25:34" x14ac:dyDescent="0.2">
      <c r="Y511" s="57" t="s">
        <v>274</v>
      </c>
      <c r="Z511" s="33" t="str">
        <f t="shared" si="205"/>
        <v>Team D5Team D6</v>
      </c>
      <c r="AA511" s="172">
        <f t="shared" si="206"/>
        <v>1</v>
      </c>
      <c r="AB511" s="172" t="str">
        <f t="shared" si="207"/>
        <v>5 : 1</v>
      </c>
      <c r="AC511" s="3" t="str">
        <f t="shared" si="208"/>
        <v>Team D5Team D6</v>
      </c>
      <c r="AD511" s="64" t="str">
        <f t="shared" si="209"/>
        <v>5 : 1</v>
      </c>
      <c r="AE511" s="317"/>
      <c r="AF511" s="170"/>
      <c r="AG511" s="170"/>
      <c r="AH511" s="167" t="str">
        <f t="shared" si="210"/>
        <v>Team D5Team D6</v>
      </c>
    </row>
    <row r="512" spans="25:34" x14ac:dyDescent="0.2">
      <c r="Y512" s="57" t="s">
        <v>275</v>
      </c>
      <c r="Z512" s="33" t="str">
        <f t="shared" si="205"/>
        <v>Team A91. FC Riedwald</v>
      </c>
      <c r="AA512" s="172">
        <f t="shared" si="206"/>
        <v>1</v>
      </c>
      <c r="AB512" s="172" t="str">
        <f t="shared" si="207"/>
        <v>6 : 1</v>
      </c>
      <c r="AC512" s="3" t="str">
        <f t="shared" si="208"/>
        <v>Team A91. FC Riedwald</v>
      </c>
      <c r="AD512" s="64" t="str">
        <f t="shared" si="209"/>
        <v>6 : 1</v>
      </c>
      <c r="AE512" s="317"/>
      <c r="AF512" s="170"/>
      <c r="AG512" s="170"/>
      <c r="AH512" s="167" t="str">
        <f t="shared" si="210"/>
        <v>Team A91. FC Riedwald</v>
      </c>
    </row>
    <row r="513" spans="25:34" x14ac:dyDescent="0.2">
      <c r="Y513" s="57" t="s">
        <v>276</v>
      </c>
      <c r="Z513" s="33" t="str">
        <f t="shared" si="205"/>
        <v>Team B9Team B1</v>
      </c>
      <c r="AA513" s="172">
        <f t="shared" si="206"/>
        <v>1</v>
      </c>
      <c r="AB513" s="172" t="str">
        <f t="shared" si="207"/>
        <v>5 : 2</v>
      </c>
      <c r="AC513" s="3" t="str">
        <f t="shared" si="208"/>
        <v>Team B9Team B1</v>
      </c>
      <c r="AD513" s="64" t="str">
        <f t="shared" si="209"/>
        <v>5 : 2</v>
      </c>
      <c r="AE513" s="317"/>
      <c r="AF513" s="170"/>
      <c r="AG513" s="170"/>
      <c r="AH513" s="167" t="str">
        <f t="shared" si="210"/>
        <v>Team B9Team B1</v>
      </c>
    </row>
    <row r="514" spans="25:34" x14ac:dyDescent="0.2">
      <c r="Y514" s="57" t="s">
        <v>277</v>
      </c>
      <c r="Z514" s="33" t="str">
        <f t="shared" si="205"/>
        <v>Team C9Team C1</v>
      </c>
      <c r="AA514" s="172">
        <f t="shared" si="206"/>
        <v>1</v>
      </c>
      <c r="AB514" s="172" t="str">
        <f t="shared" si="207"/>
        <v>4 : 2</v>
      </c>
      <c r="AC514" s="3" t="str">
        <f t="shared" si="208"/>
        <v>Team C9Team C1</v>
      </c>
      <c r="AD514" s="64" t="str">
        <f t="shared" si="209"/>
        <v>4 : 2</v>
      </c>
      <c r="AE514" s="317"/>
      <c r="AF514" s="170"/>
      <c r="AG514" s="170"/>
      <c r="AH514" s="167" t="str">
        <f t="shared" si="210"/>
        <v>Team C9Team C1</v>
      </c>
    </row>
    <row r="515" spans="25:34" x14ac:dyDescent="0.2">
      <c r="Y515" s="57" t="s">
        <v>278</v>
      </c>
      <c r="Z515" s="33" t="str">
        <f t="shared" si="205"/>
        <v>Team D9Team D1</v>
      </c>
      <c r="AA515" s="172">
        <f t="shared" si="206"/>
        <v>1</v>
      </c>
      <c r="AB515" s="172" t="str">
        <f t="shared" si="207"/>
        <v>3 : 0</v>
      </c>
      <c r="AC515" s="3" t="str">
        <f t="shared" si="208"/>
        <v>Team D9Team D1</v>
      </c>
      <c r="AD515" s="64" t="str">
        <f t="shared" si="209"/>
        <v>3 : 0</v>
      </c>
      <c r="AE515" s="317"/>
      <c r="AF515" s="170"/>
      <c r="AG515" s="170"/>
      <c r="AH515" s="167" t="str">
        <f t="shared" si="210"/>
        <v>Team D9Team D1</v>
      </c>
    </row>
    <row r="516" spans="25:34" x14ac:dyDescent="0.2">
      <c r="Y516" s="57" t="s">
        <v>279</v>
      </c>
      <c r="Z516" s="33" t="str">
        <f t="shared" si="205"/>
        <v>Eintracht FrankfurtTeam A7</v>
      </c>
      <c r="AA516" s="172">
        <f t="shared" si="206"/>
        <v>1</v>
      </c>
      <c r="AB516" s="172" t="str">
        <f t="shared" si="207"/>
        <v>5 : 1</v>
      </c>
      <c r="AC516" s="3" t="str">
        <f t="shared" si="208"/>
        <v>Eintracht FrankfurtTeam A7</v>
      </c>
      <c r="AD516" s="64" t="str">
        <f t="shared" si="209"/>
        <v>5 : 1</v>
      </c>
      <c r="AE516" s="317"/>
      <c r="AF516" s="170"/>
      <c r="AG516" s="170"/>
      <c r="AH516" s="167" t="str">
        <f t="shared" si="210"/>
        <v>Eintracht FrankfurtTeam A7</v>
      </c>
    </row>
    <row r="517" spans="25:34" x14ac:dyDescent="0.2">
      <c r="Y517" s="57" t="s">
        <v>280</v>
      </c>
      <c r="Z517" s="33" t="str">
        <f t="shared" si="205"/>
        <v>Team B2Team B7</v>
      </c>
      <c r="AA517" s="172">
        <f t="shared" si="206"/>
        <v>1</v>
      </c>
      <c r="AB517" s="172" t="str">
        <f t="shared" si="207"/>
        <v>0 : 3</v>
      </c>
      <c r="AC517" s="3" t="str">
        <f t="shared" si="208"/>
        <v>Team B2Team B7</v>
      </c>
      <c r="AD517" s="64" t="str">
        <f t="shared" si="209"/>
        <v>0 : 3</v>
      </c>
      <c r="AE517" s="317"/>
      <c r="AF517" s="170"/>
      <c r="AG517" s="170"/>
      <c r="AH517" s="167" t="str">
        <f t="shared" si="210"/>
        <v>Team B2Team B7</v>
      </c>
    </row>
    <row r="518" spans="25:34" x14ac:dyDescent="0.2">
      <c r="Y518" s="57" t="s">
        <v>281</v>
      </c>
      <c r="Z518" s="33" t="str">
        <f t="shared" si="205"/>
        <v>Team C2Team C7</v>
      </c>
      <c r="AA518" s="172">
        <f t="shared" si="206"/>
        <v>1</v>
      </c>
      <c r="AB518" s="172" t="str">
        <f t="shared" si="207"/>
        <v>1 : 2</v>
      </c>
      <c r="AC518" s="3" t="str">
        <f t="shared" si="208"/>
        <v>Team C2Team C7</v>
      </c>
      <c r="AD518" s="64" t="str">
        <f t="shared" si="209"/>
        <v>1 : 2</v>
      </c>
      <c r="AE518" s="317"/>
      <c r="AF518" s="170"/>
      <c r="AG518" s="170"/>
      <c r="AH518" s="167" t="str">
        <f t="shared" si="210"/>
        <v>Team C2Team C7</v>
      </c>
    </row>
    <row r="519" spans="25:34" x14ac:dyDescent="0.2">
      <c r="Y519" s="57" t="s">
        <v>282</v>
      </c>
      <c r="Z519" s="33" t="str">
        <f t="shared" si="205"/>
        <v>Team D2Team D7</v>
      </c>
      <c r="AA519" s="172">
        <f t="shared" si="206"/>
        <v>1</v>
      </c>
      <c r="AB519" s="172" t="str">
        <f t="shared" si="207"/>
        <v>2 : 2</v>
      </c>
      <c r="AC519" s="3" t="str">
        <f t="shared" si="208"/>
        <v>Team D2Team D7</v>
      </c>
      <c r="AD519" s="64" t="str">
        <f t="shared" si="209"/>
        <v>2 : 2</v>
      </c>
      <c r="AE519" s="317"/>
      <c r="AF519" s="170"/>
      <c r="AG519" s="170"/>
      <c r="AH519" s="167" t="str">
        <f t="shared" si="210"/>
        <v>Team D2Team D7</v>
      </c>
    </row>
    <row r="520" spans="25:34" x14ac:dyDescent="0.2">
      <c r="Y520" s="57" t="s">
        <v>283</v>
      </c>
      <c r="Z520" s="33" t="str">
        <f t="shared" si="205"/>
        <v>FV Schlappe LungeFC Barcelona</v>
      </c>
      <c r="AA520" s="172">
        <f t="shared" si="206"/>
        <v>1</v>
      </c>
      <c r="AB520" s="172" t="str">
        <f t="shared" si="207"/>
        <v>4 : 3</v>
      </c>
      <c r="AC520" s="3" t="str">
        <f t="shared" si="208"/>
        <v>FV Schlappe LungeFC Barcelona</v>
      </c>
      <c r="AD520" s="64" t="str">
        <f t="shared" si="209"/>
        <v>4 : 3</v>
      </c>
      <c r="AE520" s="317"/>
      <c r="AF520" s="170"/>
      <c r="AG520" s="170"/>
      <c r="AH520" s="167" t="str">
        <f t="shared" si="210"/>
        <v>FV Schlappe LungeFC Barcelona</v>
      </c>
    </row>
    <row r="521" spans="25:34" x14ac:dyDescent="0.2">
      <c r="Y521" s="57" t="s">
        <v>284</v>
      </c>
      <c r="Z521" s="33" t="str">
        <f t="shared" si="205"/>
        <v>Team B6Team B3</v>
      </c>
      <c r="AA521" s="172">
        <f t="shared" si="206"/>
        <v>1</v>
      </c>
      <c r="AB521" s="172" t="str">
        <f t="shared" si="207"/>
        <v>3 : 3</v>
      </c>
      <c r="AC521" s="3" t="str">
        <f t="shared" si="208"/>
        <v>Team B6Team B3</v>
      </c>
      <c r="AD521" s="64" t="str">
        <f t="shared" si="209"/>
        <v>3 : 3</v>
      </c>
      <c r="AE521" s="317"/>
      <c r="AF521" s="170"/>
      <c r="AG521" s="170"/>
      <c r="AH521" s="167" t="str">
        <f t="shared" si="210"/>
        <v>Team B6Team B3</v>
      </c>
    </row>
    <row r="522" spans="25:34" x14ac:dyDescent="0.2">
      <c r="Y522" s="57" t="s">
        <v>285</v>
      </c>
      <c r="Z522" s="33" t="str">
        <f t="shared" si="205"/>
        <v>Team C6Team C3</v>
      </c>
      <c r="AA522" s="172">
        <f t="shared" si="206"/>
        <v>1</v>
      </c>
      <c r="AB522" s="172" t="str">
        <f t="shared" si="207"/>
        <v>1 : 3</v>
      </c>
      <c r="AC522" s="3" t="str">
        <f t="shared" si="208"/>
        <v>Team C6Team C3</v>
      </c>
      <c r="AD522" s="64" t="str">
        <f t="shared" si="209"/>
        <v>1 : 3</v>
      </c>
      <c r="AE522" s="317"/>
      <c r="AF522" s="170"/>
      <c r="AG522" s="170"/>
      <c r="AH522" s="167" t="str">
        <f t="shared" si="210"/>
        <v>Team C6Team C3</v>
      </c>
    </row>
    <row r="523" spans="25:34" x14ac:dyDescent="0.2">
      <c r="Y523" s="57" t="s">
        <v>286</v>
      </c>
      <c r="Z523" s="33" t="str">
        <f t="shared" si="205"/>
        <v>Team D6Team D3</v>
      </c>
      <c r="AA523" s="172">
        <f t="shared" si="206"/>
        <v>1</v>
      </c>
      <c r="AB523" s="172" t="str">
        <f t="shared" si="207"/>
        <v>3 : 3</v>
      </c>
      <c r="AC523" s="3" t="str">
        <f t="shared" si="208"/>
        <v>Team D6Team D3</v>
      </c>
      <c r="AD523" s="64" t="str">
        <f t="shared" si="209"/>
        <v>3 : 3</v>
      </c>
      <c r="AE523" s="317"/>
      <c r="AF523" s="170"/>
      <c r="AG523" s="170"/>
      <c r="AH523" s="167" t="str">
        <f t="shared" si="210"/>
        <v>Team D6Team D3</v>
      </c>
    </row>
    <row r="524" spans="25:34" x14ac:dyDescent="0.2">
      <c r="Y524" s="57" t="s">
        <v>287</v>
      </c>
      <c r="Z524" s="33" t="str">
        <f t="shared" si="205"/>
        <v>Maibach 1822 eVBeinbruch SC</v>
      </c>
      <c r="AA524" s="172">
        <f t="shared" si="206"/>
        <v>1</v>
      </c>
      <c r="AB524" s="172" t="str">
        <f t="shared" si="207"/>
        <v>1 : 5</v>
      </c>
      <c r="AC524" s="3" t="str">
        <f t="shared" si="208"/>
        <v>Maibach 1822 eVBeinbruch SC</v>
      </c>
      <c r="AD524" s="64" t="str">
        <f t="shared" si="209"/>
        <v>1 : 5</v>
      </c>
      <c r="AE524" s="317"/>
      <c r="AF524" s="170"/>
      <c r="AG524" s="170"/>
      <c r="AH524" s="167" t="str">
        <f t="shared" si="210"/>
        <v>Maibach 1822 eVBeinbruch SC</v>
      </c>
    </row>
    <row r="525" spans="25:34" x14ac:dyDescent="0.2">
      <c r="Y525" s="57" t="s">
        <v>288</v>
      </c>
      <c r="Z525" s="33" t="str">
        <f t="shared" si="205"/>
        <v>Team B4Team B5</v>
      </c>
      <c r="AA525" s="172">
        <f t="shared" si="206"/>
        <v>1</v>
      </c>
      <c r="AB525" s="172" t="str">
        <f t="shared" si="207"/>
        <v>1 : 6</v>
      </c>
      <c r="AC525" s="3" t="str">
        <f t="shared" si="208"/>
        <v>Team B4Team B5</v>
      </c>
      <c r="AD525" s="64" t="str">
        <f t="shared" si="209"/>
        <v>1 : 6</v>
      </c>
      <c r="AE525" s="317"/>
      <c r="AF525" s="170"/>
      <c r="AG525" s="170"/>
      <c r="AH525" s="167" t="str">
        <f t="shared" si="210"/>
        <v>Team B4Team B5</v>
      </c>
    </row>
    <row r="526" spans="25:34" x14ac:dyDescent="0.2">
      <c r="Y526" s="57" t="s">
        <v>289</v>
      </c>
      <c r="Z526" s="33" t="str">
        <f t="shared" si="205"/>
        <v>Team C4Team C5</v>
      </c>
      <c r="AA526" s="172">
        <f t="shared" si="206"/>
        <v>1</v>
      </c>
      <c r="AB526" s="172" t="str">
        <f t="shared" si="207"/>
        <v>2 : 5</v>
      </c>
      <c r="AC526" s="3" t="str">
        <f t="shared" si="208"/>
        <v>Team C4Team C5</v>
      </c>
      <c r="AD526" s="64" t="str">
        <f t="shared" si="209"/>
        <v>2 : 5</v>
      </c>
      <c r="AE526" s="317"/>
      <c r="AF526" s="170"/>
      <c r="AG526" s="170"/>
      <c r="AH526" s="167" t="str">
        <f t="shared" si="210"/>
        <v>Team C4Team C5</v>
      </c>
    </row>
    <row r="527" spans="25:34" x14ac:dyDescent="0.2">
      <c r="Y527" s="57" t="s">
        <v>290</v>
      </c>
      <c r="Z527" s="33" t="str">
        <f t="shared" si="205"/>
        <v>Team D4Team D5</v>
      </c>
      <c r="AA527" s="172">
        <f t="shared" si="206"/>
        <v>1</v>
      </c>
      <c r="AB527" s="172" t="str">
        <f t="shared" si="207"/>
        <v>2 : 4</v>
      </c>
      <c r="AC527" s="3" t="str">
        <f t="shared" si="208"/>
        <v>Team D4Team D5</v>
      </c>
      <c r="AD527" s="64" t="str">
        <f t="shared" si="209"/>
        <v>2 : 4</v>
      </c>
      <c r="AE527" s="317"/>
      <c r="AF527" s="170"/>
      <c r="AG527" s="170"/>
      <c r="AH527" s="167" t="str">
        <f t="shared" si="210"/>
        <v>Team D4Team D5</v>
      </c>
    </row>
    <row r="528" spans="25:34" x14ac:dyDescent="0.2">
      <c r="Y528" s="57" t="s">
        <v>291</v>
      </c>
      <c r="Z528" s="33" t="str">
        <f t="shared" si="205"/>
        <v>1. FC RiedwaldTeam A8</v>
      </c>
      <c r="AA528" s="172">
        <f t="shared" si="206"/>
        <v>1</v>
      </c>
      <c r="AB528" s="172" t="str">
        <f t="shared" si="207"/>
        <v>0 : 3</v>
      </c>
      <c r="AC528" s="3" t="str">
        <f t="shared" si="208"/>
        <v>1. FC RiedwaldTeam A8</v>
      </c>
      <c r="AD528" s="64" t="str">
        <f t="shared" si="209"/>
        <v>0 : 3</v>
      </c>
      <c r="AE528" s="317"/>
      <c r="AF528" s="170"/>
      <c r="AG528" s="170"/>
      <c r="AH528" s="167" t="str">
        <f t="shared" si="210"/>
        <v>1. FC RiedwaldTeam A8</v>
      </c>
    </row>
    <row r="529" spans="25:34" x14ac:dyDescent="0.2">
      <c r="Y529" s="57" t="s">
        <v>292</v>
      </c>
      <c r="Z529" s="33" t="str">
        <f t="shared" si="205"/>
        <v>Team B1Team B8</v>
      </c>
      <c r="AA529" s="172">
        <f t="shared" si="206"/>
        <v>1</v>
      </c>
      <c r="AB529" s="172" t="str">
        <f t="shared" si="207"/>
        <v>1 : 5</v>
      </c>
      <c r="AC529" s="3" t="str">
        <f t="shared" si="208"/>
        <v>Team B1Team B8</v>
      </c>
      <c r="AD529" s="64" t="str">
        <f t="shared" si="209"/>
        <v>1 : 5</v>
      </c>
      <c r="AE529" s="317"/>
      <c r="AF529" s="170"/>
      <c r="AG529" s="170"/>
      <c r="AH529" s="167" t="str">
        <f t="shared" si="210"/>
        <v>Team B1Team B8</v>
      </c>
    </row>
    <row r="530" spans="25:34" x14ac:dyDescent="0.2">
      <c r="Y530" s="57" t="s">
        <v>293</v>
      </c>
      <c r="Z530" s="33" t="str">
        <f t="shared" si="205"/>
        <v>Team C1Team C8</v>
      </c>
      <c r="AA530" s="172">
        <f t="shared" si="206"/>
        <v>1</v>
      </c>
      <c r="AB530" s="172" t="str">
        <f t="shared" si="207"/>
        <v>3 : 0</v>
      </c>
      <c r="AC530" s="3" t="str">
        <f t="shared" si="208"/>
        <v>Team C1Team C8</v>
      </c>
      <c r="AD530" s="64" t="str">
        <f t="shared" si="209"/>
        <v>3 : 0</v>
      </c>
      <c r="AE530" s="317"/>
      <c r="AF530" s="170"/>
      <c r="AG530" s="170"/>
      <c r="AH530" s="167" t="str">
        <f t="shared" si="210"/>
        <v>Team C1Team C8</v>
      </c>
    </row>
    <row r="531" spans="25:34" x14ac:dyDescent="0.2">
      <c r="Y531" s="57" t="s">
        <v>294</v>
      </c>
      <c r="Z531" s="33" t="str">
        <f t="shared" si="205"/>
        <v>Team D1Team D8</v>
      </c>
      <c r="AA531" s="172">
        <f t="shared" si="206"/>
        <v>1</v>
      </c>
      <c r="AB531" s="172" t="str">
        <f t="shared" si="207"/>
        <v>2 : 1</v>
      </c>
      <c r="AC531" s="3" t="str">
        <f t="shared" si="208"/>
        <v>Team D1Team D8</v>
      </c>
      <c r="AD531" s="64" t="str">
        <f t="shared" si="209"/>
        <v>2 : 1</v>
      </c>
      <c r="AE531" s="317"/>
      <c r="AF531" s="170"/>
      <c r="AG531" s="170"/>
      <c r="AH531" s="167" t="str">
        <f t="shared" si="210"/>
        <v>Team D1Team D8</v>
      </c>
    </row>
    <row r="532" spans="25:34" x14ac:dyDescent="0.2">
      <c r="Y532" s="57" t="s">
        <v>295</v>
      </c>
      <c r="Z532" s="33" t="str">
        <f t="shared" si="205"/>
        <v>Team A7Team A9</v>
      </c>
      <c r="AA532" s="172">
        <f t="shared" si="206"/>
        <v>1</v>
      </c>
      <c r="AB532" s="172" t="str">
        <f t="shared" si="207"/>
        <v>2 : 2</v>
      </c>
      <c r="AC532" s="3" t="str">
        <f t="shared" si="208"/>
        <v>Team A7Team A9</v>
      </c>
      <c r="AD532" s="64" t="str">
        <f t="shared" si="209"/>
        <v>2 : 2</v>
      </c>
      <c r="AE532" s="317"/>
      <c r="AF532" s="170"/>
      <c r="AG532" s="170"/>
      <c r="AH532" s="167" t="str">
        <f t="shared" si="210"/>
        <v>Team A7Team A9</v>
      </c>
    </row>
    <row r="533" spans="25:34" x14ac:dyDescent="0.2">
      <c r="Y533" s="57" t="s">
        <v>296</v>
      </c>
      <c r="Z533" s="33" t="str">
        <f t="shared" si="205"/>
        <v>Team B7Team B9</v>
      </c>
      <c r="AA533" s="172">
        <f t="shared" si="206"/>
        <v>1</v>
      </c>
      <c r="AB533" s="172" t="str">
        <f t="shared" si="207"/>
        <v>3 : 4</v>
      </c>
      <c r="AC533" s="3" t="str">
        <f t="shared" si="208"/>
        <v>Team B7Team B9</v>
      </c>
      <c r="AD533" s="64" t="str">
        <f t="shared" si="209"/>
        <v>3 : 4</v>
      </c>
      <c r="AE533" s="317"/>
      <c r="AF533" s="170"/>
      <c r="AG533" s="170"/>
      <c r="AH533" s="167" t="str">
        <f t="shared" si="210"/>
        <v>Team B7Team B9</v>
      </c>
    </row>
    <row r="534" spans="25:34" x14ac:dyDescent="0.2">
      <c r="Y534" s="57" t="s">
        <v>297</v>
      </c>
      <c r="Z534" s="33" t="str">
        <f t="shared" si="205"/>
        <v>Team C7Team C9</v>
      </c>
      <c r="AA534" s="172">
        <f t="shared" si="206"/>
        <v>1</v>
      </c>
      <c r="AB534" s="172" t="str">
        <f t="shared" si="207"/>
        <v>3 : 3</v>
      </c>
      <c r="AC534" s="3" t="str">
        <f t="shared" si="208"/>
        <v>Team C7Team C9</v>
      </c>
      <c r="AD534" s="64" t="str">
        <f t="shared" si="209"/>
        <v>3 : 3</v>
      </c>
      <c r="AE534" s="317"/>
      <c r="AF534" s="170"/>
      <c r="AG534" s="170"/>
      <c r="AH534" s="167" t="str">
        <f t="shared" si="210"/>
        <v>Team C7Team C9</v>
      </c>
    </row>
    <row r="535" spans="25:34" x14ac:dyDescent="0.2">
      <c r="Y535" s="57" t="s">
        <v>298</v>
      </c>
      <c r="Z535" s="33" t="str">
        <f t="shared" si="205"/>
        <v>Team D7Team D9</v>
      </c>
      <c r="AA535" s="172">
        <f t="shared" si="206"/>
        <v>1</v>
      </c>
      <c r="AB535" s="172" t="str">
        <f t="shared" si="207"/>
        <v>3 : 1</v>
      </c>
      <c r="AC535" s="3" t="str">
        <f t="shared" si="208"/>
        <v>Team D7Team D9</v>
      </c>
      <c r="AD535" s="64" t="str">
        <f t="shared" si="209"/>
        <v>3 : 1</v>
      </c>
      <c r="AE535" s="317"/>
      <c r="AF535" s="170"/>
      <c r="AG535" s="170"/>
      <c r="AH535" s="167" t="str">
        <f t="shared" si="210"/>
        <v>Team D7Team D9</v>
      </c>
    </row>
    <row r="536" spans="25:34" x14ac:dyDescent="0.2">
      <c r="Y536" s="57" t="s">
        <v>299</v>
      </c>
      <c r="Z536" s="33" t="str">
        <f t="shared" si="205"/>
        <v>Beinbruch SCEintracht Frankfurt</v>
      </c>
      <c r="AA536" s="172">
        <f t="shared" si="206"/>
        <v>1</v>
      </c>
      <c r="AB536" s="172" t="str">
        <f t="shared" si="207"/>
        <v>3 : 3</v>
      </c>
      <c r="AC536" s="3" t="str">
        <f t="shared" si="208"/>
        <v>Beinbruch SCEintracht Frankfurt</v>
      </c>
      <c r="AD536" s="64" t="str">
        <f t="shared" si="209"/>
        <v>3 : 3</v>
      </c>
      <c r="AE536" s="317"/>
      <c r="AF536" s="170"/>
      <c r="AG536" s="170"/>
      <c r="AH536" s="167" t="str">
        <f t="shared" si="210"/>
        <v>Beinbruch SCEintracht Frankfurt</v>
      </c>
    </row>
    <row r="537" spans="25:34" x14ac:dyDescent="0.2">
      <c r="Y537" s="57" t="s">
        <v>300</v>
      </c>
      <c r="Z537" s="33" t="str">
        <f t="shared" si="205"/>
        <v>Team B5Team B2</v>
      </c>
      <c r="AA537" s="172">
        <f t="shared" si="206"/>
        <v>1</v>
      </c>
      <c r="AB537" s="172" t="str">
        <f t="shared" si="207"/>
        <v>5 : 1</v>
      </c>
      <c r="AC537" s="3" t="str">
        <f t="shared" si="208"/>
        <v>Team B5Team B2</v>
      </c>
      <c r="AD537" s="64" t="str">
        <f t="shared" si="209"/>
        <v>5 : 1</v>
      </c>
      <c r="AE537" s="317"/>
      <c r="AF537" s="170"/>
      <c r="AG537" s="170"/>
      <c r="AH537" s="167" t="str">
        <f t="shared" si="210"/>
        <v>Team B5Team B2</v>
      </c>
    </row>
    <row r="538" spans="25:34" x14ac:dyDescent="0.2">
      <c r="Y538" s="57" t="s">
        <v>301</v>
      </c>
      <c r="Z538" s="33" t="str">
        <f t="shared" si="205"/>
        <v>Team C5Team C2</v>
      </c>
      <c r="AA538" s="172">
        <f t="shared" si="206"/>
        <v>1</v>
      </c>
      <c r="AB538" s="172" t="str">
        <f t="shared" si="207"/>
        <v>6 : 1</v>
      </c>
      <c r="AC538" s="3" t="str">
        <f t="shared" si="208"/>
        <v>Team C5Team C2</v>
      </c>
      <c r="AD538" s="64" t="str">
        <f t="shared" si="209"/>
        <v>6 : 1</v>
      </c>
      <c r="AE538" s="317"/>
      <c r="AF538" s="170"/>
      <c r="AG538" s="170"/>
      <c r="AH538" s="167" t="str">
        <f t="shared" si="210"/>
        <v>Team C5Team C2</v>
      </c>
    </row>
    <row r="539" spans="25:34" x14ac:dyDescent="0.2">
      <c r="Y539" s="57" t="s">
        <v>302</v>
      </c>
      <c r="Z539" s="33" t="str">
        <f t="shared" si="205"/>
        <v>Team D5Team D2</v>
      </c>
      <c r="AA539" s="172">
        <f t="shared" si="206"/>
        <v>1</v>
      </c>
      <c r="AB539" s="172" t="str">
        <f t="shared" si="207"/>
        <v>5 : 2</v>
      </c>
      <c r="AC539" s="3" t="str">
        <f t="shared" si="208"/>
        <v>Team D5Team D2</v>
      </c>
      <c r="AD539" s="64" t="str">
        <f t="shared" si="209"/>
        <v>5 : 2</v>
      </c>
      <c r="AE539" s="317"/>
      <c r="AF539" s="170"/>
      <c r="AG539" s="170"/>
      <c r="AH539" s="167" t="str">
        <f t="shared" si="210"/>
        <v>Team D5Team D2</v>
      </c>
    </row>
    <row r="540" spans="25:34" x14ac:dyDescent="0.2">
      <c r="Y540" s="57" t="s">
        <v>303</v>
      </c>
      <c r="Z540" s="33" t="str">
        <f t="shared" si="205"/>
        <v>FC BarcelonaMaibach 1822 eV</v>
      </c>
      <c r="AA540" s="172">
        <f t="shared" si="206"/>
        <v>1</v>
      </c>
      <c r="AB540" s="172" t="str">
        <f t="shared" si="207"/>
        <v>4 : 2</v>
      </c>
      <c r="AC540" s="3" t="str">
        <f t="shared" si="208"/>
        <v>FC BarcelonaMaibach 1822 eV</v>
      </c>
      <c r="AD540" s="64" t="str">
        <f t="shared" si="209"/>
        <v>4 : 2</v>
      </c>
      <c r="AE540" s="317"/>
      <c r="AF540" s="170"/>
      <c r="AG540" s="170"/>
      <c r="AH540" s="167" t="str">
        <f t="shared" si="210"/>
        <v>FC BarcelonaMaibach 1822 eV</v>
      </c>
    </row>
    <row r="541" spans="25:34" x14ac:dyDescent="0.2">
      <c r="Y541" s="57" t="s">
        <v>304</v>
      </c>
      <c r="Z541" s="33" t="str">
        <f t="shared" si="205"/>
        <v>Team B3Team B4</v>
      </c>
      <c r="AA541" s="172">
        <f t="shared" si="206"/>
        <v>1</v>
      </c>
      <c r="AB541" s="172" t="str">
        <f t="shared" si="207"/>
        <v>3 : 0</v>
      </c>
      <c r="AC541" s="3" t="str">
        <f t="shared" si="208"/>
        <v>Team B3Team B4</v>
      </c>
      <c r="AD541" s="64" t="str">
        <f t="shared" si="209"/>
        <v>3 : 0</v>
      </c>
      <c r="AE541" s="317"/>
      <c r="AF541" s="170"/>
      <c r="AG541" s="170"/>
      <c r="AH541" s="167" t="str">
        <f t="shared" si="210"/>
        <v>Team B3Team B4</v>
      </c>
    </row>
    <row r="542" spans="25:34" x14ac:dyDescent="0.2">
      <c r="Y542" s="57" t="s">
        <v>305</v>
      </c>
      <c r="Z542" s="33" t="str">
        <f t="shared" si="205"/>
        <v>Team C3Team C4</v>
      </c>
      <c r="AA542" s="172">
        <f t="shared" si="206"/>
        <v>1</v>
      </c>
      <c r="AB542" s="172" t="str">
        <f t="shared" si="207"/>
        <v>5 : 1</v>
      </c>
      <c r="AC542" s="3" t="str">
        <f t="shared" si="208"/>
        <v>Team C3Team C4</v>
      </c>
      <c r="AD542" s="64" t="str">
        <f t="shared" si="209"/>
        <v>5 : 1</v>
      </c>
      <c r="AE542" s="317"/>
      <c r="AF542" s="170"/>
      <c r="AG542" s="170"/>
      <c r="AH542" s="167" t="str">
        <f t="shared" si="210"/>
        <v>Team C3Team C4</v>
      </c>
    </row>
    <row r="543" spans="25:34" x14ac:dyDescent="0.2">
      <c r="Y543" s="57" t="s">
        <v>306</v>
      </c>
      <c r="Z543" s="33" t="str">
        <f t="shared" si="205"/>
        <v>Team D3Team D4</v>
      </c>
      <c r="AA543" s="172">
        <f t="shared" si="206"/>
        <v>1</v>
      </c>
      <c r="AB543" s="172" t="str">
        <f t="shared" si="207"/>
        <v>0 : 3</v>
      </c>
      <c r="AC543" s="3" t="str">
        <f t="shared" si="208"/>
        <v>Team D3Team D4</v>
      </c>
      <c r="AD543" s="64" t="str">
        <f t="shared" si="209"/>
        <v>0 : 3</v>
      </c>
      <c r="AE543" s="317"/>
      <c r="AF543" s="170"/>
      <c r="AG543" s="170"/>
      <c r="AH543" s="167" t="str">
        <f t="shared" si="210"/>
        <v>Team D3Team D4</v>
      </c>
    </row>
    <row r="544" spans="25:34" x14ac:dyDescent="0.2">
      <c r="Y544" s="57" t="s">
        <v>307</v>
      </c>
      <c r="Z544" s="33" t="str">
        <f t="shared" ref="Z544:Z607" si="211">W256&amp;V256</f>
        <v>Team A71. FC Riedwald</v>
      </c>
      <c r="AA544" s="172">
        <f t="shared" ref="AA544:AA607" si="212">AA256</f>
        <v>1</v>
      </c>
      <c r="AB544" s="172" t="str">
        <f t="shared" ref="AB544:AB607" si="213">IF(AA544&gt;0,Y256&amp;$M$67&amp;X256,"")</f>
        <v>1 : 2</v>
      </c>
      <c r="AC544" s="3" t="str">
        <f t="shared" ref="AC544:AC607" si="214">IF($AG256=1,W256&amp;V256,"")</f>
        <v>Team A71. FC Riedwald</v>
      </c>
      <c r="AD544" s="64" t="str">
        <f t="shared" ref="AD544:AD607" si="215">IF(AND(AA256&gt;0,$AG256=1),$Y256&amp;$M$67&amp;$X256,"")</f>
        <v>1 : 2</v>
      </c>
      <c r="AE544" s="317"/>
      <c r="AF544" s="170"/>
      <c r="AG544" s="170"/>
      <c r="AH544" s="167" t="str">
        <f t="shared" si="210"/>
        <v>Team A71. FC Riedwald</v>
      </c>
    </row>
    <row r="545" spans="25:34" x14ac:dyDescent="0.2">
      <c r="Y545" s="57" t="s">
        <v>308</v>
      </c>
      <c r="Z545" s="33" t="str">
        <f t="shared" si="211"/>
        <v>Team B7Team B1</v>
      </c>
      <c r="AA545" s="172">
        <f t="shared" si="212"/>
        <v>1</v>
      </c>
      <c r="AB545" s="172" t="str">
        <f t="shared" si="213"/>
        <v>2 : 2</v>
      </c>
      <c r="AC545" s="3" t="str">
        <f t="shared" si="214"/>
        <v>Team B7Team B1</v>
      </c>
      <c r="AD545" s="64" t="str">
        <f t="shared" si="215"/>
        <v>2 : 2</v>
      </c>
      <c r="AE545" s="317"/>
      <c r="AF545" s="170"/>
      <c r="AG545" s="170"/>
      <c r="AH545" s="167" t="str">
        <f t="shared" si="210"/>
        <v>Team B7Team B1</v>
      </c>
    </row>
    <row r="546" spans="25:34" x14ac:dyDescent="0.2">
      <c r="Y546" s="57" t="s">
        <v>309</v>
      </c>
      <c r="Z546" s="33" t="str">
        <f t="shared" si="211"/>
        <v>Team C7Team C1</v>
      </c>
      <c r="AA546" s="172">
        <f t="shared" si="212"/>
        <v>1</v>
      </c>
      <c r="AB546" s="172" t="str">
        <f t="shared" si="213"/>
        <v>4 : 3</v>
      </c>
      <c r="AC546" s="3" t="str">
        <f t="shared" si="214"/>
        <v>Team C7Team C1</v>
      </c>
      <c r="AD546" s="64" t="str">
        <f t="shared" si="215"/>
        <v>4 : 3</v>
      </c>
      <c r="AE546" s="317"/>
      <c r="AF546" s="170"/>
      <c r="AG546" s="170"/>
      <c r="AH546" s="167" t="str">
        <f t="shared" ref="AH546:AH609" si="216">Z546</f>
        <v>Team C7Team C1</v>
      </c>
    </row>
    <row r="547" spans="25:34" x14ac:dyDescent="0.2">
      <c r="Y547" s="57" t="s">
        <v>310</v>
      </c>
      <c r="Z547" s="33" t="str">
        <f t="shared" si="211"/>
        <v>Team D7Team D1</v>
      </c>
      <c r="AA547" s="172">
        <f t="shared" si="212"/>
        <v>1</v>
      </c>
      <c r="AB547" s="172" t="str">
        <f t="shared" si="213"/>
        <v>3 : 3</v>
      </c>
      <c r="AC547" s="3" t="str">
        <f t="shared" si="214"/>
        <v>Team D7Team D1</v>
      </c>
      <c r="AD547" s="64" t="str">
        <f t="shared" si="215"/>
        <v>3 : 3</v>
      </c>
      <c r="AE547" s="317"/>
      <c r="AF547" s="170"/>
      <c r="AG547" s="170"/>
      <c r="AH547" s="167" t="str">
        <f t="shared" si="216"/>
        <v>Team D7Team D1</v>
      </c>
    </row>
    <row r="548" spans="25:34" x14ac:dyDescent="0.2">
      <c r="Y548" s="57" t="s">
        <v>311</v>
      </c>
      <c r="Z548" s="33" t="str">
        <f t="shared" si="211"/>
        <v>FV Schlappe LungeTeam A8</v>
      </c>
      <c r="AA548" s="172">
        <f t="shared" si="212"/>
        <v>1</v>
      </c>
      <c r="AB548" s="172" t="str">
        <f t="shared" si="213"/>
        <v>1 : 3</v>
      </c>
      <c r="AC548" s="3" t="str">
        <f t="shared" si="214"/>
        <v>FV Schlappe LungeTeam A8</v>
      </c>
      <c r="AD548" s="64" t="str">
        <f t="shared" si="215"/>
        <v>1 : 3</v>
      </c>
      <c r="AE548" s="317"/>
      <c r="AF548" s="170"/>
      <c r="AG548" s="170"/>
      <c r="AH548" s="167" t="str">
        <f t="shared" si="216"/>
        <v>FV Schlappe LungeTeam A8</v>
      </c>
    </row>
    <row r="549" spans="25:34" x14ac:dyDescent="0.2">
      <c r="Y549" s="57" t="s">
        <v>312</v>
      </c>
      <c r="Z549" s="33" t="str">
        <f t="shared" si="211"/>
        <v>Team B6Team B8</v>
      </c>
      <c r="AA549" s="172">
        <f t="shared" si="212"/>
        <v>1</v>
      </c>
      <c r="AB549" s="172" t="str">
        <f t="shared" si="213"/>
        <v>3 : 3</v>
      </c>
      <c r="AC549" s="3" t="str">
        <f t="shared" si="214"/>
        <v>Team B6Team B8</v>
      </c>
      <c r="AD549" s="64" t="str">
        <f t="shared" si="215"/>
        <v>3 : 3</v>
      </c>
      <c r="AE549" s="317"/>
      <c r="AF549" s="170"/>
      <c r="AG549" s="170"/>
      <c r="AH549" s="167" t="str">
        <f t="shared" si="216"/>
        <v>Team B6Team B8</v>
      </c>
    </row>
    <row r="550" spans="25:34" x14ac:dyDescent="0.2">
      <c r="Y550" s="57" t="s">
        <v>313</v>
      </c>
      <c r="Z550" s="33" t="str">
        <f t="shared" si="211"/>
        <v>Team C6Team C8</v>
      </c>
      <c r="AA550" s="172">
        <f t="shared" si="212"/>
        <v>1</v>
      </c>
      <c r="AB550" s="172" t="str">
        <f t="shared" si="213"/>
        <v>1 : 5</v>
      </c>
      <c r="AC550" s="3" t="str">
        <f t="shared" si="214"/>
        <v>Team C6Team C8</v>
      </c>
      <c r="AD550" s="64" t="str">
        <f t="shared" si="215"/>
        <v>1 : 5</v>
      </c>
      <c r="AE550" s="317"/>
      <c r="AF550" s="170"/>
      <c r="AG550" s="170"/>
      <c r="AH550" s="167" t="str">
        <f t="shared" si="216"/>
        <v>Team C6Team C8</v>
      </c>
    </row>
    <row r="551" spans="25:34" x14ac:dyDescent="0.2">
      <c r="Y551" s="57" t="s">
        <v>314</v>
      </c>
      <c r="Z551" s="33" t="str">
        <f t="shared" si="211"/>
        <v>Team D6Team D8</v>
      </c>
      <c r="AA551" s="172">
        <f t="shared" si="212"/>
        <v>1</v>
      </c>
      <c r="AB551" s="172" t="str">
        <f t="shared" si="213"/>
        <v>1 : 6</v>
      </c>
      <c r="AC551" s="3" t="str">
        <f t="shared" si="214"/>
        <v>Team D6Team D8</v>
      </c>
      <c r="AD551" s="64" t="str">
        <f t="shared" si="215"/>
        <v>1 : 6</v>
      </c>
      <c r="AE551" s="317"/>
      <c r="AF551" s="170"/>
      <c r="AG551" s="170"/>
      <c r="AH551" s="167" t="str">
        <f t="shared" si="216"/>
        <v>Team D6Team D8</v>
      </c>
    </row>
    <row r="552" spans="25:34" x14ac:dyDescent="0.2">
      <c r="Y552" s="57" t="s">
        <v>315</v>
      </c>
      <c r="Z552" s="33" t="str">
        <f t="shared" si="211"/>
        <v>Team A9Beinbruch SC</v>
      </c>
      <c r="AA552" s="172">
        <f t="shared" si="212"/>
        <v>1</v>
      </c>
      <c r="AB552" s="172" t="str">
        <f t="shared" si="213"/>
        <v>2 : 5</v>
      </c>
      <c r="AC552" s="3" t="str">
        <f t="shared" si="214"/>
        <v>Team A9Beinbruch SC</v>
      </c>
      <c r="AD552" s="64" t="str">
        <f t="shared" si="215"/>
        <v>2 : 5</v>
      </c>
      <c r="AE552" s="317"/>
      <c r="AF552" s="170"/>
      <c r="AG552" s="170"/>
      <c r="AH552" s="167" t="str">
        <f t="shared" si="216"/>
        <v>Team A9Beinbruch SC</v>
      </c>
    </row>
    <row r="553" spans="25:34" x14ac:dyDescent="0.2">
      <c r="Y553" s="57" t="s">
        <v>316</v>
      </c>
      <c r="Z553" s="33" t="str">
        <f t="shared" si="211"/>
        <v>Team B9Team B5</v>
      </c>
      <c r="AA553" s="172">
        <f t="shared" si="212"/>
        <v>1</v>
      </c>
      <c r="AB553" s="172" t="str">
        <f t="shared" si="213"/>
        <v>2 : 4</v>
      </c>
      <c r="AC553" s="3" t="str">
        <f t="shared" si="214"/>
        <v>Team B9Team B5</v>
      </c>
      <c r="AD553" s="64" t="str">
        <f t="shared" si="215"/>
        <v>2 : 4</v>
      </c>
      <c r="AE553" s="317"/>
      <c r="AF553" s="170"/>
      <c r="AG553" s="170"/>
      <c r="AH553" s="167" t="str">
        <f t="shared" si="216"/>
        <v>Team B9Team B5</v>
      </c>
    </row>
    <row r="554" spans="25:34" x14ac:dyDescent="0.2">
      <c r="Y554" s="57" t="s">
        <v>317</v>
      </c>
      <c r="Z554" s="33" t="str">
        <f t="shared" si="211"/>
        <v>Team C9Team C5</v>
      </c>
      <c r="AA554" s="172">
        <f t="shared" si="212"/>
        <v>1</v>
      </c>
      <c r="AB554" s="172" t="str">
        <f t="shared" si="213"/>
        <v>0 : 3</v>
      </c>
      <c r="AC554" s="3" t="str">
        <f t="shared" si="214"/>
        <v>Team C9Team C5</v>
      </c>
      <c r="AD554" s="64" t="str">
        <f t="shared" si="215"/>
        <v>0 : 3</v>
      </c>
      <c r="AE554" s="317"/>
      <c r="AF554" s="170"/>
      <c r="AG554" s="170"/>
      <c r="AH554" s="167" t="str">
        <f t="shared" si="216"/>
        <v>Team C9Team C5</v>
      </c>
    </row>
    <row r="555" spans="25:34" x14ac:dyDescent="0.2">
      <c r="Y555" s="57" t="s">
        <v>318</v>
      </c>
      <c r="Z555" s="33" t="str">
        <f t="shared" si="211"/>
        <v>Team D9Team D5</v>
      </c>
      <c r="AA555" s="172">
        <f t="shared" si="212"/>
        <v>1</v>
      </c>
      <c r="AB555" s="172" t="str">
        <f t="shared" si="213"/>
        <v>1 : 5</v>
      </c>
      <c r="AC555" s="3" t="str">
        <f t="shared" si="214"/>
        <v>Team D9Team D5</v>
      </c>
      <c r="AD555" s="64" t="str">
        <f t="shared" si="215"/>
        <v>1 : 5</v>
      </c>
      <c r="AE555" s="317"/>
      <c r="AF555" s="170"/>
      <c r="AG555" s="170"/>
      <c r="AH555" s="167" t="str">
        <f t="shared" si="216"/>
        <v>Team D9Team D5</v>
      </c>
    </row>
    <row r="556" spans="25:34" x14ac:dyDescent="0.2">
      <c r="Y556" s="57" t="s">
        <v>319</v>
      </c>
      <c r="Z556" s="33" t="str">
        <f t="shared" si="211"/>
        <v>Eintracht FrankfurtFC Barcelona</v>
      </c>
      <c r="AA556" s="172">
        <f t="shared" si="212"/>
        <v>1</v>
      </c>
      <c r="AB556" s="172" t="str">
        <f t="shared" si="213"/>
        <v>3 : 0</v>
      </c>
      <c r="AC556" s="3" t="str">
        <f t="shared" si="214"/>
        <v>Eintracht FrankfurtFC Barcelona</v>
      </c>
      <c r="AD556" s="64" t="str">
        <f t="shared" si="215"/>
        <v>3 : 0</v>
      </c>
      <c r="AE556" s="317"/>
      <c r="AF556" s="170"/>
      <c r="AG556" s="170"/>
      <c r="AH556" s="167" t="str">
        <f t="shared" si="216"/>
        <v>Eintracht FrankfurtFC Barcelona</v>
      </c>
    </row>
    <row r="557" spans="25:34" x14ac:dyDescent="0.2">
      <c r="Y557" s="57" t="s">
        <v>320</v>
      </c>
      <c r="Z557" s="33" t="str">
        <f t="shared" si="211"/>
        <v>Team B2Team B3</v>
      </c>
      <c r="AA557" s="172">
        <f t="shared" si="212"/>
        <v>1</v>
      </c>
      <c r="AB557" s="172" t="str">
        <f t="shared" si="213"/>
        <v>2 : 1</v>
      </c>
      <c r="AC557" s="3" t="str">
        <f t="shared" si="214"/>
        <v>Team B2Team B3</v>
      </c>
      <c r="AD557" s="64" t="str">
        <f t="shared" si="215"/>
        <v>2 : 1</v>
      </c>
      <c r="AE557" s="317"/>
      <c r="AF557" s="170"/>
      <c r="AG557" s="170"/>
      <c r="AH557" s="167" t="str">
        <f t="shared" si="216"/>
        <v>Team B2Team B3</v>
      </c>
    </row>
    <row r="558" spans="25:34" x14ac:dyDescent="0.2">
      <c r="Y558" s="57" t="s">
        <v>321</v>
      </c>
      <c r="Z558" s="33" t="str">
        <f t="shared" si="211"/>
        <v>Team C2Team C3</v>
      </c>
      <c r="AA558" s="172">
        <f t="shared" si="212"/>
        <v>1</v>
      </c>
      <c r="AB558" s="172" t="str">
        <f t="shared" si="213"/>
        <v>2 : 2</v>
      </c>
      <c r="AC558" s="3" t="str">
        <f t="shared" si="214"/>
        <v>Team C2Team C3</v>
      </c>
      <c r="AD558" s="64" t="str">
        <f t="shared" si="215"/>
        <v>2 : 2</v>
      </c>
      <c r="AE558" s="317"/>
      <c r="AF558" s="170"/>
      <c r="AG558" s="170"/>
      <c r="AH558" s="167" t="str">
        <f t="shared" si="216"/>
        <v>Team C2Team C3</v>
      </c>
    </row>
    <row r="559" spans="25:34" x14ac:dyDescent="0.2">
      <c r="Y559" s="57" t="s">
        <v>322</v>
      </c>
      <c r="Z559" s="33" t="str">
        <f t="shared" si="211"/>
        <v>Team D2Team D3</v>
      </c>
      <c r="AA559" s="172">
        <f t="shared" si="212"/>
        <v>1</v>
      </c>
      <c r="AB559" s="172" t="str">
        <f t="shared" si="213"/>
        <v>3 : 4</v>
      </c>
      <c r="AC559" s="3" t="str">
        <f t="shared" si="214"/>
        <v>Team D2Team D3</v>
      </c>
      <c r="AD559" s="64" t="str">
        <f t="shared" si="215"/>
        <v>3 : 4</v>
      </c>
      <c r="AE559" s="317"/>
      <c r="AF559" s="170"/>
      <c r="AG559" s="170"/>
      <c r="AH559" s="167" t="str">
        <f t="shared" si="216"/>
        <v>Team D2Team D3</v>
      </c>
    </row>
    <row r="560" spans="25:34" x14ac:dyDescent="0.2">
      <c r="Y560" s="57" t="s">
        <v>323</v>
      </c>
      <c r="Z560" s="33" t="str">
        <f t="shared" si="211"/>
        <v>1. FC RiedwaldFV Schlappe Lunge</v>
      </c>
      <c r="AA560" s="172">
        <f t="shared" si="212"/>
        <v>1</v>
      </c>
      <c r="AB560" s="172" t="str">
        <f t="shared" si="213"/>
        <v>3 : 3</v>
      </c>
      <c r="AC560" s="3" t="str">
        <f t="shared" si="214"/>
        <v>1. FC RiedwaldFV Schlappe Lunge</v>
      </c>
      <c r="AD560" s="64" t="str">
        <f t="shared" si="215"/>
        <v>3 : 3</v>
      </c>
      <c r="AE560" s="317"/>
      <c r="AF560" s="170"/>
      <c r="AG560" s="170"/>
      <c r="AH560" s="167" t="str">
        <f t="shared" si="216"/>
        <v>1. FC RiedwaldFV Schlappe Lunge</v>
      </c>
    </row>
    <row r="561" spans="25:34" x14ac:dyDescent="0.2">
      <c r="Y561" s="57" t="s">
        <v>324</v>
      </c>
      <c r="Z561" s="33" t="str">
        <f t="shared" si="211"/>
        <v>Team B1Team B6</v>
      </c>
      <c r="AA561" s="172">
        <f t="shared" si="212"/>
        <v>1</v>
      </c>
      <c r="AB561" s="172" t="str">
        <f t="shared" si="213"/>
        <v>3 : 1</v>
      </c>
      <c r="AC561" s="3" t="str">
        <f t="shared" si="214"/>
        <v>Team B1Team B6</v>
      </c>
      <c r="AD561" s="64" t="str">
        <f t="shared" si="215"/>
        <v>3 : 1</v>
      </c>
      <c r="AE561" s="317"/>
      <c r="AF561" s="170"/>
      <c r="AG561" s="170"/>
      <c r="AH561" s="167" t="str">
        <f t="shared" si="216"/>
        <v>Team B1Team B6</v>
      </c>
    </row>
    <row r="562" spans="25:34" x14ac:dyDescent="0.2">
      <c r="Y562" s="57" t="s">
        <v>325</v>
      </c>
      <c r="Z562" s="33" t="str">
        <f t="shared" si="211"/>
        <v>Team C1Team C6</v>
      </c>
      <c r="AA562" s="172">
        <f t="shared" si="212"/>
        <v>1</v>
      </c>
      <c r="AB562" s="172" t="str">
        <f t="shared" si="213"/>
        <v>3 : 3</v>
      </c>
      <c r="AC562" s="3" t="str">
        <f t="shared" si="214"/>
        <v>Team C1Team C6</v>
      </c>
      <c r="AD562" s="64" t="str">
        <f t="shared" si="215"/>
        <v>3 : 3</v>
      </c>
      <c r="AE562" s="317"/>
      <c r="AF562" s="170"/>
      <c r="AG562" s="170"/>
      <c r="AH562" s="167" t="str">
        <f t="shared" si="216"/>
        <v>Team C1Team C6</v>
      </c>
    </row>
    <row r="563" spans="25:34" x14ac:dyDescent="0.2">
      <c r="Y563" s="57" t="s">
        <v>326</v>
      </c>
      <c r="Z563" s="33" t="str">
        <f t="shared" si="211"/>
        <v>Team D1Team D6</v>
      </c>
      <c r="AA563" s="172">
        <f t="shared" si="212"/>
        <v>1</v>
      </c>
      <c r="AB563" s="172" t="str">
        <f t="shared" si="213"/>
        <v>5 : 1</v>
      </c>
      <c r="AC563" s="3" t="str">
        <f t="shared" si="214"/>
        <v>Team D1Team D6</v>
      </c>
      <c r="AD563" s="64" t="str">
        <f t="shared" si="215"/>
        <v>5 : 1</v>
      </c>
      <c r="AE563" s="317"/>
      <c r="AF563" s="170"/>
      <c r="AG563" s="170"/>
      <c r="AH563" s="167" t="str">
        <f t="shared" si="216"/>
        <v>Team D1Team D6</v>
      </c>
    </row>
    <row r="564" spans="25:34" x14ac:dyDescent="0.2">
      <c r="Y564" s="57" t="s">
        <v>327</v>
      </c>
      <c r="Z564" s="33" t="str">
        <f t="shared" si="211"/>
        <v>Beinbruch SCTeam A7</v>
      </c>
      <c r="AA564" s="172">
        <f t="shared" si="212"/>
        <v>1</v>
      </c>
      <c r="AB564" s="172" t="str">
        <f t="shared" si="213"/>
        <v>6 : 1</v>
      </c>
      <c r="AC564" s="3" t="str">
        <f t="shared" si="214"/>
        <v>Beinbruch SCTeam A7</v>
      </c>
      <c r="AD564" s="64" t="str">
        <f t="shared" si="215"/>
        <v>6 : 1</v>
      </c>
      <c r="AE564" s="317"/>
      <c r="AF564" s="170"/>
      <c r="AG564" s="170"/>
      <c r="AH564" s="167" t="str">
        <f t="shared" si="216"/>
        <v>Beinbruch SCTeam A7</v>
      </c>
    </row>
    <row r="565" spans="25:34" x14ac:dyDescent="0.2">
      <c r="Y565" s="57" t="s">
        <v>328</v>
      </c>
      <c r="Z565" s="33" t="str">
        <f t="shared" si="211"/>
        <v>Team B5Team B7</v>
      </c>
      <c r="AA565" s="172">
        <f t="shared" si="212"/>
        <v>1</v>
      </c>
      <c r="AB565" s="172" t="str">
        <f t="shared" si="213"/>
        <v>5 : 2</v>
      </c>
      <c r="AC565" s="3" t="str">
        <f t="shared" si="214"/>
        <v>Team B5Team B7</v>
      </c>
      <c r="AD565" s="64" t="str">
        <f t="shared" si="215"/>
        <v>5 : 2</v>
      </c>
      <c r="AE565" s="317"/>
      <c r="AF565" s="170"/>
      <c r="AG565" s="170"/>
      <c r="AH565" s="167" t="str">
        <f t="shared" si="216"/>
        <v>Team B5Team B7</v>
      </c>
    </row>
    <row r="566" spans="25:34" x14ac:dyDescent="0.2">
      <c r="Y566" s="57" t="s">
        <v>329</v>
      </c>
      <c r="Z566" s="33" t="str">
        <f t="shared" si="211"/>
        <v>Team C5Team C7</v>
      </c>
      <c r="AA566" s="172">
        <f t="shared" si="212"/>
        <v>1</v>
      </c>
      <c r="AB566" s="172" t="str">
        <f t="shared" si="213"/>
        <v>4 : 2</v>
      </c>
      <c r="AC566" s="3" t="str">
        <f t="shared" si="214"/>
        <v>Team C5Team C7</v>
      </c>
      <c r="AD566" s="64" t="str">
        <f t="shared" si="215"/>
        <v>4 : 2</v>
      </c>
      <c r="AE566" s="317"/>
      <c r="AF566" s="170"/>
      <c r="AG566" s="170"/>
      <c r="AH566" s="167" t="str">
        <f t="shared" si="216"/>
        <v>Team C5Team C7</v>
      </c>
    </row>
    <row r="567" spans="25:34" x14ac:dyDescent="0.2">
      <c r="Y567" s="57" t="s">
        <v>330</v>
      </c>
      <c r="Z567" s="33" t="str">
        <f t="shared" si="211"/>
        <v>Team D5Team D7</v>
      </c>
      <c r="AA567" s="172">
        <f t="shared" si="212"/>
        <v>1</v>
      </c>
      <c r="AB567" s="172" t="str">
        <f t="shared" si="213"/>
        <v>3 : 0</v>
      </c>
      <c r="AC567" s="3" t="str">
        <f t="shared" si="214"/>
        <v>Team D5Team D7</v>
      </c>
      <c r="AD567" s="64" t="str">
        <f t="shared" si="215"/>
        <v>3 : 0</v>
      </c>
      <c r="AE567" s="317"/>
      <c r="AF567" s="170"/>
      <c r="AG567" s="170"/>
      <c r="AH567" s="167" t="str">
        <f t="shared" si="216"/>
        <v>Team D5Team D7</v>
      </c>
    </row>
    <row r="568" spans="25:34" x14ac:dyDescent="0.2">
      <c r="Y568" s="57" t="s">
        <v>331</v>
      </c>
      <c r="Z568" s="33" t="str">
        <f t="shared" si="211"/>
        <v>Team A8Maibach 1822 eV</v>
      </c>
      <c r="AA568" s="172">
        <f t="shared" si="212"/>
        <v>1</v>
      </c>
      <c r="AB568" s="172" t="str">
        <f t="shared" si="213"/>
        <v>5 : 1</v>
      </c>
      <c r="AC568" s="3" t="str">
        <f t="shared" si="214"/>
        <v>Team A8Maibach 1822 eV</v>
      </c>
      <c r="AD568" s="64" t="str">
        <f t="shared" si="215"/>
        <v>5 : 1</v>
      </c>
      <c r="AE568" s="317"/>
      <c r="AF568" s="170"/>
      <c r="AG568" s="170"/>
      <c r="AH568" s="167" t="str">
        <f t="shared" si="216"/>
        <v>Team A8Maibach 1822 eV</v>
      </c>
    </row>
    <row r="569" spans="25:34" x14ac:dyDescent="0.2">
      <c r="Y569" s="57" t="s">
        <v>332</v>
      </c>
      <c r="Z569" s="33" t="str">
        <f t="shared" si="211"/>
        <v>Team B8Team B4</v>
      </c>
      <c r="AA569" s="172">
        <f t="shared" si="212"/>
        <v>1</v>
      </c>
      <c r="AB569" s="172" t="str">
        <f t="shared" si="213"/>
        <v>0 : 3</v>
      </c>
      <c r="AC569" s="3" t="str">
        <f t="shared" si="214"/>
        <v>Team B8Team B4</v>
      </c>
      <c r="AD569" s="64" t="str">
        <f t="shared" si="215"/>
        <v>0 : 3</v>
      </c>
      <c r="AE569" s="317"/>
      <c r="AF569" s="170"/>
      <c r="AG569" s="170"/>
      <c r="AH569" s="167" t="str">
        <f t="shared" si="216"/>
        <v>Team B8Team B4</v>
      </c>
    </row>
    <row r="570" spans="25:34" x14ac:dyDescent="0.2">
      <c r="Y570" s="57" t="s">
        <v>333</v>
      </c>
      <c r="Z570" s="33" t="str">
        <f t="shared" si="211"/>
        <v>Team C8Team C4</v>
      </c>
      <c r="AA570" s="172">
        <f t="shared" si="212"/>
        <v>1</v>
      </c>
      <c r="AB570" s="172" t="str">
        <f t="shared" si="213"/>
        <v>1 : 2</v>
      </c>
      <c r="AC570" s="3" t="str">
        <f t="shared" si="214"/>
        <v>Team C8Team C4</v>
      </c>
      <c r="AD570" s="64" t="str">
        <f t="shared" si="215"/>
        <v>1 : 2</v>
      </c>
      <c r="AE570" s="317"/>
      <c r="AF570" s="170"/>
      <c r="AG570" s="170"/>
      <c r="AH570" s="167" t="str">
        <f t="shared" si="216"/>
        <v>Team C8Team C4</v>
      </c>
    </row>
    <row r="571" spans="25:34" x14ac:dyDescent="0.2">
      <c r="Y571" s="57" t="s">
        <v>334</v>
      </c>
      <c r="Z571" s="33" t="str">
        <f t="shared" si="211"/>
        <v>Team D8Team D4</v>
      </c>
      <c r="AA571" s="172">
        <f t="shared" si="212"/>
        <v>1</v>
      </c>
      <c r="AB571" s="172" t="str">
        <f t="shared" si="213"/>
        <v>3 : 3</v>
      </c>
      <c r="AC571" s="3" t="str">
        <f t="shared" si="214"/>
        <v>Team D8Team D4</v>
      </c>
      <c r="AD571" s="64" t="str">
        <f t="shared" si="215"/>
        <v>3 : 3</v>
      </c>
      <c r="AE571" s="317"/>
      <c r="AF571" s="170"/>
      <c r="AG571" s="170"/>
      <c r="AH571" s="167" t="str">
        <f t="shared" si="216"/>
        <v>Team D8Team D4</v>
      </c>
    </row>
    <row r="572" spans="25:34" x14ac:dyDescent="0.2">
      <c r="Y572" s="57" t="s">
        <v>335</v>
      </c>
      <c r="Z572" s="33" t="str">
        <f t="shared" si="211"/>
        <v>FC BarcelonaTeam A9</v>
      </c>
      <c r="AA572" s="172">
        <f t="shared" si="212"/>
        <v>1</v>
      </c>
      <c r="AB572" s="172" t="str">
        <f t="shared" si="213"/>
        <v>3 : 3</v>
      </c>
      <c r="AC572" s="3" t="str">
        <f t="shared" si="214"/>
        <v>FC BarcelonaTeam A9</v>
      </c>
      <c r="AD572" s="64" t="str">
        <f t="shared" si="215"/>
        <v>3 : 3</v>
      </c>
      <c r="AE572" s="317"/>
      <c r="AF572" s="170"/>
      <c r="AG572" s="170"/>
      <c r="AH572" s="167" t="str">
        <f t="shared" si="216"/>
        <v>FC BarcelonaTeam A9</v>
      </c>
    </row>
    <row r="573" spans="25:34" x14ac:dyDescent="0.2">
      <c r="Y573" s="57" t="s">
        <v>336</v>
      </c>
      <c r="Z573" s="33" t="str">
        <f t="shared" si="211"/>
        <v>Team B3Team B9</v>
      </c>
      <c r="AA573" s="172">
        <f t="shared" si="212"/>
        <v>1</v>
      </c>
      <c r="AB573" s="172" t="str">
        <f t="shared" si="213"/>
        <v>3 : 3</v>
      </c>
      <c r="AC573" s="3" t="str">
        <f t="shared" si="214"/>
        <v>Team B3Team B9</v>
      </c>
      <c r="AD573" s="64" t="str">
        <f t="shared" si="215"/>
        <v>3 : 3</v>
      </c>
      <c r="AE573" s="317"/>
      <c r="AF573" s="170"/>
      <c r="AG573" s="170"/>
      <c r="AH573" s="167" t="str">
        <f t="shared" si="216"/>
        <v>Team B3Team B9</v>
      </c>
    </row>
    <row r="574" spans="25:34" x14ac:dyDescent="0.2">
      <c r="Y574" s="57" t="s">
        <v>337</v>
      </c>
      <c r="Z574" s="33" t="str">
        <f t="shared" si="211"/>
        <v>Team C3Team C9</v>
      </c>
      <c r="AA574" s="172">
        <f t="shared" si="212"/>
        <v>1</v>
      </c>
      <c r="AB574" s="172" t="str">
        <f t="shared" si="213"/>
        <v>5 : 5</v>
      </c>
      <c r="AC574" s="3" t="str">
        <f t="shared" si="214"/>
        <v>Team C3Team C9</v>
      </c>
      <c r="AD574" s="64" t="str">
        <f t="shared" si="215"/>
        <v>5 : 5</v>
      </c>
      <c r="AE574" s="317"/>
      <c r="AF574" s="170"/>
      <c r="AG574" s="170"/>
      <c r="AH574" s="167" t="str">
        <f t="shared" si="216"/>
        <v>Team C3Team C9</v>
      </c>
    </row>
    <row r="575" spans="25:34" x14ac:dyDescent="0.2">
      <c r="Y575" s="57" t="s">
        <v>338</v>
      </c>
      <c r="Z575" s="33" t="str">
        <f t="shared" si="211"/>
        <v>Team D3Team D9</v>
      </c>
      <c r="AA575" s="172">
        <f t="shared" si="212"/>
        <v>1</v>
      </c>
      <c r="AB575" s="172" t="str">
        <f t="shared" si="213"/>
        <v>6 : 6</v>
      </c>
      <c r="AC575" s="3" t="str">
        <f t="shared" si="214"/>
        <v>Team D3Team D9</v>
      </c>
      <c r="AD575" s="64" t="str">
        <f t="shared" si="215"/>
        <v>6 : 6</v>
      </c>
      <c r="AE575" s="317"/>
      <c r="AF575" s="170"/>
      <c r="AG575" s="170"/>
      <c r="AH575" s="167" t="str">
        <f t="shared" si="216"/>
        <v>Team D3Team D9</v>
      </c>
    </row>
    <row r="576" spans="25:34" x14ac:dyDescent="0.2">
      <c r="Y576" s="57" t="s">
        <v>339</v>
      </c>
      <c r="Z576" s="33" t="str">
        <f t="shared" si="211"/>
        <v>Beinbruch SC1. FC Riedwald</v>
      </c>
      <c r="AA576" s="172">
        <f t="shared" si="212"/>
        <v>1</v>
      </c>
      <c r="AB576" s="172" t="str">
        <f t="shared" si="213"/>
        <v>5 : 5</v>
      </c>
      <c r="AC576" s="3" t="str">
        <f t="shared" si="214"/>
        <v>Beinbruch SC1. FC Riedwald</v>
      </c>
      <c r="AD576" s="64" t="str">
        <f t="shared" si="215"/>
        <v>5 : 5</v>
      </c>
      <c r="AE576" s="317"/>
      <c r="AF576" s="170"/>
      <c r="AG576" s="170"/>
      <c r="AH576" s="167" t="str">
        <f t="shared" si="216"/>
        <v>Beinbruch SC1. FC Riedwald</v>
      </c>
    </row>
    <row r="577" spans="25:34" x14ac:dyDescent="0.2">
      <c r="Y577" s="57" t="s">
        <v>340</v>
      </c>
      <c r="Z577" s="33" t="str">
        <f t="shared" si="211"/>
        <v>Team B5Team B1</v>
      </c>
      <c r="AA577" s="172">
        <f t="shared" si="212"/>
        <v>1</v>
      </c>
      <c r="AB577" s="172" t="str">
        <f t="shared" si="213"/>
        <v>4 : 4</v>
      </c>
      <c r="AC577" s="3" t="str">
        <f t="shared" si="214"/>
        <v>Team B5Team B1</v>
      </c>
      <c r="AD577" s="64" t="str">
        <f t="shared" si="215"/>
        <v>4 : 4</v>
      </c>
      <c r="AE577" s="317"/>
      <c r="AF577" s="170"/>
      <c r="AG577" s="170"/>
      <c r="AH577" s="167" t="str">
        <f t="shared" si="216"/>
        <v>Team B5Team B1</v>
      </c>
    </row>
    <row r="578" spans="25:34" x14ac:dyDescent="0.2">
      <c r="Y578" s="57" t="s">
        <v>341</v>
      </c>
      <c r="Z578" s="33" t="str">
        <f t="shared" si="211"/>
        <v>Team C5Team C1</v>
      </c>
      <c r="AA578" s="172">
        <f t="shared" si="212"/>
        <v>1</v>
      </c>
      <c r="AB578" s="172" t="str">
        <f t="shared" si="213"/>
        <v>3 : 3</v>
      </c>
      <c r="AC578" s="3" t="str">
        <f t="shared" si="214"/>
        <v>Team C5Team C1</v>
      </c>
      <c r="AD578" s="64" t="str">
        <f t="shared" si="215"/>
        <v>3 : 3</v>
      </c>
      <c r="AE578" s="317"/>
      <c r="AF578" s="170"/>
      <c r="AG578" s="170"/>
      <c r="AH578" s="167" t="str">
        <f t="shared" si="216"/>
        <v>Team C5Team C1</v>
      </c>
    </row>
    <row r="579" spans="25:34" x14ac:dyDescent="0.2">
      <c r="Y579" s="57" t="s">
        <v>342</v>
      </c>
      <c r="Z579" s="33" t="str">
        <f t="shared" si="211"/>
        <v>Team D5Team D1</v>
      </c>
      <c r="AA579" s="172">
        <f t="shared" si="212"/>
        <v>1</v>
      </c>
      <c r="AB579" s="172" t="str">
        <f t="shared" si="213"/>
        <v>5 : 5</v>
      </c>
      <c r="AC579" s="3" t="str">
        <f t="shared" si="214"/>
        <v>Team D5Team D1</v>
      </c>
      <c r="AD579" s="64" t="str">
        <f t="shared" si="215"/>
        <v>5 : 5</v>
      </c>
      <c r="AE579" s="317"/>
      <c r="AF579" s="170"/>
      <c r="AG579" s="170"/>
      <c r="AH579" s="167" t="str">
        <f t="shared" si="216"/>
        <v>Team D5Team D1</v>
      </c>
    </row>
    <row r="580" spans="25:34" x14ac:dyDescent="0.2">
      <c r="Y580" s="57" t="s">
        <v>343</v>
      </c>
      <c r="Z580" s="33" t="str">
        <f t="shared" si="211"/>
        <v>Maibach 1822 eVFV Schlappe Lunge</v>
      </c>
      <c r="AA580" s="172">
        <f t="shared" si="212"/>
        <v>1</v>
      </c>
      <c r="AB580" s="172" t="str">
        <f t="shared" si="213"/>
        <v>0 : 0</v>
      </c>
      <c r="AC580" s="3" t="str">
        <f t="shared" si="214"/>
        <v>Maibach 1822 eVFV Schlappe Lunge</v>
      </c>
      <c r="AD580" s="64" t="str">
        <f t="shared" si="215"/>
        <v>0 : 0</v>
      </c>
      <c r="AE580" s="317"/>
      <c r="AF580" s="170"/>
      <c r="AG580" s="170"/>
      <c r="AH580" s="167" t="str">
        <f t="shared" si="216"/>
        <v>Maibach 1822 eVFV Schlappe Lunge</v>
      </c>
    </row>
    <row r="581" spans="25:34" x14ac:dyDescent="0.2">
      <c r="Y581" s="57" t="s">
        <v>344</v>
      </c>
      <c r="Z581" s="33" t="str">
        <f t="shared" si="211"/>
        <v>Team B4Team B6</v>
      </c>
      <c r="AA581" s="172">
        <f t="shared" si="212"/>
        <v>1</v>
      </c>
      <c r="AB581" s="172" t="str">
        <f t="shared" si="213"/>
        <v>1 : 1</v>
      </c>
      <c r="AC581" s="3" t="str">
        <f t="shared" si="214"/>
        <v>Team B4Team B6</v>
      </c>
      <c r="AD581" s="64" t="str">
        <f t="shared" si="215"/>
        <v>1 : 1</v>
      </c>
      <c r="AE581" s="317"/>
      <c r="AF581" s="170"/>
      <c r="AG581" s="170"/>
      <c r="AH581" s="167" t="str">
        <f t="shared" si="216"/>
        <v>Team B4Team B6</v>
      </c>
    </row>
    <row r="582" spans="25:34" x14ac:dyDescent="0.2">
      <c r="Y582" s="57" t="s">
        <v>345</v>
      </c>
      <c r="Z582" s="33" t="str">
        <f t="shared" si="211"/>
        <v>Team C4Team C6</v>
      </c>
      <c r="AA582" s="172">
        <f t="shared" si="212"/>
        <v>1</v>
      </c>
      <c r="AB582" s="172" t="str">
        <f t="shared" si="213"/>
        <v>3 : 3</v>
      </c>
      <c r="AC582" s="3" t="str">
        <f t="shared" si="214"/>
        <v>Team C4Team C6</v>
      </c>
      <c r="AD582" s="64" t="str">
        <f t="shared" si="215"/>
        <v>3 : 3</v>
      </c>
      <c r="AE582" s="317"/>
      <c r="AF582" s="170"/>
      <c r="AG582" s="170"/>
      <c r="AH582" s="167" t="str">
        <f t="shared" si="216"/>
        <v>Team C4Team C6</v>
      </c>
    </row>
    <row r="583" spans="25:34" x14ac:dyDescent="0.2">
      <c r="Y583" s="57" t="s">
        <v>346</v>
      </c>
      <c r="Z583" s="33" t="str">
        <f t="shared" si="211"/>
        <v>Team D4Team D6</v>
      </c>
      <c r="AA583" s="172">
        <f t="shared" si="212"/>
        <v>1</v>
      </c>
      <c r="AB583" s="172" t="str">
        <f t="shared" si="213"/>
        <v>3 : 1</v>
      </c>
      <c r="AC583" s="3" t="str">
        <f t="shared" si="214"/>
        <v>Team D4Team D6</v>
      </c>
      <c r="AD583" s="64" t="str">
        <f t="shared" si="215"/>
        <v>3 : 1</v>
      </c>
      <c r="AE583" s="317"/>
      <c r="AF583" s="170"/>
      <c r="AG583" s="170"/>
      <c r="AH583" s="167" t="str">
        <f t="shared" si="216"/>
        <v>Team D4Team D6</v>
      </c>
    </row>
    <row r="584" spans="25:34" x14ac:dyDescent="0.2">
      <c r="Y584" s="57" t="s">
        <v>347</v>
      </c>
      <c r="Z584" s="33" t="str">
        <f t="shared" si="211"/>
        <v>Team A7FC Barcelona</v>
      </c>
      <c r="AA584" s="172">
        <f t="shared" si="212"/>
        <v>1</v>
      </c>
      <c r="AB584" s="172" t="str">
        <f t="shared" si="213"/>
        <v>3 : 3</v>
      </c>
      <c r="AC584" s="3" t="str">
        <f t="shared" si="214"/>
        <v>Team A7FC Barcelona</v>
      </c>
      <c r="AD584" s="64" t="str">
        <f t="shared" si="215"/>
        <v>3 : 3</v>
      </c>
      <c r="AE584" s="317"/>
      <c r="AF584" s="170"/>
      <c r="AG584" s="170"/>
      <c r="AH584" s="167" t="str">
        <f t="shared" si="216"/>
        <v>Team A7FC Barcelona</v>
      </c>
    </row>
    <row r="585" spans="25:34" x14ac:dyDescent="0.2">
      <c r="Y585" s="57" t="s">
        <v>348</v>
      </c>
      <c r="Z585" s="33" t="str">
        <f t="shared" si="211"/>
        <v>Team B7Team B3</v>
      </c>
      <c r="AA585" s="172">
        <f t="shared" si="212"/>
        <v>1</v>
      </c>
      <c r="AB585" s="172" t="str">
        <f t="shared" si="213"/>
        <v>5 : 1</v>
      </c>
      <c r="AC585" s="3" t="str">
        <f t="shared" si="214"/>
        <v>Team B7Team B3</v>
      </c>
      <c r="AD585" s="64" t="str">
        <f t="shared" si="215"/>
        <v>5 : 1</v>
      </c>
      <c r="AE585" s="317"/>
      <c r="AF585" s="170"/>
      <c r="AG585" s="170"/>
      <c r="AH585" s="167" t="str">
        <f t="shared" si="216"/>
        <v>Team B7Team B3</v>
      </c>
    </row>
    <row r="586" spans="25:34" x14ac:dyDescent="0.2">
      <c r="Y586" s="57" t="s">
        <v>349</v>
      </c>
      <c r="Z586" s="33" t="str">
        <f t="shared" si="211"/>
        <v>Team C7Team C3</v>
      </c>
      <c r="AA586" s="172">
        <f t="shared" si="212"/>
        <v>1</v>
      </c>
      <c r="AB586" s="172" t="str">
        <f t="shared" si="213"/>
        <v>6 : 1</v>
      </c>
      <c r="AC586" s="3" t="str">
        <f t="shared" si="214"/>
        <v>Team C7Team C3</v>
      </c>
      <c r="AD586" s="64" t="str">
        <f t="shared" si="215"/>
        <v>6 : 1</v>
      </c>
      <c r="AE586" s="317"/>
      <c r="AF586" s="170"/>
      <c r="AG586" s="170"/>
      <c r="AH586" s="167" t="str">
        <f t="shared" si="216"/>
        <v>Team C7Team C3</v>
      </c>
    </row>
    <row r="587" spans="25:34" x14ac:dyDescent="0.2">
      <c r="Y587" s="57" t="s">
        <v>350</v>
      </c>
      <c r="Z587" s="33" t="str">
        <f t="shared" si="211"/>
        <v>Team D7Team D3</v>
      </c>
      <c r="AA587" s="172">
        <f t="shared" si="212"/>
        <v>1</v>
      </c>
      <c r="AB587" s="172" t="str">
        <f t="shared" si="213"/>
        <v>5 : 2</v>
      </c>
      <c r="AC587" s="3" t="str">
        <f t="shared" si="214"/>
        <v>Team D7Team D3</v>
      </c>
      <c r="AD587" s="64" t="str">
        <f t="shared" si="215"/>
        <v>5 : 2</v>
      </c>
      <c r="AE587" s="317"/>
      <c r="AF587" s="170"/>
      <c r="AG587" s="170"/>
      <c r="AH587" s="167" t="str">
        <f t="shared" si="216"/>
        <v>Team D7Team D3</v>
      </c>
    </row>
    <row r="588" spans="25:34" x14ac:dyDescent="0.2">
      <c r="Y588" s="57" t="s">
        <v>351</v>
      </c>
      <c r="Z588" s="33" t="str">
        <f t="shared" si="211"/>
        <v>Eintracht FrankfurtTeam A8</v>
      </c>
      <c r="AA588" s="172">
        <f t="shared" si="212"/>
        <v>1</v>
      </c>
      <c r="AB588" s="172" t="str">
        <f t="shared" si="213"/>
        <v>4 : 2</v>
      </c>
      <c r="AC588" s="3" t="str">
        <f t="shared" si="214"/>
        <v>Eintracht FrankfurtTeam A8</v>
      </c>
      <c r="AD588" s="64" t="str">
        <f t="shared" si="215"/>
        <v>4 : 2</v>
      </c>
      <c r="AE588" s="317"/>
      <c r="AF588" s="170"/>
      <c r="AG588" s="170"/>
      <c r="AH588" s="167" t="str">
        <f t="shared" si="216"/>
        <v>Eintracht FrankfurtTeam A8</v>
      </c>
    </row>
    <row r="589" spans="25:34" x14ac:dyDescent="0.2">
      <c r="Y589" s="57" t="s">
        <v>352</v>
      </c>
      <c r="Z589" s="33" t="str">
        <f t="shared" si="211"/>
        <v>Team B2Team B8</v>
      </c>
      <c r="AA589" s="172">
        <f t="shared" si="212"/>
        <v>1</v>
      </c>
      <c r="AB589" s="172" t="str">
        <f t="shared" si="213"/>
        <v>3 : 0</v>
      </c>
      <c r="AC589" s="3" t="str">
        <f t="shared" si="214"/>
        <v>Team B2Team B8</v>
      </c>
      <c r="AD589" s="64" t="str">
        <f t="shared" si="215"/>
        <v>3 : 0</v>
      </c>
      <c r="AE589" s="317"/>
      <c r="AF589" s="170"/>
      <c r="AG589" s="170"/>
      <c r="AH589" s="167" t="str">
        <f t="shared" si="216"/>
        <v>Team B2Team B8</v>
      </c>
    </row>
    <row r="590" spans="25:34" x14ac:dyDescent="0.2">
      <c r="Y590" s="57" t="s">
        <v>353</v>
      </c>
      <c r="Z590" s="33" t="str">
        <f t="shared" si="211"/>
        <v>Team C2Team C8</v>
      </c>
      <c r="AA590" s="172">
        <f t="shared" si="212"/>
        <v>1</v>
      </c>
      <c r="AB590" s="172" t="str">
        <f t="shared" si="213"/>
        <v>5 : 1</v>
      </c>
      <c r="AC590" s="3" t="str">
        <f t="shared" si="214"/>
        <v>Team C2Team C8</v>
      </c>
      <c r="AD590" s="64" t="str">
        <f t="shared" si="215"/>
        <v>5 : 1</v>
      </c>
      <c r="AE590" s="317"/>
      <c r="AF590" s="170"/>
      <c r="AG590" s="170"/>
      <c r="AH590" s="167" t="str">
        <f t="shared" si="216"/>
        <v>Team C2Team C8</v>
      </c>
    </row>
    <row r="591" spans="25:34" x14ac:dyDescent="0.2">
      <c r="Y591" s="57" t="s">
        <v>354</v>
      </c>
      <c r="Z591" s="33" t="str">
        <f t="shared" si="211"/>
        <v>Team D2Team D8</v>
      </c>
      <c r="AA591" s="172">
        <f t="shared" si="212"/>
        <v>1</v>
      </c>
      <c r="AB591" s="172" t="str">
        <f t="shared" si="213"/>
        <v>0 : 3</v>
      </c>
      <c r="AC591" s="3" t="str">
        <f t="shared" si="214"/>
        <v>Team D2Team D8</v>
      </c>
      <c r="AD591" s="64" t="str">
        <f t="shared" si="215"/>
        <v>0 : 3</v>
      </c>
      <c r="AE591" s="317"/>
      <c r="AF591" s="170"/>
      <c r="AG591" s="170"/>
      <c r="AH591" s="167" t="str">
        <f t="shared" si="216"/>
        <v>Team D2Team D8</v>
      </c>
    </row>
    <row r="592" spans="25:34" x14ac:dyDescent="0.2">
      <c r="Y592" s="57" t="s">
        <v>355</v>
      </c>
      <c r="Z592" s="33" t="str">
        <f t="shared" si="211"/>
        <v>1. FC RiedwaldMaibach 1822 eV</v>
      </c>
      <c r="AA592" s="172">
        <f t="shared" si="212"/>
        <v>1</v>
      </c>
      <c r="AB592" s="172" t="str">
        <f t="shared" si="213"/>
        <v>1 : 2</v>
      </c>
      <c r="AC592" s="3" t="str">
        <f t="shared" si="214"/>
        <v>1. FC RiedwaldMaibach 1822 eV</v>
      </c>
      <c r="AD592" s="64" t="str">
        <f t="shared" si="215"/>
        <v>1 : 2</v>
      </c>
      <c r="AE592" s="317"/>
      <c r="AF592" s="170"/>
      <c r="AG592" s="170"/>
      <c r="AH592" s="167" t="str">
        <f t="shared" si="216"/>
        <v>1. FC RiedwaldMaibach 1822 eV</v>
      </c>
    </row>
    <row r="593" spans="25:34" x14ac:dyDescent="0.2">
      <c r="Y593" s="57" t="s">
        <v>356</v>
      </c>
      <c r="Z593" s="33" t="str">
        <f t="shared" si="211"/>
        <v>Team B1Team B4</v>
      </c>
      <c r="AA593" s="172">
        <f t="shared" si="212"/>
        <v>1</v>
      </c>
      <c r="AB593" s="172" t="str">
        <f t="shared" si="213"/>
        <v>3 : 3</v>
      </c>
      <c r="AC593" s="3" t="str">
        <f t="shared" si="214"/>
        <v>Team B1Team B4</v>
      </c>
      <c r="AD593" s="64" t="str">
        <f t="shared" si="215"/>
        <v>3 : 3</v>
      </c>
      <c r="AE593" s="317"/>
      <c r="AF593" s="170"/>
      <c r="AG593" s="170"/>
      <c r="AH593" s="167" t="str">
        <f t="shared" si="216"/>
        <v>Team B1Team B4</v>
      </c>
    </row>
    <row r="594" spans="25:34" x14ac:dyDescent="0.2">
      <c r="Y594" s="57" t="s">
        <v>357</v>
      </c>
      <c r="Z594" s="33" t="str">
        <f t="shared" si="211"/>
        <v>Team C1Team C4</v>
      </c>
      <c r="AA594" s="172">
        <f t="shared" si="212"/>
        <v>1</v>
      </c>
      <c r="AB594" s="172" t="str">
        <f t="shared" si="213"/>
        <v>3 : 3</v>
      </c>
      <c r="AC594" s="3" t="str">
        <f t="shared" si="214"/>
        <v>Team C1Team C4</v>
      </c>
      <c r="AD594" s="64" t="str">
        <f t="shared" si="215"/>
        <v>3 : 3</v>
      </c>
      <c r="AE594" s="317"/>
      <c r="AF594" s="170"/>
      <c r="AG594" s="170"/>
      <c r="AH594" s="167" t="str">
        <f t="shared" si="216"/>
        <v>Team C1Team C4</v>
      </c>
    </row>
    <row r="595" spans="25:34" x14ac:dyDescent="0.2">
      <c r="Y595" s="57" t="s">
        <v>358</v>
      </c>
      <c r="Z595" s="33" t="str">
        <f t="shared" si="211"/>
        <v>Team D1Team D4</v>
      </c>
      <c r="AA595" s="172">
        <f t="shared" si="212"/>
        <v>1</v>
      </c>
      <c r="AB595" s="172" t="str">
        <f t="shared" si="213"/>
        <v>3 : 3</v>
      </c>
      <c r="AC595" s="3" t="str">
        <f t="shared" si="214"/>
        <v>Team D1Team D4</v>
      </c>
      <c r="AD595" s="64" t="str">
        <f t="shared" si="215"/>
        <v>3 : 3</v>
      </c>
      <c r="AE595" s="317"/>
      <c r="AF595" s="170"/>
      <c r="AG595" s="170"/>
      <c r="AH595" s="167" t="str">
        <f t="shared" si="216"/>
        <v>Team D1Team D4</v>
      </c>
    </row>
    <row r="596" spans="25:34" x14ac:dyDescent="0.2">
      <c r="Y596" s="57" t="s">
        <v>359</v>
      </c>
      <c r="Z596" s="33" t="str">
        <f t="shared" si="211"/>
        <v>FC BarcelonaBeinbruch SC</v>
      </c>
      <c r="AA596" s="172">
        <f t="shared" si="212"/>
        <v>1</v>
      </c>
      <c r="AB596" s="172" t="str">
        <f t="shared" si="213"/>
        <v>5 : 5</v>
      </c>
      <c r="AC596" s="3" t="str">
        <f t="shared" si="214"/>
        <v>FC BarcelonaBeinbruch SC</v>
      </c>
      <c r="AD596" s="64" t="str">
        <f t="shared" si="215"/>
        <v>5 : 5</v>
      </c>
      <c r="AE596" s="317"/>
      <c r="AF596" s="170"/>
      <c r="AG596" s="170"/>
      <c r="AH596" s="167" t="str">
        <f t="shared" si="216"/>
        <v>FC BarcelonaBeinbruch SC</v>
      </c>
    </row>
    <row r="597" spans="25:34" x14ac:dyDescent="0.2">
      <c r="Y597" s="57" t="s">
        <v>360</v>
      </c>
      <c r="Z597" s="33" t="str">
        <f t="shared" si="211"/>
        <v>Team B3Team B5</v>
      </c>
      <c r="AA597" s="172">
        <f t="shared" si="212"/>
        <v>1</v>
      </c>
      <c r="AB597" s="172" t="str">
        <f t="shared" si="213"/>
        <v>6 : 6</v>
      </c>
      <c r="AC597" s="3" t="str">
        <f t="shared" si="214"/>
        <v>Team B3Team B5</v>
      </c>
      <c r="AD597" s="64" t="str">
        <f t="shared" si="215"/>
        <v>6 : 6</v>
      </c>
      <c r="AE597" s="317"/>
      <c r="AF597" s="170"/>
      <c r="AG597" s="170"/>
      <c r="AH597" s="167" t="str">
        <f t="shared" si="216"/>
        <v>Team B3Team B5</v>
      </c>
    </row>
    <row r="598" spans="25:34" x14ac:dyDescent="0.2">
      <c r="Y598" s="57" t="s">
        <v>361</v>
      </c>
      <c r="Z598" s="33" t="str">
        <f t="shared" si="211"/>
        <v>Team C3Team C5</v>
      </c>
      <c r="AA598" s="172">
        <f t="shared" si="212"/>
        <v>1</v>
      </c>
      <c r="AB598" s="172" t="str">
        <f t="shared" si="213"/>
        <v>5 : 5</v>
      </c>
      <c r="AC598" s="3" t="str">
        <f t="shared" si="214"/>
        <v>Team C3Team C5</v>
      </c>
      <c r="AD598" s="64" t="str">
        <f t="shared" si="215"/>
        <v>5 : 5</v>
      </c>
      <c r="AE598" s="317"/>
      <c r="AF598" s="170"/>
      <c r="AG598" s="170"/>
      <c r="AH598" s="167" t="str">
        <f t="shared" si="216"/>
        <v>Team C3Team C5</v>
      </c>
    </row>
    <row r="599" spans="25:34" x14ac:dyDescent="0.2">
      <c r="Y599" s="57" t="s">
        <v>362</v>
      </c>
      <c r="Z599" s="33" t="str">
        <f t="shared" si="211"/>
        <v>Team D3Team D5</v>
      </c>
      <c r="AA599" s="172">
        <f t="shared" si="212"/>
        <v>1</v>
      </c>
      <c r="AB599" s="172" t="str">
        <f t="shared" si="213"/>
        <v>4 : 4</v>
      </c>
      <c r="AC599" s="3" t="str">
        <f t="shared" si="214"/>
        <v>Team D3Team D5</v>
      </c>
      <c r="AD599" s="64" t="str">
        <f t="shared" si="215"/>
        <v>4 : 4</v>
      </c>
      <c r="AE599" s="317"/>
      <c r="AF599" s="170"/>
      <c r="AG599" s="170"/>
      <c r="AH599" s="167" t="str">
        <f t="shared" si="216"/>
        <v>Team D3Team D5</v>
      </c>
    </row>
    <row r="600" spans="25:34" x14ac:dyDescent="0.2">
      <c r="Y600" s="57" t="s">
        <v>363</v>
      </c>
      <c r="Z600" s="33" t="str">
        <f t="shared" si="211"/>
        <v>FV Schlappe LungeEintracht Frankfurt</v>
      </c>
      <c r="AA600" s="172">
        <f t="shared" si="212"/>
        <v>1</v>
      </c>
      <c r="AB600" s="172" t="str">
        <f t="shared" si="213"/>
        <v>3 : 3</v>
      </c>
      <c r="AC600" s="3" t="str">
        <f t="shared" si="214"/>
        <v>FV Schlappe LungeEintracht Frankfurt</v>
      </c>
      <c r="AD600" s="64" t="str">
        <f t="shared" si="215"/>
        <v>3 : 3</v>
      </c>
      <c r="AE600" s="317"/>
      <c r="AF600" s="170"/>
      <c r="AG600" s="170"/>
      <c r="AH600" s="167" t="str">
        <f t="shared" si="216"/>
        <v>FV Schlappe LungeEintracht Frankfurt</v>
      </c>
    </row>
    <row r="601" spans="25:34" x14ac:dyDescent="0.2">
      <c r="Y601" s="57" t="s">
        <v>364</v>
      </c>
      <c r="Z601" s="33" t="str">
        <f t="shared" si="211"/>
        <v>Team B6Team B2</v>
      </c>
      <c r="AA601" s="172">
        <f t="shared" si="212"/>
        <v>1</v>
      </c>
      <c r="AB601" s="172" t="str">
        <f t="shared" si="213"/>
        <v>5 : 5</v>
      </c>
      <c r="AC601" s="3" t="str">
        <f t="shared" si="214"/>
        <v>Team B6Team B2</v>
      </c>
      <c r="AD601" s="64" t="str">
        <f t="shared" si="215"/>
        <v>5 : 5</v>
      </c>
      <c r="AE601" s="317"/>
      <c r="AF601" s="170"/>
      <c r="AG601" s="170"/>
      <c r="AH601" s="167" t="str">
        <f t="shared" si="216"/>
        <v>Team B6Team B2</v>
      </c>
    </row>
    <row r="602" spans="25:34" x14ac:dyDescent="0.2">
      <c r="Y602" s="57" t="s">
        <v>365</v>
      </c>
      <c r="Z602" s="33" t="str">
        <f t="shared" si="211"/>
        <v>Team C6Team C2</v>
      </c>
      <c r="AA602" s="172">
        <f t="shared" si="212"/>
        <v>1</v>
      </c>
      <c r="AB602" s="172" t="str">
        <f t="shared" si="213"/>
        <v>0 : 0</v>
      </c>
      <c r="AC602" s="3" t="str">
        <f t="shared" si="214"/>
        <v>Team C6Team C2</v>
      </c>
      <c r="AD602" s="64" t="str">
        <f t="shared" si="215"/>
        <v>0 : 0</v>
      </c>
      <c r="AE602" s="317"/>
      <c r="AF602" s="170"/>
      <c r="AG602" s="170"/>
      <c r="AH602" s="167" t="str">
        <f t="shared" si="216"/>
        <v>Team C6Team C2</v>
      </c>
    </row>
    <row r="603" spans="25:34" x14ac:dyDescent="0.2">
      <c r="Y603" s="57" t="s">
        <v>366</v>
      </c>
      <c r="Z603" s="33" t="str">
        <f t="shared" si="211"/>
        <v>Team D6Team D2</v>
      </c>
      <c r="AA603" s="172">
        <f t="shared" si="212"/>
        <v>1</v>
      </c>
      <c r="AB603" s="172" t="str">
        <f t="shared" si="213"/>
        <v>1 : 1</v>
      </c>
      <c r="AC603" s="3" t="str">
        <f t="shared" si="214"/>
        <v>Team D6Team D2</v>
      </c>
      <c r="AD603" s="64" t="str">
        <f t="shared" si="215"/>
        <v>1 : 1</v>
      </c>
      <c r="AE603" s="317"/>
      <c r="AF603" s="170"/>
      <c r="AG603" s="170"/>
      <c r="AH603" s="167" t="str">
        <f t="shared" si="216"/>
        <v>Team D6Team D2</v>
      </c>
    </row>
    <row r="604" spans="25:34" x14ac:dyDescent="0.2">
      <c r="Y604" s="57" t="s">
        <v>367</v>
      </c>
      <c r="Z604" s="33" t="str">
        <f t="shared" si="211"/>
        <v>Team A8Team A9</v>
      </c>
      <c r="AA604" s="172">
        <f t="shared" si="212"/>
        <v>1</v>
      </c>
      <c r="AB604" s="172" t="str">
        <f t="shared" si="213"/>
        <v>3 : 3</v>
      </c>
      <c r="AC604" s="3" t="str">
        <f t="shared" si="214"/>
        <v>Team A8Team A9</v>
      </c>
      <c r="AD604" s="64" t="str">
        <f t="shared" si="215"/>
        <v>3 : 3</v>
      </c>
      <c r="AE604" s="317"/>
      <c r="AF604" s="170"/>
      <c r="AG604" s="170"/>
      <c r="AH604" s="167" t="str">
        <f t="shared" si="216"/>
        <v>Team A8Team A9</v>
      </c>
    </row>
    <row r="605" spans="25:34" x14ac:dyDescent="0.2">
      <c r="Y605" s="57" t="s">
        <v>368</v>
      </c>
      <c r="Z605" s="33" t="str">
        <f t="shared" si="211"/>
        <v>Team B8Team B9</v>
      </c>
      <c r="AA605" s="172">
        <f t="shared" si="212"/>
        <v>1</v>
      </c>
      <c r="AB605" s="172" t="str">
        <f t="shared" si="213"/>
        <v>3 : 1</v>
      </c>
      <c r="AC605" s="3" t="str">
        <f t="shared" si="214"/>
        <v>Team B8Team B9</v>
      </c>
      <c r="AD605" s="64" t="str">
        <f t="shared" si="215"/>
        <v>3 : 1</v>
      </c>
      <c r="AE605" s="317"/>
      <c r="AF605" s="170"/>
      <c r="AG605" s="170"/>
      <c r="AH605" s="167" t="str">
        <f t="shared" si="216"/>
        <v>Team B8Team B9</v>
      </c>
    </row>
    <row r="606" spans="25:34" x14ac:dyDescent="0.2">
      <c r="Y606" s="57" t="s">
        <v>369</v>
      </c>
      <c r="Z606" s="33" t="str">
        <f t="shared" si="211"/>
        <v>Team C8Team C9</v>
      </c>
      <c r="AA606" s="172">
        <f t="shared" si="212"/>
        <v>1</v>
      </c>
      <c r="AB606" s="172" t="str">
        <f t="shared" si="213"/>
        <v>3 : 3</v>
      </c>
      <c r="AC606" s="3" t="str">
        <f t="shared" si="214"/>
        <v>Team C8Team C9</v>
      </c>
      <c r="AD606" s="64" t="str">
        <f t="shared" si="215"/>
        <v>3 : 3</v>
      </c>
      <c r="AE606" s="317"/>
      <c r="AF606" s="170"/>
      <c r="AG606" s="170"/>
      <c r="AH606" s="167" t="str">
        <f t="shared" si="216"/>
        <v>Team C8Team C9</v>
      </c>
    </row>
    <row r="607" spans="25:34" x14ac:dyDescent="0.2">
      <c r="Y607" s="57" t="s">
        <v>370</v>
      </c>
      <c r="Z607" s="33" t="str">
        <f t="shared" si="211"/>
        <v>Team D8Team D9</v>
      </c>
      <c r="AA607" s="172">
        <f t="shared" si="212"/>
        <v>1</v>
      </c>
      <c r="AB607" s="172" t="str">
        <f t="shared" si="213"/>
        <v>5 : 1</v>
      </c>
      <c r="AC607" s="3" t="str">
        <f t="shared" si="214"/>
        <v>Team D8Team D9</v>
      </c>
      <c r="AD607" s="64" t="str">
        <f t="shared" si="215"/>
        <v>5 : 1</v>
      </c>
      <c r="AE607" s="317"/>
      <c r="AF607" s="170"/>
      <c r="AG607" s="170"/>
      <c r="AH607" s="167" t="str">
        <f t="shared" si="216"/>
        <v>Team D8Team D9</v>
      </c>
    </row>
    <row r="608" spans="25:34" x14ac:dyDescent="0.2">
      <c r="Y608" s="57" t="s">
        <v>371</v>
      </c>
      <c r="Z608" s="33" t="str">
        <f t="shared" ref="Z608:Z639" si="217">W320&amp;V320</f>
        <v>FC Barcelona1. FC Riedwald</v>
      </c>
      <c r="AA608" s="172">
        <f t="shared" ref="AA608:AA639" si="218">AA320</f>
        <v>1</v>
      </c>
      <c r="AB608" s="172" t="str">
        <f t="shared" ref="AB608:AB639" si="219">IF(AA608&gt;0,Y320&amp;$M$67&amp;X320,"")</f>
        <v>6 : 1</v>
      </c>
      <c r="AC608" s="3" t="str">
        <f t="shared" ref="AC608:AC639" si="220">IF($AG320=1,W320&amp;V320,"")</f>
        <v>FC Barcelona1. FC Riedwald</v>
      </c>
      <c r="AD608" s="64" t="str">
        <f t="shared" ref="AD608:AD639" si="221">IF(AND(AA320&gt;0,$AG320=1),$Y320&amp;$M$67&amp;$X320,"")</f>
        <v>6 : 1</v>
      </c>
      <c r="AE608" s="317"/>
      <c r="AF608" s="170"/>
      <c r="AG608" s="170"/>
      <c r="AH608" s="167" t="str">
        <f t="shared" si="216"/>
        <v>FC Barcelona1. FC Riedwald</v>
      </c>
    </row>
    <row r="609" spans="25:34" x14ac:dyDescent="0.2">
      <c r="Y609" s="57" t="s">
        <v>372</v>
      </c>
      <c r="Z609" s="33" t="str">
        <f t="shared" si="217"/>
        <v>Team B3Team B1</v>
      </c>
      <c r="AA609" s="172">
        <f t="shared" si="218"/>
        <v>1</v>
      </c>
      <c r="AB609" s="172" t="str">
        <f t="shared" si="219"/>
        <v>5 : 2</v>
      </c>
      <c r="AC609" s="3" t="str">
        <f t="shared" si="220"/>
        <v>Team B3Team B1</v>
      </c>
      <c r="AD609" s="64" t="str">
        <f t="shared" si="221"/>
        <v>5 : 2</v>
      </c>
      <c r="AE609" s="317"/>
      <c r="AF609" s="170"/>
      <c r="AG609" s="170"/>
      <c r="AH609" s="167" t="str">
        <f t="shared" si="216"/>
        <v>Team B3Team B1</v>
      </c>
    </row>
    <row r="610" spans="25:34" x14ac:dyDescent="0.2">
      <c r="Y610" s="57" t="s">
        <v>373</v>
      </c>
      <c r="Z610" s="33" t="str">
        <f t="shared" si="217"/>
        <v>Team C3Team C1</v>
      </c>
      <c r="AA610" s="172">
        <f t="shared" si="218"/>
        <v>1</v>
      </c>
      <c r="AB610" s="172" t="str">
        <f t="shared" si="219"/>
        <v>4 : 2</v>
      </c>
      <c r="AC610" s="3" t="str">
        <f t="shared" si="220"/>
        <v>Team C3Team C1</v>
      </c>
      <c r="AD610" s="64" t="str">
        <f t="shared" si="221"/>
        <v>4 : 2</v>
      </c>
      <c r="AE610" s="317"/>
      <c r="AF610" s="170"/>
      <c r="AG610" s="170"/>
      <c r="AH610" s="167" t="str">
        <f t="shared" ref="AH610:AH639" si="222">Z610</f>
        <v>Team C3Team C1</v>
      </c>
    </row>
    <row r="611" spans="25:34" x14ac:dyDescent="0.2">
      <c r="Y611" s="57" t="s">
        <v>374</v>
      </c>
      <c r="Z611" s="33" t="str">
        <f t="shared" si="217"/>
        <v>Team D3Team D1</v>
      </c>
      <c r="AA611" s="172">
        <f t="shared" si="218"/>
        <v>1</v>
      </c>
      <c r="AB611" s="172" t="str">
        <f t="shared" si="219"/>
        <v>3 : 0</v>
      </c>
      <c r="AC611" s="3" t="str">
        <f t="shared" si="220"/>
        <v>Team D3Team D1</v>
      </c>
      <c r="AD611" s="64" t="str">
        <f t="shared" si="221"/>
        <v>3 : 0</v>
      </c>
      <c r="AE611" s="317"/>
      <c r="AF611" s="170"/>
      <c r="AG611" s="170"/>
      <c r="AH611" s="167" t="str">
        <f t="shared" si="222"/>
        <v>Team D3Team D1</v>
      </c>
    </row>
    <row r="612" spans="25:34" x14ac:dyDescent="0.2">
      <c r="Y612" s="57" t="s">
        <v>375</v>
      </c>
      <c r="Z612" s="33" t="str">
        <f t="shared" si="217"/>
        <v>Eintracht FrankfurtMaibach 1822 eV</v>
      </c>
      <c r="AA612" s="172">
        <f t="shared" si="218"/>
        <v>1</v>
      </c>
      <c r="AB612" s="172" t="str">
        <f t="shared" si="219"/>
        <v>5 : 1</v>
      </c>
      <c r="AC612" s="3" t="str">
        <f t="shared" si="220"/>
        <v>Eintracht FrankfurtMaibach 1822 eV</v>
      </c>
      <c r="AD612" s="64" t="str">
        <f t="shared" si="221"/>
        <v>5 : 1</v>
      </c>
      <c r="AE612" s="317"/>
      <c r="AF612" s="170"/>
      <c r="AG612" s="170"/>
      <c r="AH612" s="167" t="str">
        <f t="shared" si="222"/>
        <v>Eintracht FrankfurtMaibach 1822 eV</v>
      </c>
    </row>
    <row r="613" spans="25:34" x14ac:dyDescent="0.2">
      <c r="Y613" s="57" t="s">
        <v>376</v>
      </c>
      <c r="Z613" s="33" t="str">
        <f t="shared" si="217"/>
        <v>Team B2Team B4</v>
      </c>
      <c r="AA613" s="172">
        <f t="shared" si="218"/>
        <v>1</v>
      </c>
      <c r="AB613" s="172" t="str">
        <f t="shared" si="219"/>
        <v>0 : 3</v>
      </c>
      <c r="AC613" s="3" t="str">
        <f t="shared" si="220"/>
        <v>Team B2Team B4</v>
      </c>
      <c r="AD613" s="64" t="str">
        <f t="shared" si="221"/>
        <v>0 : 3</v>
      </c>
      <c r="AE613" s="317"/>
      <c r="AF613" s="170"/>
      <c r="AG613" s="170"/>
      <c r="AH613" s="167" t="str">
        <f t="shared" si="222"/>
        <v>Team B2Team B4</v>
      </c>
    </row>
    <row r="614" spans="25:34" x14ac:dyDescent="0.2">
      <c r="Y614" s="57" t="s">
        <v>377</v>
      </c>
      <c r="Z614" s="33" t="str">
        <f t="shared" si="217"/>
        <v>Team C2Team C4</v>
      </c>
      <c r="AA614" s="172">
        <f t="shared" si="218"/>
        <v>1</v>
      </c>
      <c r="AB614" s="172" t="str">
        <f t="shared" si="219"/>
        <v>1 : 2</v>
      </c>
      <c r="AC614" s="3" t="str">
        <f t="shared" si="220"/>
        <v>Team C2Team C4</v>
      </c>
      <c r="AD614" s="64" t="str">
        <f t="shared" si="221"/>
        <v>1 : 2</v>
      </c>
      <c r="AE614" s="317"/>
      <c r="AF614" s="170"/>
      <c r="AG614" s="170"/>
      <c r="AH614" s="167" t="str">
        <f t="shared" si="222"/>
        <v>Team C2Team C4</v>
      </c>
    </row>
    <row r="615" spans="25:34" x14ac:dyDescent="0.2">
      <c r="Y615" s="57" t="s">
        <v>378</v>
      </c>
      <c r="Z615" s="33" t="str">
        <f t="shared" si="217"/>
        <v>Team D2Team D4</v>
      </c>
      <c r="AA615" s="172">
        <f t="shared" si="218"/>
        <v>1</v>
      </c>
      <c r="AB615" s="172" t="str">
        <f t="shared" si="219"/>
        <v>3 : 3</v>
      </c>
      <c r="AC615" s="3" t="str">
        <f t="shared" si="220"/>
        <v>Team D2Team D4</v>
      </c>
      <c r="AD615" s="64" t="str">
        <f t="shared" si="221"/>
        <v>3 : 3</v>
      </c>
      <c r="AE615" s="317"/>
      <c r="AF615" s="170"/>
      <c r="AG615" s="170"/>
      <c r="AH615" s="167" t="str">
        <f t="shared" si="222"/>
        <v>Team D2Team D4</v>
      </c>
    </row>
    <row r="616" spans="25:34" x14ac:dyDescent="0.2">
      <c r="Y616" s="57" t="s">
        <v>379</v>
      </c>
      <c r="Z616" s="33" t="str">
        <f t="shared" si="217"/>
        <v>Team A9FV Schlappe Lunge</v>
      </c>
      <c r="AA616" s="172">
        <f t="shared" si="218"/>
        <v>1</v>
      </c>
      <c r="AB616" s="172" t="str">
        <f t="shared" si="219"/>
        <v>3 : 3</v>
      </c>
      <c r="AC616" s="3" t="str">
        <f t="shared" si="220"/>
        <v>Team A9FV Schlappe Lunge</v>
      </c>
      <c r="AD616" s="64" t="str">
        <f t="shared" si="221"/>
        <v>3 : 3</v>
      </c>
      <c r="AE616" s="317"/>
      <c r="AF616" s="170"/>
      <c r="AG616" s="170"/>
      <c r="AH616" s="167" t="str">
        <f t="shared" si="222"/>
        <v>Team A9FV Schlappe Lunge</v>
      </c>
    </row>
    <row r="617" spans="25:34" x14ac:dyDescent="0.2">
      <c r="Y617" s="57" t="s">
        <v>380</v>
      </c>
      <c r="Z617" s="33" t="str">
        <f t="shared" si="217"/>
        <v>Team B9Team B6</v>
      </c>
      <c r="AA617" s="172">
        <f t="shared" si="218"/>
        <v>1</v>
      </c>
      <c r="AB617" s="172" t="str">
        <f t="shared" si="219"/>
        <v>3 : 3</v>
      </c>
      <c r="AC617" s="3" t="str">
        <f t="shared" si="220"/>
        <v>Team B9Team B6</v>
      </c>
      <c r="AD617" s="64" t="str">
        <f t="shared" si="221"/>
        <v>3 : 3</v>
      </c>
      <c r="AE617" s="317"/>
      <c r="AF617" s="170"/>
      <c r="AG617" s="170"/>
      <c r="AH617" s="167" t="str">
        <f t="shared" si="222"/>
        <v>Team B9Team B6</v>
      </c>
    </row>
    <row r="618" spans="25:34" x14ac:dyDescent="0.2">
      <c r="Y618" s="57" t="s">
        <v>381</v>
      </c>
      <c r="Z618" s="33" t="str">
        <f t="shared" si="217"/>
        <v>Team C9Team C6</v>
      </c>
      <c r="AA618" s="172">
        <f t="shared" si="218"/>
        <v>1</v>
      </c>
      <c r="AB618" s="172" t="str">
        <f t="shared" si="219"/>
        <v>5 : 5</v>
      </c>
      <c r="AC618" s="3" t="str">
        <f t="shared" si="220"/>
        <v>Team C9Team C6</v>
      </c>
      <c r="AD618" s="64" t="str">
        <f t="shared" si="221"/>
        <v>5 : 5</v>
      </c>
      <c r="AE618" s="317"/>
      <c r="AF618" s="170"/>
      <c r="AG618" s="170"/>
      <c r="AH618" s="167" t="str">
        <f t="shared" si="222"/>
        <v>Team C9Team C6</v>
      </c>
    </row>
    <row r="619" spans="25:34" x14ac:dyDescent="0.2">
      <c r="Y619" s="57" t="s">
        <v>382</v>
      </c>
      <c r="Z619" s="33" t="str">
        <f t="shared" si="217"/>
        <v>Team D9Team D6</v>
      </c>
      <c r="AA619" s="172">
        <f t="shared" si="218"/>
        <v>1</v>
      </c>
      <c r="AB619" s="172" t="str">
        <f t="shared" si="219"/>
        <v>6 : 6</v>
      </c>
      <c r="AC619" s="3" t="str">
        <f t="shared" si="220"/>
        <v>Team D9Team D6</v>
      </c>
      <c r="AD619" s="64" t="str">
        <f t="shared" si="221"/>
        <v>6 : 6</v>
      </c>
      <c r="AE619" s="317"/>
      <c r="AF619" s="170"/>
      <c r="AG619" s="170"/>
      <c r="AH619" s="167" t="str">
        <f t="shared" si="222"/>
        <v>Team D9Team D6</v>
      </c>
    </row>
    <row r="620" spans="25:34" x14ac:dyDescent="0.2">
      <c r="Y620" s="57" t="s">
        <v>383</v>
      </c>
      <c r="Z620" s="33" t="str">
        <f t="shared" si="217"/>
        <v>Team A7Team A8</v>
      </c>
      <c r="AA620" s="172">
        <f t="shared" si="218"/>
        <v>1</v>
      </c>
      <c r="AB620" s="172" t="str">
        <f t="shared" si="219"/>
        <v>5 : 5</v>
      </c>
      <c r="AC620" s="3" t="str">
        <f t="shared" si="220"/>
        <v>Team A7Team A8</v>
      </c>
      <c r="AD620" s="64" t="str">
        <f t="shared" si="221"/>
        <v>5 : 5</v>
      </c>
      <c r="AE620" s="317"/>
      <c r="AF620" s="170"/>
      <c r="AG620" s="170"/>
      <c r="AH620" s="167" t="str">
        <f t="shared" si="222"/>
        <v>Team A7Team A8</v>
      </c>
    </row>
    <row r="621" spans="25:34" x14ac:dyDescent="0.2">
      <c r="Y621" s="57" t="s">
        <v>384</v>
      </c>
      <c r="Z621" s="33" t="str">
        <f t="shared" si="217"/>
        <v>Team B7Team B8</v>
      </c>
      <c r="AA621" s="172">
        <f t="shared" si="218"/>
        <v>1</v>
      </c>
      <c r="AB621" s="172" t="str">
        <f t="shared" si="219"/>
        <v>4 : 4</v>
      </c>
      <c r="AC621" s="3" t="str">
        <f t="shared" si="220"/>
        <v>Team B7Team B8</v>
      </c>
      <c r="AD621" s="64" t="str">
        <f t="shared" si="221"/>
        <v>4 : 4</v>
      </c>
      <c r="AE621" s="317"/>
      <c r="AF621" s="170"/>
      <c r="AG621" s="170"/>
      <c r="AH621" s="167" t="str">
        <f t="shared" si="222"/>
        <v>Team B7Team B8</v>
      </c>
    </row>
    <row r="622" spans="25:34" x14ac:dyDescent="0.2">
      <c r="Y622" s="57" t="s">
        <v>385</v>
      </c>
      <c r="Z622" s="33" t="str">
        <f t="shared" si="217"/>
        <v>Team C7Team C8</v>
      </c>
      <c r="AA622" s="172">
        <f t="shared" si="218"/>
        <v>1</v>
      </c>
      <c r="AB622" s="172" t="str">
        <f t="shared" si="219"/>
        <v>3 : 3</v>
      </c>
      <c r="AC622" s="3" t="str">
        <f t="shared" si="220"/>
        <v>Team C7Team C8</v>
      </c>
      <c r="AD622" s="64" t="str">
        <f t="shared" si="221"/>
        <v>3 : 3</v>
      </c>
      <c r="AE622" s="317"/>
      <c r="AF622" s="170"/>
      <c r="AG622" s="170"/>
      <c r="AH622" s="167" t="str">
        <f t="shared" si="222"/>
        <v>Team C7Team C8</v>
      </c>
    </row>
    <row r="623" spans="25:34" x14ac:dyDescent="0.2">
      <c r="Y623" s="57" t="s">
        <v>386</v>
      </c>
      <c r="Z623" s="33" t="str">
        <f t="shared" si="217"/>
        <v>Team D7Team D8</v>
      </c>
      <c r="AA623" s="172">
        <f t="shared" si="218"/>
        <v>1</v>
      </c>
      <c r="AB623" s="172" t="str">
        <f t="shared" si="219"/>
        <v>5 : 5</v>
      </c>
      <c r="AC623" s="3" t="str">
        <f t="shared" si="220"/>
        <v>Team D7Team D8</v>
      </c>
      <c r="AD623" s="64" t="str">
        <f t="shared" si="221"/>
        <v>5 : 5</v>
      </c>
      <c r="AE623" s="317"/>
      <c r="AF623" s="170"/>
      <c r="AG623" s="170"/>
      <c r="AH623" s="167" t="str">
        <f t="shared" si="222"/>
        <v>Team D7Team D8</v>
      </c>
    </row>
    <row r="624" spans="25:34" x14ac:dyDescent="0.2">
      <c r="Y624" s="57" t="s">
        <v>387</v>
      </c>
      <c r="Z624" s="33" t="str">
        <f t="shared" si="217"/>
        <v>1. FC RiedwaldEintracht Frankfurt</v>
      </c>
      <c r="AA624" s="172">
        <f t="shared" si="218"/>
        <v>1</v>
      </c>
      <c r="AB624" s="172" t="str">
        <f t="shared" si="219"/>
        <v>0 : 0</v>
      </c>
      <c r="AC624" s="3" t="str">
        <f t="shared" si="220"/>
        <v>1. FC RiedwaldEintracht Frankfurt</v>
      </c>
      <c r="AD624" s="64" t="str">
        <f t="shared" si="221"/>
        <v>0 : 0</v>
      </c>
      <c r="AE624" s="317"/>
      <c r="AF624" s="170"/>
      <c r="AG624" s="170"/>
      <c r="AH624" s="167" t="str">
        <f t="shared" si="222"/>
        <v>1. FC RiedwaldEintracht Frankfurt</v>
      </c>
    </row>
    <row r="625" spans="25:34" x14ac:dyDescent="0.2">
      <c r="Y625" s="57" t="s">
        <v>388</v>
      </c>
      <c r="Z625" s="33" t="str">
        <f t="shared" si="217"/>
        <v>Team B1Team B2</v>
      </c>
      <c r="AA625" s="172">
        <f t="shared" si="218"/>
        <v>1</v>
      </c>
      <c r="AB625" s="172" t="str">
        <f t="shared" si="219"/>
        <v>1 : 1</v>
      </c>
      <c r="AC625" s="3" t="str">
        <f t="shared" si="220"/>
        <v>Team B1Team B2</v>
      </c>
      <c r="AD625" s="64" t="str">
        <f t="shared" si="221"/>
        <v>1 : 1</v>
      </c>
      <c r="AE625" s="317"/>
      <c r="AF625" s="170"/>
      <c r="AG625" s="170"/>
      <c r="AH625" s="167" t="str">
        <f t="shared" si="222"/>
        <v>Team B1Team B2</v>
      </c>
    </row>
    <row r="626" spans="25:34" x14ac:dyDescent="0.2">
      <c r="Y626" s="57" t="s">
        <v>389</v>
      </c>
      <c r="Z626" s="33" t="str">
        <f t="shared" si="217"/>
        <v>Team C1Team C2</v>
      </c>
      <c r="AA626" s="172">
        <f t="shared" si="218"/>
        <v>1</v>
      </c>
      <c r="AB626" s="172" t="str">
        <f t="shared" si="219"/>
        <v>4 : 2</v>
      </c>
      <c r="AC626" s="3" t="str">
        <f t="shared" si="220"/>
        <v>Team C1Team C2</v>
      </c>
      <c r="AD626" s="64" t="str">
        <f t="shared" si="221"/>
        <v>4 : 2</v>
      </c>
      <c r="AE626" s="317"/>
      <c r="AF626" s="170"/>
      <c r="AG626" s="170"/>
      <c r="AH626" s="167" t="str">
        <f t="shared" si="222"/>
        <v>Team C1Team C2</v>
      </c>
    </row>
    <row r="627" spans="25:34" x14ac:dyDescent="0.2">
      <c r="Y627" s="57" t="s">
        <v>390</v>
      </c>
      <c r="Z627" s="33" t="str">
        <f t="shared" si="217"/>
        <v>Team D1Team D2</v>
      </c>
      <c r="AA627" s="172">
        <f t="shared" si="218"/>
        <v>1</v>
      </c>
      <c r="AB627" s="172" t="str">
        <f t="shared" si="219"/>
        <v>3 : 0</v>
      </c>
      <c r="AC627" s="3" t="str">
        <f t="shared" si="220"/>
        <v>Team D1Team D2</v>
      </c>
      <c r="AD627" s="64" t="str">
        <f t="shared" si="221"/>
        <v>3 : 0</v>
      </c>
      <c r="AE627" s="317"/>
      <c r="AF627" s="170"/>
      <c r="AG627" s="170"/>
      <c r="AH627" s="167" t="str">
        <f t="shared" si="222"/>
        <v>Team D1Team D2</v>
      </c>
    </row>
    <row r="628" spans="25:34" x14ac:dyDescent="0.2">
      <c r="Y628" s="57" t="s">
        <v>391</v>
      </c>
      <c r="Z628" s="33" t="str">
        <f t="shared" si="217"/>
        <v>Maibach 1822 eVTeam A9</v>
      </c>
      <c r="AA628" s="172">
        <f t="shared" si="218"/>
        <v>1</v>
      </c>
      <c r="AB628" s="172" t="str">
        <f t="shared" si="219"/>
        <v>5 : 1</v>
      </c>
      <c r="AC628" s="3" t="str">
        <f t="shared" si="220"/>
        <v>Maibach 1822 eVTeam A9</v>
      </c>
      <c r="AD628" s="64" t="str">
        <f t="shared" si="221"/>
        <v>5 : 1</v>
      </c>
      <c r="AE628" s="317"/>
      <c r="AF628" s="170"/>
      <c r="AG628" s="170"/>
      <c r="AH628" s="167" t="str">
        <f t="shared" si="222"/>
        <v>Maibach 1822 eVTeam A9</v>
      </c>
    </row>
    <row r="629" spans="25:34" x14ac:dyDescent="0.2">
      <c r="Y629" s="57" t="s">
        <v>392</v>
      </c>
      <c r="Z629" s="33" t="str">
        <f t="shared" si="217"/>
        <v>Team B4Team B9</v>
      </c>
      <c r="AA629" s="172">
        <f t="shared" si="218"/>
        <v>1</v>
      </c>
      <c r="AB629" s="172" t="str">
        <f t="shared" si="219"/>
        <v>0 : 3</v>
      </c>
      <c r="AC629" s="3" t="str">
        <f t="shared" si="220"/>
        <v>Team B4Team B9</v>
      </c>
      <c r="AD629" s="64" t="str">
        <f t="shared" si="221"/>
        <v>0 : 3</v>
      </c>
      <c r="AE629" s="317"/>
      <c r="AF629" s="170"/>
      <c r="AG629" s="170"/>
      <c r="AH629" s="167" t="str">
        <f t="shared" si="222"/>
        <v>Team B4Team B9</v>
      </c>
    </row>
    <row r="630" spans="25:34" x14ac:dyDescent="0.2">
      <c r="Y630" s="57" t="s">
        <v>393</v>
      </c>
      <c r="Z630" s="33" t="str">
        <f t="shared" si="217"/>
        <v>Team C4Team C9</v>
      </c>
      <c r="AA630" s="172">
        <f t="shared" si="218"/>
        <v>1</v>
      </c>
      <c r="AB630" s="172" t="str">
        <f t="shared" si="219"/>
        <v>1 : 2</v>
      </c>
      <c r="AC630" s="3" t="str">
        <f t="shared" si="220"/>
        <v>Team C4Team C9</v>
      </c>
      <c r="AD630" s="64" t="str">
        <f t="shared" si="221"/>
        <v>1 : 2</v>
      </c>
      <c r="AE630" s="317"/>
      <c r="AF630" s="170"/>
      <c r="AG630" s="170"/>
      <c r="AH630" s="167" t="str">
        <f t="shared" si="222"/>
        <v>Team C4Team C9</v>
      </c>
    </row>
    <row r="631" spans="25:34" x14ac:dyDescent="0.2">
      <c r="Y631" s="57" t="s">
        <v>394</v>
      </c>
      <c r="Z631" s="33" t="str">
        <f t="shared" si="217"/>
        <v>Team D4Team D9</v>
      </c>
      <c r="AA631" s="172">
        <f t="shared" si="218"/>
        <v>1</v>
      </c>
      <c r="AB631" s="172" t="str">
        <f t="shared" si="219"/>
        <v>3 : 3</v>
      </c>
      <c r="AC631" s="3" t="str">
        <f t="shared" si="220"/>
        <v>Team D4Team D9</v>
      </c>
      <c r="AD631" s="64" t="str">
        <f t="shared" si="221"/>
        <v>3 : 3</v>
      </c>
      <c r="AE631" s="317"/>
      <c r="AF631" s="170"/>
      <c r="AG631" s="170"/>
      <c r="AH631" s="167" t="str">
        <f t="shared" si="222"/>
        <v>Team D4Team D9</v>
      </c>
    </row>
    <row r="632" spans="25:34" x14ac:dyDescent="0.2">
      <c r="Y632" s="57" t="s">
        <v>395</v>
      </c>
      <c r="Z632" s="33" t="str">
        <f t="shared" si="217"/>
        <v>Team A8Beinbruch SC</v>
      </c>
      <c r="AA632" s="172">
        <f t="shared" si="218"/>
        <v>1</v>
      </c>
      <c r="AB632" s="172" t="str">
        <f t="shared" si="219"/>
        <v>3 : 3</v>
      </c>
      <c r="AC632" s="3" t="str">
        <f t="shared" si="220"/>
        <v>Team A8Beinbruch SC</v>
      </c>
      <c r="AD632" s="64" t="str">
        <f t="shared" si="221"/>
        <v>3 : 3</v>
      </c>
      <c r="AE632" s="317"/>
      <c r="AF632" s="170"/>
      <c r="AG632" s="170"/>
      <c r="AH632" s="167" t="str">
        <f t="shared" si="222"/>
        <v>Team A8Beinbruch SC</v>
      </c>
    </row>
    <row r="633" spans="25:34" x14ac:dyDescent="0.2">
      <c r="Y633" s="57" t="s">
        <v>396</v>
      </c>
      <c r="Z633" s="33" t="str">
        <f t="shared" si="217"/>
        <v>Team B8Team B5</v>
      </c>
      <c r="AA633" s="172">
        <f t="shared" si="218"/>
        <v>1</v>
      </c>
      <c r="AB633" s="172" t="str">
        <f t="shared" si="219"/>
        <v>3 : 3</v>
      </c>
      <c r="AC633" s="3" t="str">
        <f t="shared" si="220"/>
        <v>Team B8Team B5</v>
      </c>
      <c r="AD633" s="64" t="str">
        <f t="shared" si="221"/>
        <v>3 : 3</v>
      </c>
      <c r="AE633" s="317"/>
      <c r="AF633" s="170"/>
      <c r="AG633" s="170"/>
      <c r="AH633" s="167" t="str">
        <f t="shared" si="222"/>
        <v>Team B8Team B5</v>
      </c>
    </row>
    <row r="634" spans="25:34" x14ac:dyDescent="0.2">
      <c r="Y634" s="57" t="s">
        <v>397</v>
      </c>
      <c r="Z634" s="33" t="str">
        <f t="shared" si="217"/>
        <v>Team C8Team C5</v>
      </c>
      <c r="AA634" s="172">
        <f t="shared" si="218"/>
        <v>1</v>
      </c>
      <c r="AB634" s="172" t="str">
        <f t="shared" si="219"/>
        <v>5 : 5</v>
      </c>
      <c r="AC634" s="3" t="str">
        <f t="shared" si="220"/>
        <v>Team C8Team C5</v>
      </c>
      <c r="AD634" s="64" t="str">
        <f t="shared" si="221"/>
        <v>5 : 5</v>
      </c>
      <c r="AE634" s="317"/>
      <c r="AF634" s="170"/>
      <c r="AG634" s="170"/>
      <c r="AH634" s="167" t="str">
        <f t="shared" si="222"/>
        <v>Team C8Team C5</v>
      </c>
    </row>
    <row r="635" spans="25:34" x14ac:dyDescent="0.2">
      <c r="Y635" s="57" t="s">
        <v>398</v>
      </c>
      <c r="Z635" s="33" t="str">
        <f t="shared" si="217"/>
        <v>Team D8Team D5</v>
      </c>
      <c r="AA635" s="172">
        <f t="shared" si="218"/>
        <v>1</v>
      </c>
      <c r="AB635" s="172" t="str">
        <f t="shared" si="219"/>
        <v>6 : 6</v>
      </c>
      <c r="AC635" s="3" t="str">
        <f t="shared" si="220"/>
        <v>Team D8Team D5</v>
      </c>
      <c r="AD635" s="64" t="str">
        <f t="shared" si="221"/>
        <v>6 : 6</v>
      </c>
      <c r="AE635" s="317"/>
      <c r="AF635" s="170"/>
      <c r="AG635" s="170"/>
      <c r="AH635" s="167" t="str">
        <f t="shared" si="222"/>
        <v>Team D8Team D5</v>
      </c>
    </row>
    <row r="636" spans="25:34" x14ac:dyDescent="0.2">
      <c r="Y636" s="57" t="s">
        <v>399</v>
      </c>
      <c r="Z636" s="33" t="str">
        <f t="shared" si="217"/>
        <v>FV Schlappe LungeTeam A7</v>
      </c>
      <c r="AA636" s="172">
        <f t="shared" si="218"/>
        <v>1</v>
      </c>
      <c r="AB636" s="172" t="str">
        <f t="shared" si="219"/>
        <v>5 : 5</v>
      </c>
      <c r="AC636" s="3" t="str">
        <f t="shared" si="220"/>
        <v>FV Schlappe LungeTeam A7</v>
      </c>
      <c r="AD636" s="64" t="str">
        <f t="shared" si="221"/>
        <v>5 : 5</v>
      </c>
      <c r="AE636" s="317"/>
      <c r="AF636" s="170"/>
      <c r="AG636" s="170"/>
      <c r="AH636" s="167" t="str">
        <f t="shared" si="222"/>
        <v>FV Schlappe LungeTeam A7</v>
      </c>
    </row>
    <row r="637" spans="25:34" x14ac:dyDescent="0.2">
      <c r="Y637" s="57" t="s">
        <v>400</v>
      </c>
      <c r="Z637" s="33" t="str">
        <f t="shared" si="217"/>
        <v>Team B6Team B7</v>
      </c>
      <c r="AA637" s="172">
        <f t="shared" si="218"/>
        <v>1</v>
      </c>
      <c r="AB637" s="172" t="str">
        <f t="shared" si="219"/>
        <v>4 : 4</v>
      </c>
      <c r="AC637" s="3" t="str">
        <f t="shared" si="220"/>
        <v>Team B6Team B7</v>
      </c>
      <c r="AD637" s="64" t="str">
        <f t="shared" si="221"/>
        <v>4 : 4</v>
      </c>
      <c r="AE637" s="317"/>
      <c r="AF637" s="170"/>
      <c r="AG637" s="170"/>
      <c r="AH637" s="167" t="str">
        <f t="shared" si="222"/>
        <v>Team B6Team B7</v>
      </c>
    </row>
    <row r="638" spans="25:34" x14ac:dyDescent="0.2">
      <c r="Y638" s="57" t="s">
        <v>401</v>
      </c>
      <c r="Z638" s="33" t="str">
        <f t="shared" si="217"/>
        <v>Team C6Team C7</v>
      </c>
      <c r="AA638" s="172">
        <f t="shared" si="218"/>
        <v>1</v>
      </c>
      <c r="AB638" s="172" t="str">
        <f t="shared" si="219"/>
        <v>3 : 3</v>
      </c>
      <c r="AC638" s="3" t="str">
        <f t="shared" si="220"/>
        <v>Team C6Team C7</v>
      </c>
      <c r="AD638" s="64" t="str">
        <f t="shared" si="221"/>
        <v>3 : 3</v>
      </c>
      <c r="AE638" s="317"/>
      <c r="AF638" s="170"/>
      <c r="AG638" s="170"/>
      <c r="AH638" s="167" t="str">
        <f t="shared" si="222"/>
        <v>Team C6Team C7</v>
      </c>
    </row>
    <row r="639" spans="25:34" ht="12.75" thickBot="1" x14ac:dyDescent="0.25">
      <c r="Y639" s="58" t="s">
        <v>402</v>
      </c>
      <c r="Z639" s="35" t="str">
        <f t="shared" si="217"/>
        <v>Team D6Team D7</v>
      </c>
      <c r="AA639" s="36">
        <f t="shared" si="218"/>
        <v>1</v>
      </c>
      <c r="AB639" s="36" t="str">
        <f t="shared" si="219"/>
        <v>5 : 5</v>
      </c>
      <c r="AC639" s="88" t="str">
        <f t="shared" si="220"/>
        <v>Team D6Team D7</v>
      </c>
      <c r="AD639" s="89" t="str">
        <f t="shared" si="221"/>
        <v>5 : 5</v>
      </c>
      <c r="AE639" s="96"/>
      <c r="AF639" s="97"/>
      <c r="AG639" s="97"/>
      <c r="AH639" s="168" t="str">
        <f t="shared" si="222"/>
        <v>Team D6Team D7</v>
      </c>
    </row>
    <row r="640" spans="25:34" ht="12.75" thickTop="1" x14ac:dyDescent="0.2"/>
  </sheetData>
  <mergeCells count="24">
    <mergeCell ref="A1:B1"/>
    <mergeCell ref="D1:I1"/>
    <mergeCell ref="A2:B2"/>
    <mergeCell ref="W3:AA3"/>
    <mergeCell ref="AB3:AF3"/>
    <mergeCell ref="H73:I74"/>
    <mergeCell ref="AL3:AP3"/>
    <mergeCell ref="AD15:AH15"/>
    <mergeCell ref="E29:L29"/>
    <mergeCell ref="M29:T29"/>
    <mergeCell ref="U29:AB29"/>
    <mergeCell ref="AC29:AJ29"/>
    <mergeCell ref="AK29:AR29"/>
    <mergeCell ref="AG3:AK3"/>
    <mergeCell ref="AS29:AZ29"/>
    <mergeCell ref="BA29:BH29"/>
    <mergeCell ref="BI29:BP29"/>
    <mergeCell ref="AE63:AF63"/>
    <mergeCell ref="B69:K70"/>
    <mergeCell ref="B78:K79"/>
    <mergeCell ref="J80:K80"/>
    <mergeCell ref="B370:K371"/>
    <mergeCell ref="B386:C386"/>
    <mergeCell ref="K386:L386"/>
  </mergeCells>
  <conditionalFormatting sqref="B402:T407 B411:T416 B420:T425 B429:T433">
    <cfRule type="expression" dxfId="18" priority="1">
      <formula>OR(AND($B402=$B401,$C401&lt;&gt;""),AND($B402=$B403,$C403&lt;&gt;""))</formula>
    </cfRule>
  </conditionalFormatting>
  <conditionalFormatting sqref="B434:T434">
    <cfRule type="expression" dxfId="17" priority="2">
      <formula>OR(AND($B434=$B433,$C433&lt;&gt;""),AND($B434=$B224,$C224&lt;&gt;""))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DC410-3141-43F4-9A21-346E8232CDE4}">
  <dimension ref="A1:CB640"/>
  <sheetViews>
    <sheetView zoomScaleNormal="100" workbookViewId="0">
      <selection sqref="A1:B1"/>
    </sheetView>
  </sheetViews>
  <sheetFormatPr baseColWidth="10" defaultColWidth="2.7109375" defaultRowHeight="12" x14ac:dyDescent="0.2"/>
  <cols>
    <col min="1" max="1" width="6.5703125" style="9" customWidth="1"/>
    <col min="2" max="2" width="7.42578125" style="9" customWidth="1"/>
    <col min="3" max="3" width="17.42578125" style="9" customWidth="1"/>
    <col min="4" max="4" width="8.85546875" style="9" customWidth="1"/>
    <col min="5" max="5" width="8" style="9" customWidth="1"/>
    <col min="6" max="6" width="7.85546875" style="9" customWidth="1"/>
    <col min="7" max="7" width="7.140625" style="9" customWidth="1"/>
    <col min="8" max="9" width="18.7109375" style="9" customWidth="1"/>
    <col min="10" max="10" width="8.28515625" style="9" customWidth="1"/>
    <col min="11" max="11" width="7.42578125" style="9" customWidth="1"/>
    <col min="12" max="12" width="15.5703125" style="9" customWidth="1"/>
    <col min="13" max="13" width="7.42578125" style="9" customWidth="1"/>
    <col min="14" max="15" width="7.140625" style="9" customWidth="1"/>
    <col min="16" max="16" width="12.42578125" style="9" customWidth="1"/>
    <col min="17" max="17" width="6.7109375" style="9" customWidth="1"/>
    <col min="18" max="18" width="17.5703125" style="9" customWidth="1"/>
    <col min="19" max="19" width="7.42578125" style="9" customWidth="1"/>
    <col min="20" max="20" width="6" style="9" customWidth="1"/>
    <col min="21" max="21" width="7.140625" style="9" customWidth="1"/>
    <col min="22" max="22" width="17.5703125" style="9" customWidth="1"/>
    <col min="23" max="23" width="21.140625" style="9" customWidth="1"/>
    <col min="24" max="24" width="8.42578125" style="9" customWidth="1"/>
    <col min="25" max="25" width="9.85546875" style="9" customWidth="1"/>
    <col min="26" max="26" width="14.42578125" style="9" customWidth="1"/>
    <col min="27" max="27" width="8.7109375" style="9" customWidth="1"/>
    <col min="28" max="28" width="8.85546875" style="9" customWidth="1"/>
    <col min="29" max="29" width="12.5703125" style="9" customWidth="1"/>
    <col min="30" max="30" width="10.5703125" style="9" customWidth="1"/>
    <col min="31" max="31" width="12.85546875" style="9" customWidth="1"/>
    <col min="32" max="32" width="8" style="9" customWidth="1"/>
    <col min="33" max="33" width="9" style="9" customWidth="1"/>
    <col min="34" max="34" width="16.140625" style="9" customWidth="1"/>
    <col min="35" max="35" width="9.28515625" style="9" customWidth="1"/>
    <col min="36" max="36" width="8" style="9" customWidth="1"/>
    <col min="37" max="39" width="4.7109375" style="9" customWidth="1"/>
    <col min="40" max="40" width="8.5703125" style="9" customWidth="1"/>
    <col min="41" max="41" width="9" style="9" customWidth="1"/>
    <col min="42" max="43" width="4.7109375" style="9" customWidth="1"/>
    <col min="44" max="44" width="7.5703125" style="9" customWidth="1"/>
    <col min="45" max="45" width="8.42578125" style="9" customWidth="1"/>
    <col min="46" max="69" width="4.7109375" style="9" customWidth="1"/>
    <col min="70" max="70" width="13.7109375" style="9" customWidth="1"/>
    <col min="71" max="80" width="6.7109375" style="9" customWidth="1"/>
    <col min="81" max="16384" width="2.7109375" style="9"/>
  </cols>
  <sheetData>
    <row r="1" spans="1:42" s="2" customFormat="1" ht="15.75" x14ac:dyDescent="0.2">
      <c r="A1" s="345" t="s">
        <v>440</v>
      </c>
      <c r="B1" s="345"/>
      <c r="D1" s="347" t="s">
        <v>158</v>
      </c>
      <c r="E1" s="347"/>
      <c r="F1" s="347"/>
      <c r="G1" s="347"/>
      <c r="H1" s="347"/>
      <c r="I1" s="347"/>
    </row>
    <row r="2" spans="1:42" s="2" customFormat="1" x14ac:dyDescent="0.2">
      <c r="A2" s="346">
        <v>45461</v>
      </c>
      <c r="B2" s="346"/>
      <c r="C2" s="172"/>
      <c r="D2" s="172"/>
      <c r="E2" s="172"/>
      <c r="F2" s="1"/>
      <c r="G2" s="1"/>
      <c r="H2" s="1"/>
      <c r="I2" s="1"/>
      <c r="J2" s="1"/>
      <c r="K2" s="1"/>
      <c r="L2" s="1"/>
      <c r="M2" s="1"/>
      <c r="N2" s="172"/>
      <c r="O2" s="1"/>
      <c r="P2" s="1"/>
      <c r="Q2" s="1"/>
      <c r="W2" s="2" t="s">
        <v>98</v>
      </c>
    </row>
    <row r="3" spans="1:42" s="2" customFormat="1" ht="13.5" customHeight="1" thickBot="1" x14ac:dyDescent="0.25">
      <c r="B3" s="1"/>
      <c r="C3" s="172"/>
      <c r="D3" s="172"/>
      <c r="E3" s="172"/>
      <c r="F3" s="172"/>
      <c r="G3" s="59" t="s">
        <v>89</v>
      </c>
      <c r="H3" s="59" t="s">
        <v>90</v>
      </c>
      <c r="I3" s="25" t="s">
        <v>91</v>
      </c>
      <c r="J3" s="25" t="s">
        <v>92</v>
      </c>
      <c r="K3" s="25" t="s">
        <v>85</v>
      </c>
      <c r="L3" s="26" t="s">
        <v>86</v>
      </c>
      <c r="M3" s="26" t="s">
        <v>87</v>
      </c>
      <c r="N3" s="26" t="s">
        <v>88</v>
      </c>
      <c r="O3" s="60">
        <f t="shared" ref="O3:V3" si="0">IF(9-COUNTIF(O$17:O$25,"")&gt;1,O$16,99999)</f>
        <v>99999</v>
      </c>
      <c r="P3" s="61">
        <f t="shared" si="0"/>
        <v>99999</v>
      </c>
      <c r="Q3" s="61">
        <f t="shared" si="0"/>
        <v>99999</v>
      </c>
      <c r="R3" s="61">
        <f t="shared" si="0"/>
        <v>99999</v>
      </c>
      <c r="S3" s="61">
        <f t="shared" si="0"/>
        <v>99999</v>
      </c>
      <c r="T3" s="61">
        <f t="shared" si="0"/>
        <v>99999</v>
      </c>
      <c r="U3" s="61">
        <f t="shared" si="0"/>
        <v>99999</v>
      </c>
      <c r="V3" s="61">
        <f t="shared" si="0"/>
        <v>99999</v>
      </c>
      <c r="W3" s="349">
        <f>IF($O$4&lt;10,$O$4,0)</f>
        <v>0</v>
      </c>
      <c r="X3" s="350"/>
      <c r="Y3" s="350"/>
      <c r="Z3" s="350"/>
      <c r="AA3" s="350"/>
      <c r="AB3" s="349">
        <f>IF($P$4&lt;10,$P$4,0)</f>
        <v>0</v>
      </c>
      <c r="AC3" s="350"/>
      <c r="AD3" s="350"/>
      <c r="AE3" s="350"/>
      <c r="AF3" s="350"/>
      <c r="AG3" s="349">
        <f>IF($Q$4&lt;10,$Q$4,0)</f>
        <v>0</v>
      </c>
      <c r="AH3" s="350"/>
      <c r="AI3" s="350"/>
      <c r="AJ3" s="350"/>
      <c r="AK3" s="350"/>
      <c r="AL3" s="349">
        <f>IF($R$4&lt;10,$R$4,0)</f>
        <v>0</v>
      </c>
      <c r="AM3" s="350"/>
      <c r="AN3" s="350"/>
      <c r="AO3" s="350"/>
      <c r="AP3" s="350"/>
    </row>
    <row r="4" spans="1:42" s="2" customFormat="1" ht="12.75" thickTop="1" x14ac:dyDescent="0.2">
      <c r="A4" s="78"/>
      <c r="B4" s="1">
        <v>1</v>
      </c>
      <c r="C4" s="20">
        <f>RANK(D4,$D$4:$D$12,1)</f>
        <v>6</v>
      </c>
      <c r="D4" s="172">
        <f>E4+ROW()/1000+(F4="")*10</f>
        <v>6.0039999999999996</v>
      </c>
      <c r="E4" s="85">
        <f>IF($AI$15,RANK(AH17,AH$17:AH$25,1),RANK(X17,X$17:X$25,1))</f>
        <v>6</v>
      </c>
      <c r="F4" s="87" t="str">
        <f t="shared" ref="F4:F12" si="1">$R64</f>
        <v>Team C1</v>
      </c>
      <c r="G4" s="1">
        <f t="shared" ref="G4:G12" si="2">SUMIFS($X$64:$X$351,$V$64:$V$351,$F4)+SUMIFS($Y$64:$Y$351,$W$64:$W$351,$F4)</f>
        <v>45</v>
      </c>
      <c r="H4" s="1">
        <f t="shared" ref="H4:H12" si="3">SUMIFS($Y$64:$Y$351,$V$64:$V$351,$F4)+SUMIFS($X$64:$X$351,$W$64:$W$351,$F4)</f>
        <v>44</v>
      </c>
      <c r="I4" s="172">
        <f t="shared" ref="I4:I12" si="4">G4-H4</f>
        <v>1</v>
      </c>
      <c r="J4" s="1">
        <f>$L4*$E$72+$M4+$E81</f>
        <v>21</v>
      </c>
      <c r="K4" s="1">
        <f>L4+M4+N4</f>
        <v>16</v>
      </c>
      <c r="L4" s="1">
        <f t="shared" ref="L4:L12" si="5">SUMPRODUCT(($V$64:$V$351=F4)*($X$64:$X$351&gt;$Y$64:$Y$351))+SUMPRODUCT(($W$64:$W$351=F4)*($X$64:$X$351&lt;$Y$64:$Y$351))</f>
        <v>5</v>
      </c>
      <c r="M4" s="1">
        <f t="shared" ref="M4:M12" si="6">SUMPRODUCT(($V$64:$W$351=F4)*($X$64:$X$351=$Y$64:$Y$351)*($X$64:$X$351&lt;&gt;"")*($Y$64:$Y$351&lt;&gt;""))</f>
        <v>6</v>
      </c>
      <c r="N4" s="1">
        <f t="shared" ref="N4:N12" si="7">SUMPRODUCT(($V$64:$V$351=F4)*($X$64:$X$351&lt;$Y$64:$Y$351))+SUMPRODUCT(($W$64:$W$351=F4)*($X$64:$X$351&gt;$Y$64:$Y$351))</f>
        <v>5</v>
      </c>
      <c r="O4" s="62">
        <f>SMALL($O$3:$V$3,1)</f>
        <v>99999</v>
      </c>
      <c r="P4" s="62">
        <f>SMALL($O$3:$V$3,2)</f>
        <v>99999</v>
      </c>
      <c r="Q4" s="62">
        <f>SMALL($O$3:$V$3,3)</f>
        <v>99999</v>
      </c>
      <c r="R4" s="62">
        <f>SMALL($O$3:$V$3,4)</f>
        <v>99999</v>
      </c>
      <c r="V4" s="1"/>
      <c r="W4" s="240" t="str">
        <f>IFERROR(INDEX($O$17:$V$25,ROW(A1),$W$3),"")</f>
        <v/>
      </c>
      <c r="X4" s="241" t="str">
        <f>INDEX($W$4:$W$12,MATCH(ROW(A1),$AA$4:$AA$12,0))</f>
        <v/>
      </c>
      <c r="Y4" s="272">
        <f>IF($W4="",99999,VLOOKUP($W4,$C$17:$Z$25,24,0))</f>
        <v>99999</v>
      </c>
      <c r="Z4" s="242">
        <f>RANK(Y4,Y$4:Y$12,1)+IFERROR(INDEX($E$4:$E$12,MATCH(W4,$F$4:$F$12,0)),0)/100+ROW()/10000</f>
        <v>1.0004</v>
      </c>
      <c r="AA4" s="243">
        <f>RANK($Z4,$Z$4:$Z$12,1)</f>
        <v>1</v>
      </c>
      <c r="AB4" s="244" t="str">
        <f t="shared" ref="AB4:AB12" si="8">IFERROR(INDEX($O$17:$V$25,ROW(A1),$AB$3),"")</f>
        <v/>
      </c>
      <c r="AC4" s="245" t="str">
        <f>INDEX($AB$4:$AB$12,MATCH(ROW(A1),$AF$4:$AF$12,0))</f>
        <v/>
      </c>
      <c r="AD4" s="272">
        <f>IF($AB4="",99999,VLOOKUP($AB4,$C$17:$Z$25,24,0))</f>
        <v>99999</v>
      </c>
      <c r="AE4" s="242">
        <f>RANK(AD4,AD$4:AD$12,1)+IFERROR(INDEX($E$4:$E$12,MATCH(AB4,$F$4:$F$12,0)),0)/100+ROW()/10000</f>
        <v>1.0004</v>
      </c>
      <c r="AF4" s="242">
        <f>RANK($AE4,$AE$4:$AE$12,1)</f>
        <v>1</v>
      </c>
      <c r="AG4" s="244" t="str">
        <f t="shared" ref="AG4:AG12" si="9">IFERROR(INDEX($O$17:$V$25,ROW(C1),$AG$3),"")</f>
        <v/>
      </c>
      <c r="AH4" s="245" t="str">
        <f>INDEX($AG$4:$AG$12,MATCH(ROW(A1),$AK$4:$AK$12,0))</f>
        <v/>
      </c>
      <c r="AI4" s="272">
        <f>IF($AG4="",99999,VLOOKUP($AG4,$C$17:$Z$25,24,0))</f>
        <v>99999</v>
      </c>
      <c r="AJ4" s="242">
        <f>RANK(AI4,AI$4:AI$12,1)+IFERROR(INDEX($E$4:$E$12,MATCH(AG4,$F$4:$F$12,0)),0)/100+ROW()/10000</f>
        <v>1.0004</v>
      </c>
      <c r="AK4" s="246">
        <f>RANK($AJ4,$AJ$4:$AJ$12,1)</f>
        <v>1</v>
      </c>
      <c r="AL4" s="245" t="str">
        <f t="shared" ref="AL4:AL12" si="10">IFERROR(INDEX($O$17:$V$25,ROW(E1),$AL$3),"")</f>
        <v/>
      </c>
      <c r="AM4" s="245" t="str">
        <f>INDEX($AL$4:$AL$12,MATCH(ROW(A1),$AP$4:$AP$12,0))</f>
        <v/>
      </c>
      <c r="AN4" s="272">
        <f>IF($AL4="",99999,VLOOKUP($AL4,$C$17:$Z$25,24,0))</f>
        <v>99999</v>
      </c>
      <c r="AO4" s="242">
        <f>RANK(AN4,AN$4:AN$12,1)+IFERROR(INDEX($E$4:$E$12,MATCH(AL4,$F$4:$F$12,0)),0)/100+ROW()/10000</f>
        <v>1.0004</v>
      </c>
      <c r="AP4" s="246">
        <f>RANK($AO4,$AO$4:$AO$12,1)</f>
        <v>1</v>
      </c>
    </row>
    <row r="5" spans="1:42" s="2" customFormat="1" x14ac:dyDescent="0.2">
      <c r="A5" s="78"/>
      <c r="B5" s="1">
        <v>2</v>
      </c>
      <c r="C5" s="21">
        <f t="shared" ref="C5:C12" si="11">RANK(D5,$D$4:$D$12,1)</f>
        <v>7</v>
      </c>
      <c r="D5" s="172">
        <f t="shared" ref="D5:D12" si="12">E5+ROW()/1000+(F5="")*10</f>
        <v>7.0049999999999999</v>
      </c>
      <c r="E5" s="85">
        <f t="shared" ref="E5:E12" si="13">IF($AI$15,RANK(AH18,AH$17:AH$25,1),RANK(X18,X$17:X$25,1))</f>
        <v>7</v>
      </c>
      <c r="F5" s="87" t="str">
        <f t="shared" si="1"/>
        <v>Team C2</v>
      </c>
      <c r="G5" s="1">
        <f t="shared" si="2"/>
        <v>38</v>
      </c>
      <c r="H5" s="1">
        <f t="shared" si="3"/>
        <v>36</v>
      </c>
      <c r="I5" s="172">
        <f t="shared" si="4"/>
        <v>2</v>
      </c>
      <c r="J5" s="1">
        <f t="shared" ref="J5:J12" si="14">$L5*$E$72+$M5+$E82</f>
        <v>20</v>
      </c>
      <c r="K5" s="1">
        <f t="shared" ref="K5:K11" si="15">L5+M5+N5</f>
        <v>16</v>
      </c>
      <c r="L5" s="1">
        <f t="shared" si="5"/>
        <v>5</v>
      </c>
      <c r="M5" s="1">
        <f t="shared" si="6"/>
        <v>5</v>
      </c>
      <c r="N5" s="1">
        <f t="shared" si="7"/>
        <v>6</v>
      </c>
      <c r="O5" s="23"/>
      <c r="P5" s="24"/>
      <c r="V5" s="1"/>
      <c r="W5" s="244" t="str">
        <f t="shared" ref="W5:W12" si="16">IFERROR(INDEX($O$17:$V$25,ROW(A2),$W$3),"")</f>
        <v/>
      </c>
      <c r="X5" s="245" t="str">
        <f t="shared" ref="X5:X12" si="17">INDEX($W$4:$W$12,MATCH(ROW(A2),$AA$4:$AA$12,0))</f>
        <v/>
      </c>
      <c r="Y5" s="272">
        <f t="shared" ref="Y5:Y12" si="18">IF($W5="",99999,VLOOKUP($W5,$C$17:$Z$25,24,0))</f>
        <v>99999</v>
      </c>
      <c r="Z5" s="242">
        <f>RANK(Y5,Y$4:Y$12,1)+IFERROR(INDEX($E$4:$E$12,MATCH(W5,$F$4:$F$12,0)),0)/100+ROW()/10000</f>
        <v>1.0004999999999999</v>
      </c>
      <c r="AA5" s="246">
        <f t="shared" ref="AA5:AA12" si="19">RANK($Z5,$Z$4:$Z$12,1)</f>
        <v>2</v>
      </c>
      <c r="AB5" s="244" t="str">
        <f t="shared" si="8"/>
        <v/>
      </c>
      <c r="AC5" s="245" t="str">
        <f t="shared" ref="AC5:AC12" si="20">INDEX($AB$4:$AB$12,MATCH(ROW(A2),$AF$4:$AF$12,0))</f>
        <v/>
      </c>
      <c r="AD5" s="272">
        <f t="shared" ref="AD5:AD12" si="21">IF($AB5="",99999,VLOOKUP($AB5,$C$17:$Z$25,24,0))</f>
        <v>99999</v>
      </c>
      <c r="AE5" s="242">
        <f>RANK(AD5,AD$4:AD$12,1)+IFERROR(INDEX($E$4:$E$12,MATCH(AB5,$F$4:$F$12,0)),0)/100+ROW()/10000</f>
        <v>1.0004999999999999</v>
      </c>
      <c r="AF5" s="242">
        <f t="shared" ref="AF5:AF12" si="22">RANK($AE5,$AE$4:$AE$12,1)</f>
        <v>2</v>
      </c>
      <c r="AG5" s="244" t="str">
        <f t="shared" si="9"/>
        <v/>
      </c>
      <c r="AH5" s="245" t="str">
        <f t="shared" ref="AH5:AH12" si="23">INDEX($AG$4:$AG$12,MATCH(ROW(A2),$AK$4:$AK$12,0))</f>
        <v/>
      </c>
      <c r="AI5" s="272">
        <f t="shared" ref="AI5:AI12" si="24">IF($AG5="",99999,VLOOKUP($AG5,$C$17:$Z$25,24,0))</f>
        <v>99999</v>
      </c>
      <c r="AJ5" s="242">
        <f>RANK(AI5,AI$4:AI$12,1)+IFERROR(INDEX($E$4:$E$12,MATCH(AG5,$F$4:$F$12,0)),0)/100+ROW()/10000</f>
        <v>1.0004999999999999</v>
      </c>
      <c r="AK5" s="246">
        <f t="shared" ref="AK5:AK12" si="25">RANK($AJ5,$AJ$4:$AJ$12,1)</f>
        <v>2</v>
      </c>
      <c r="AL5" s="245" t="str">
        <f t="shared" si="10"/>
        <v/>
      </c>
      <c r="AM5" s="245" t="str">
        <f t="shared" ref="AM5:AM12" si="26">INDEX($AL$4:$AL$12,MATCH(ROW(A2),$AP$4:$AP$12,0))</f>
        <v/>
      </c>
      <c r="AN5" s="272">
        <f t="shared" ref="AN5:AN12" si="27">IF($AL5="",99999,VLOOKUP($AL5,$C$17:$Z$25,24,0))</f>
        <v>99999</v>
      </c>
      <c r="AO5" s="242">
        <f>RANK(AN5,AN$4:AN$12,1)+IFERROR(INDEX($E$4:$E$12,MATCH(AL5,$F$4:$F$12,0)),0)/100+ROW()/10000</f>
        <v>1.0004999999999999</v>
      </c>
      <c r="AP5" s="246">
        <f t="shared" ref="AP5:AP12" si="28">RANK($AO5,$AO$4:$AO$12,1)</f>
        <v>2</v>
      </c>
    </row>
    <row r="6" spans="1:42" s="2" customFormat="1" x14ac:dyDescent="0.2">
      <c r="A6" s="78"/>
      <c r="B6" s="1">
        <v>3</v>
      </c>
      <c r="C6" s="21">
        <f t="shared" si="11"/>
        <v>4</v>
      </c>
      <c r="D6" s="172">
        <f t="shared" si="12"/>
        <v>4.0060000000000002</v>
      </c>
      <c r="E6" s="85">
        <f t="shared" si="13"/>
        <v>4</v>
      </c>
      <c r="F6" s="87" t="str">
        <f t="shared" si="1"/>
        <v>Team C3</v>
      </c>
      <c r="G6" s="1">
        <f t="shared" si="2"/>
        <v>44</v>
      </c>
      <c r="H6" s="1">
        <f t="shared" si="3"/>
        <v>42</v>
      </c>
      <c r="I6" s="172">
        <f t="shared" si="4"/>
        <v>2</v>
      </c>
      <c r="J6" s="1">
        <f t="shared" si="14"/>
        <v>24</v>
      </c>
      <c r="K6" s="1">
        <f t="shared" si="15"/>
        <v>16</v>
      </c>
      <c r="L6" s="1">
        <f t="shared" si="5"/>
        <v>6</v>
      </c>
      <c r="M6" s="1">
        <f t="shared" si="6"/>
        <v>6</v>
      </c>
      <c r="N6" s="1">
        <f t="shared" si="7"/>
        <v>4</v>
      </c>
      <c r="O6" s="23"/>
      <c r="P6" s="24"/>
      <c r="V6" s="1"/>
      <c r="W6" s="244" t="str">
        <f t="shared" si="16"/>
        <v/>
      </c>
      <c r="X6" s="245" t="str">
        <f t="shared" si="17"/>
        <v/>
      </c>
      <c r="Y6" s="272">
        <f t="shared" si="18"/>
        <v>99999</v>
      </c>
      <c r="Z6" s="242">
        <f t="shared" ref="Z6:Z12" si="29">RANK(Y6,Y$4:Y$12,1)+IFERROR(INDEX($E$4:$E$12,MATCH(W6,$F$4:$F$12,0)),0)/100+ROW()/10000</f>
        <v>1.0005999999999999</v>
      </c>
      <c r="AA6" s="246">
        <f t="shared" si="19"/>
        <v>3</v>
      </c>
      <c r="AB6" s="244" t="str">
        <f t="shared" si="8"/>
        <v/>
      </c>
      <c r="AC6" s="245" t="str">
        <f t="shared" si="20"/>
        <v/>
      </c>
      <c r="AD6" s="272">
        <f t="shared" si="21"/>
        <v>99999</v>
      </c>
      <c r="AE6" s="242">
        <f t="shared" ref="AE6:AE12" si="30">RANK(AD6,AD$4:AD$12,1)+IFERROR(INDEX($E$4:$E$12,MATCH(AB6,$F$4:$F$12,0)),0)/100+ROW()/10000</f>
        <v>1.0005999999999999</v>
      </c>
      <c r="AF6" s="242">
        <f t="shared" si="22"/>
        <v>3</v>
      </c>
      <c r="AG6" s="244" t="str">
        <f t="shared" si="9"/>
        <v/>
      </c>
      <c r="AH6" s="245" t="str">
        <f t="shared" si="23"/>
        <v/>
      </c>
      <c r="AI6" s="272">
        <f t="shared" si="24"/>
        <v>99999</v>
      </c>
      <c r="AJ6" s="242">
        <f t="shared" ref="AJ6:AJ12" si="31">RANK(AI6,AI$4:AI$12,1)+IFERROR(INDEX($E$4:$E$12,MATCH(AG6,$F$4:$F$12,0)),0)/100+ROW()/10000</f>
        <v>1.0005999999999999</v>
      </c>
      <c r="AK6" s="246">
        <f t="shared" si="25"/>
        <v>3</v>
      </c>
      <c r="AL6" s="245" t="str">
        <f t="shared" si="10"/>
        <v/>
      </c>
      <c r="AM6" s="245" t="str">
        <f t="shared" si="26"/>
        <v/>
      </c>
      <c r="AN6" s="272">
        <f t="shared" si="27"/>
        <v>99999</v>
      </c>
      <c r="AO6" s="242">
        <f t="shared" ref="AO6:AO12" si="32">RANK(AN6,AN$4:AN$12,1)+IFERROR(INDEX($E$4:$E$12,MATCH(AL6,$F$4:$F$12,0)),0)/100+ROW()/10000</f>
        <v>1.0005999999999999</v>
      </c>
      <c r="AP6" s="246">
        <f t="shared" si="28"/>
        <v>3</v>
      </c>
    </row>
    <row r="7" spans="1:42" s="2" customFormat="1" x14ac:dyDescent="0.2">
      <c r="A7" s="78"/>
      <c r="B7" s="1">
        <v>4</v>
      </c>
      <c r="C7" s="21">
        <f t="shared" si="11"/>
        <v>5</v>
      </c>
      <c r="D7" s="172">
        <f t="shared" si="12"/>
        <v>5.0069999999999997</v>
      </c>
      <c r="E7" s="85">
        <f t="shared" si="13"/>
        <v>5</v>
      </c>
      <c r="F7" s="87" t="str">
        <f t="shared" si="1"/>
        <v>Team C4</v>
      </c>
      <c r="G7" s="1">
        <f t="shared" si="2"/>
        <v>39</v>
      </c>
      <c r="H7" s="1">
        <f t="shared" si="3"/>
        <v>45</v>
      </c>
      <c r="I7" s="172">
        <f t="shared" si="4"/>
        <v>-6</v>
      </c>
      <c r="J7" s="1">
        <f t="shared" si="14"/>
        <v>22</v>
      </c>
      <c r="K7" s="1">
        <f t="shared" si="15"/>
        <v>16</v>
      </c>
      <c r="L7" s="1">
        <f t="shared" si="5"/>
        <v>6</v>
      </c>
      <c r="M7" s="1">
        <f t="shared" si="6"/>
        <v>4</v>
      </c>
      <c r="N7" s="1">
        <f t="shared" si="7"/>
        <v>6</v>
      </c>
      <c r="O7" s="23"/>
      <c r="P7" s="24"/>
      <c r="V7" s="1"/>
      <c r="W7" s="244" t="str">
        <f t="shared" si="16"/>
        <v/>
      </c>
      <c r="X7" s="245" t="str">
        <f t="shared" si="17"/>
        <v/>
      </c>
      <c r="Y7" s="272">
        <f t="shared" si="18"/>
        <v>99999</v>
      </c>
      <c r="Z7" s="242">
        <f t="shared" si="29"/>
        <v>1.0006999999999999</v>
      </c>
      <c r="AA7" s="246">
        <f t="shared" si="19"/>
        <v>4</v>
      </c>
      <c r="AB7" s="244" t="str">
        <f t="shared" si="8"/>
        <v/>
      </c>
      <c r="AC7" s="245" t="str">
        <f t="shared" si="20"/>
        <v/>
      </c>
      <c r="AD7" s="272">
        <f t="shared" si="21"/>
        <v>99999</v>
      </c>
      <c r="AE7" s="242">
        <f t="shared" si="30"/>
        <v>1.0006999999999999</v>
      </c>
      <c r="AF7" s="242">
        <f t="shared" si="22"/>
        <v>4</v>
      </c>
      <c r="AG7" s="244" t="str">
        <f t="shared" si="9"/>
        <v/>
      </c>
      <c r="AH7" s="245" t="str">
        <f t="shared" si="23"/>
        <v/>
      </c>
      <c r="AI7" s="272">
        <f t="shared" si="24"/>
        <v>99999</v>
      </c>
      <c r="AJ7" s="242">
        <f t="shared" si="31"/>
        <v>1.0006999999999999</v>
      </c>
      <c r="AK7" s="246">
        <f t="shared" si="25"/>
        <v>4</v>
      </c>
      <c r="AL7" s="245" t="str">
        <f t="shared" si="10"/>
        <v/>
      </c>
      <c r="AM7" s="245" t="str">
        <f t="shared" si="26"/>
        <v/>
      </c>
      <c r="AN7" s="272">
        <f t="shared" si="27"/>
        <v>99999</v>
      </c>
      <c r="AO7" s="242">
        <f t="shared" si="32"/>
        <v>1.0006999999999999</v>
      </c>
      <c r="AP7" s="246">
        <f t="shared" si="28"/>
        <v>4</v>
      </c>
    </row>
    <row r="8" spans="1:42" s="2" customFormat="1" x14ac:dyDescent="0.2">
      <c r="A8" s="78"/>
      <c r="B8" s="1">
        <v>5</v>
      </c>
      <c r="C8" s="21">
        <f t="shared" si="11"/>
        <v>3</v>
      </c>
      <c r="D8" s="172">
        <f t="shared" si="12"/>
        <v>3.008</v>
      </c>
      <c r="E8" s="85">
        <f t="shared" si="13"/>
        <v>3</v>
      </c>
      <c r="F8" s="87" t="str">
        <f t="shared" si="1"/>
        <v>Team C5</v>
      </c>
      <c r="G8" s="1">
        <f t="shared" si="2"/>
        <v>52</v>
      </c>
      <c r="H8" s="1">
        <f t="shared" si="3"/>
        <v>48</v>
      </c>
      <c r="I8" s="172">
        <f t="shared" si="4"/>
        <v>4</v>
      </c>
      <c r="J8" s="1">
        <f t="shared" si="14"/>
        <v>24</v>
      </c>
      <c r="K8" s="1">
        <f t="shared" si="15"/>
        <v>16</v>
      </c>
      <c r="L8" s="1">
        <f t="shared" si="5"/>
        <v>6</v>
      </c>
      <c r="M8" s="1">
        <f t="shared" si="6"/>
        <v>6</v>
      </c>
      <c r="N8" s="1">
        <f t="shared" si="7"/>
        <v>4</v>
      </c>
      <c r="P8" s="24"/>
      <c r="W8" s="244" t="str">
        <f t="shared" si="16"/>
        <v/>
      </c>
      <c r="X8" s="245" t="str">
        <f t="shared" si="17"/>
        <v/>
      </c>
      <c r="Y8" s="272">
        <f t="shared" si="18"/>
        <v>99999</v>
      </c>
      <c r="Z8" s="242">
        <f t="shared" si="29"/>
        <v>1.0007999999999999</v>
      </c>
      <c r="AA8" s="246">
        <f t="shared" si="19"/>
        <v>5</v>
      </c>
      <c r="AB8" s="244" t="str">
        <f t="shared" si="8"/>
        <v/>
      </c>
      <c r="AC8" s="245" t="str">
        <f t="shared" si="20"/>
        <v/>
      </c>
      <c r="AD8" s="272">
        <f t="shared" si="21"/>
        <v>99999</v>
      </c>
      <c r="AE8" s="242">
        <f t="shared" si="30"/>
        <v>1.0007999999999999</v>
      </c>
      <c r="AF8" s="242">
        <f t="shared" si="22"/>
        <v>5</v>
      </c>
      <c r="AG8" s="244" t="str">
        <f t="shared" si="9"/>
        <v/>
      </c>
      <c r="AH8" s="245" t="str">
        <f t="shared" si="23"/>
        <v/>
      </c>
      <c r="AI8" s="272">
        <f t="shared" si="24"/>
        <v>99999</v>
      </c>
      <c r="AJ8" s="242">
        <f t="shared" si="31"/>
        <v>1.0007999999999999</v>
      </c>
      <c r="AK8" s="246">
        <f t="shared" si="25"/>
        <v>5</v>
      </c>
      <c r="AL8" s="245" t="str">
        <f t="shared" si="10"/>
        <v/>
      </c>
      <c r="AM8" s="245" t="str">
        <f t="shared" si="26"/>
        <v/>
      </c>
      <c r="AN8" s="272">
        <f t="shared" si="27"/>
        <v>99999</v>
      </c>
      <c r="AO8" s="242">
        <f t="shared" si="32"/>
        <v>1.0007999999999999</v>
      </c>
      <c r="AP8" s="246">
        <f t="shared" si="28"/>
        <v>5</v>
      </c>
    </row>
    <row r="9" spans="1:42" s="2" customFormat="1" x14ac:dyDescent="0.2">
      <c r="A9" s="78"/>
      <c r="B9" s="1">
        <v>6</v>
      </c>
      <c r="C9" s="21">
        <f t="shared" si="11"/>
        <v>9</v>
      </c>
      <c r="D9" s="172">
        <f t="shared" si="12"/>
        <v>9.0090000000000003</v>
      </c>
      <c r="E9" s="85">
        <f t="shared" si="13"/>
        <v>9</v>
      </c>
      <c r="F9" s="87" t="str">
        <f t="shared" si="1"/>
        <v>Team C6</v>
      </c>
      <c r="G9" s="1">
        <f t="shared" si="2"/>
        <v>40</v>
      </c>
      <c r="H9" s="1">
        <f t="shared" si="3"/>
        <v>54</v>
      </c>
      <c r="I9" s="172">
        <f t="shared" si="4"/>
        <v>-14</v>
      </c>
      <c r="J9" s="1">
        <f t="shared" si="14"/>
        <v>9</v>
      </c>
      <c r="K9" s="1">
        <f t="shared" si="15"/>
        <v>16</v>
      </c>
      <c r="L9" s="1">
        <f t="shared" si="5"/>
        <v>0</v>
      </c>
      <c r="M9" s="1">
        <f t="shared" si="6"/>
        <v>9</v>
      </c>
      <c r="N9" s="1">
        <f t="shared" si="7"/>
        <v>7</v>
      </c>
      <c r="P9" s="24"/>
      <c r="W9" s="244" t="str">
        <f t="shared" si="16"/>
        <v/>
      </c>
      <c r="X9" s="245" t="str">
        <f t="shared" si="17"/>
        <v/>
      </c>
      <c r="Y9" s="272">
        <f t="shared" si="18"/>
        <v>99999</v>
      </c>
      <c r="Z9" s="242">
        <f t="shared" si="29"/>
        <v>1.0008999999999999</v>
      </c>
      <c r="AA9" s="246">
        <f t="shared" si="19"/>
        <v>6</v>
      </c>
      <c r="AB9" s="244" t="str">
        <f t="shared" si="8"/>
        <v/>
      </c>
      <c r="AC9" s="245" t="str">
        <f t="shared" si="20"/>
        <v/>
      </c>
      <c r="AD9" s="272">
        <f t="shared" si="21"/>
        <v>99999</v>
      </c>
      <c r="AE9" s="242">
        <f t="shared" si="30"/>
        <v>1.0008999999999999</v>
      </c>
      <c r="AF9" s="242">
        <f t="shared" si="22"/>
        <v>6</v>
      </c>
      <c r="AG9" s="244" t="str">
        <f t="shared" si="9"/>
        <v/>
      </c>
      <c r="AH9" s="245" t="str">
        <f t="shared" si="23"/>
        <v/>
      </c>
      <c r="AI9" s="272">
        <f t="shared" si="24"/>
        <v>99999</v>
      </c>
      <c r="AJ9" s="242">
        <f t="shared" si="31"/>
        <v>1.0008999999999999</v>
      </c>
      <c r="AK9" s="246">
        <f t="shared" si="25"/>
        <v>6</v>
      </c>
      <c r="AL9" s="245" t="str">
        <f t="shared" si="10"/>
        <v/>
      </c>
      <c r="AM9" s="245" t="str">
        <f t="shared" si="26"/>
        <v/>
      </c>
      <c r="AN9" s="272">
        <f t="shared" si="27"/>
        <v>99999</v>
      </c>
      <c r="AO9" s="242">
        <f t="shared" si="32"/>
        <v>1.0008999999999999</v>
      </c>
      <c r="AP9" s="246">
        <f t="shared" si="28"/>
        <v>6</v>
      </c>
    </row>
    <row r="10" spans="1:42" s="2" customFormat="1" x14ac:dyDescent="0.2">
      <c r="A10" s="78"/>
      <c r="B10" s="1">
        <v>7</v>
      </c>
      <c r="C10" s="21">
        <f t="shared" si="11"/>
        <v>1</v>
      </c>
      <c r="D10" s="172">
        <f t="shared" si="12"/>
        <v>1.01</v>
      </c>
      <c r="E10" s="85">
        <f t="shared" si="13"/>
        <v>1</v>
      </c>
      <c r="F10" s="87" t="str">
        <f t="shared" si="1"/>
        <v>Team C7</v>
      </c>
      <c r="G10" s="1">
        <f t="shared" si="2"/>
        <v>47</v>
      </c>
      <c r="H10" s="1">
        <f t="shared" si="3"/>
        <v>32</v>
      </c>
      <c r="I10" s="172">
        <f t="shared" si="4"/>
        <v>15</v>
      </c>
      <c r="J10" s="1">
        <f t="shared" si="14"/>
        <v>28</v>
      </c>
      <c r="K10" s="1">
        <f t="shared" si="15"/>
        <v>16</v>
      </c>
      <c r="L10" s="1">
        <f t="shared" si="5"/>
        <v>8</v>
      </c>
      <c r="M10" s="1">
        <f t="shared" si="6"/>
        <v>4</v>
      </c>
      <c r="N10" s="1">
        <f t="shared" si="7"/>
        <v>4</v>
      </c>
      <c r="P10" s="24"/>
      <c r="W10" s="244" t="str">
        <f t="shared" si="16"/>
        <v/>
      </c>
      <c r="X10" s="245" t="str">
        <f t="shared" si="17"/>
        <v/>
      </c>
      <c r="Y10" s="272">
        <f t="shared" si="18"/>
        <v>99999</v>
      </c>
      <c r="Z10" s="242">
        <f t="shared" si="29"/>
        <v>1.0009999999999999</v>
      </c>
      <c r="AA10" s="246">
        <f t="shared" si="19"/>
        <v>7</v>
      </c>
      <c r="AB10" s="244" t="str">
        <f t="shared" si="8"/>
        <v/>
      </c>
      <c r="AC10" s="245" t="str">
        <f t="shared" si="20"/>
        <v/>
      </c>
      <c r="AD10" s="272">
        <f t="shared" si="21"/>
        <v>99999</v>
      </c>
      <c r="AE10" s="242">
        <f t="shared" si="30"/>
        <v>1.0009999999999999</v>
      </c>
      <c r="AF10" s="242">
        <f t="shared" si="22"/>
        <v>7</v>
      </c>
      <c r="AG10" s="244" t="str">
        <f t="shared" si="9"/>
        <v/>
      </c>
      <c r="AH10" s="245" t="str">
        <f t="shared" si="23"/>
        <v/>
      </c>
      <c r="AI10" s="272">
        <f t="shared" si="24"/>
        <v>99999</v>
      </c>
      <c r="AJ10" s="242">
        <f t="shared" si="31"/>
        <v>1.0009999999999999</v>
      </c>
      <c r="AK10" s="246">
        <f t="shared" si="25"/>
        <v>7</v>
      </c>
      <c r="AL10" s="245" t="str">
        <f t="shared" si="10"/>
        <v/>
      </c>
      <c r="AM10" s="245" t="str">
        <f t="shared" si="26"/>
        <v/>
      </c>
      <c r="AN10" s="272">
        <f t="shared" si="27"/>
        <v>99999</v>
      </c>
      <c r="AO10" s="242">
        <f t="shared" si="32"/>
        <v>1.0009999999999999</v>
      </c>
      <c r="AP10" s="246">
        <f t="shared" si="28"/>
        <v>7</v>
      </c>
    </row>
    <row r="11" spans="1:42" s="2" customFormat="1" x14ac:dyDescent="0.2">
      <c r="A11" s="78"/>
      <c r="B11" s="1">
        <v>8</v>
      </c>
      <c r="C11" s="21">
        <f t="shared" si="11"/>
        <v>8</v>
      </c>
      <c r="D11" s="172">
        <f t="shared" si="12"/>
        <v>8.0109999999999992</v>
      </c>
      <c r="E11" s="85">
        <f t="shared" si="13"/>
        <v>8</v>
      </c>
      <c r="F11" s="87" t="str">
        <f t="shared" si="1"/>
        <v>Team C8</v>
      </c>
      <c r="G11" s="1">
        <f t="shared" si="2"/>
        <v>38</v>
      </c>
      <c r="H11" s="1">
        <f t="shared" si="3"/>
        <v>48</v>
      </c>
      <c r="I11" s="172">
        <f t="shared" si="4"/>
        <v>-10</v>
      </c>
      <c r="J11" s="1">
        <f t="shared" si="14"/>
        <v>17</v>
      </c>
      <c r="K11" s="1">
        <f t="shared" si="15"/>
        <v>16</v>
      </c>
      <c r="L11" s="1">
        <f t="shared" si="5"/>
        <v>4</v>
      </c>
      <c r="M11" s="1">
        <f t="shared" si="6"/>
        <v>5</v>
      </c>
      <c r="N11" s="1">
        <f t="shared" si="7"/>
        <v>7</v>
      </c>
      <c r="O11" s="172"/>
      <c r="P11" s="172"/>
      <c r="Q11" s="172"/>
      <c r="R11" s="172"/>
      <c r="S11" s="172"/>
      <c r="T11" s="172"/>
      <c r="U11" s="172"/>
      <c r="V11" s="172"/>
      <c r="W11" s="244" t="str">
        <f t="shared" si="16"/>
        <v/>
      </c>
      <c r="X11" s="245" t="str">
        <f t="shared" si="17"/>
        <v/>
      </c>
      <c r="Y11" s="272">
        <f t="shared" si="18"/>
        <v>99999</v>
      </c>
      <c r="Z11" s="242">
        <f t="shared" si="29"/>
        <v>1.0011000000000001</v>
      </c>
      <c r="AA11" s="246">
        <f t="shared" si="19"/>
        <v>8</v>
      </c>
      <c r="AB11" s="244" t="str">
        <f t="shared" si="8"/>
        <v/>
      </c>
      <c r="AC11" s="245" t="str">
        <f t="shared" si="20"/>
        <v/>
      </c>
      <c r="AD11" s="272">
        <f t="shared" si="21"/>
        <v>99999</v>
      </c>
      <c r="AE11" s="242">
        <f t="shared" si="30"/>
        <v>1.0011000000000001</v>
      </c>
      <c r="AF11" s="242">
        <f t="shared" si="22"/>
        <v>8</v>
      </c>
      <c r="AG11" s="244" t="str">
        <f t="shared" si="9"/>
        <v/>
      </c>
      <c r="AH11" s="245" t="str">
        <f t="shared" si="23"/>
        <v/>
      </c>
      <c r="AI11" s="272">
        <f t="shared" si="24"/>
        <v>99999</v>
      </c>
      <c r="AJ11" s="242">
        <f t="shared" si="31"/>
        <v>1.0011000000000001</v>
      </c>
      <c r="AK11" s="246">
        <f t="shared" si="25"/>
        <v>8</v>
      </c>
      <c r="AL11" s="245" t="str">
        <f t="shared" si="10"/>
        <v/>
      </c>
      <c r="AM11" s="245" t="str">
        <f t="shared" si="26"/>
        <v/>
      </c>
      <c r="AN11" s="272">
        <f t="shared" si="27"/>
        <v>99999</v>
      </c>
      <c r="AO11" s="242">
        <f t="shared" si="32"/>
        <v>1.0011000000000001</v>
      </c>
      <c r="AP11" s="246">
        <f t="shared" si="28"/>
        <v>8</v>
      </c>
    </row>
    <row r="12" spans="1:42" s="2" customFormat="1" ht="12.75" thickBot="1" x14ac:dyDescent="0.25">
      <c r="A12" s="78"/>
      <c r="B12" s="1">
        <v>9</v>
      </c>
      <c r="C12" s="22">
        <f t="shared" si="11"/>
        <v>2</v>
      </c>
      <c r="D12" s="172">
        <f t="shared" si="12"/>
        <v>2.012</v>
      </c>
      <c r="E12" s="85">
        <f t="shared" si="13"/>
        <v>2</v>
      </c>
      <c r="F12" s="87" t="str">
        <f t="shared" si="1"/>
        <v>Team C9</v>
      </c>
      <c r="G12" s="1">
        <f t="shared" si="2"/>
        <v>52</v>
      </c>
      <c r="H12" s="1">
        <f t="shared" si="3"/>
        <v>46</v>
      </c>
      <c r="I12" s="172">
        <f t="shared" si="4"/>
        <v>6</v>
      </c>
      <c r="J12" s="1">
        <f t="shared" si="14"/>
        <v>25</v>
      </c>
      <c r="K12" s="27">
        <f>L12+M12+N12</f>
        <v>16</v>
      </c>
      <c r="L12" s="1">
        <f t="shared" si="5"/>
        <v>6</v>
      </c>
      <c r="M12" s="1">
        <f t="shared" si="6"/>
        <v>7</v>
      </c>
      <c r="N12" s="1">
        <f t="shared" si="7"/>
        <v>3</v>
      </c>
      <c r="O12" s="1"/>
      <c r="P12" s="1"/>
      <c r="Q12" s="1"/>
      <c r="R12" s="1"/>
      <c r="S12" s="1"/>
      <c r="T12" s="1"/>
      <c r="U12" s="1"/>
      <c r="V12" s="1"/>
      <c r="W12" s="247" t="str">
        <f t="shared" si="16"/>
        <v/>
      </c>
      <c r="X12" s="248" t="str">
        <f t="shared" si="17"/>
        <v/>
      </c>
      <c r="Y12" s="273">
        <f t="shared" si="18"/>
        <v>99999</v>
      </c>
      <c r="Z12" s="249">
        <f t="shared" si="29"/>
        <v>1.0012000000000001</v>
      </c>
      <c r="AA12" s="250">
        <f t="shared" si="19"/>
        <v>9</v>
      </c>
      <c r="AB12" s="247" t="str">
        <f t="shared" si="8"/>
        <v/>
      </c>
      <c r="AC12" s="248" t="str">
        <f t="shared" si="20"/>
        <v/>
      </c>
      <c r="AD12" s="273">
        <f t="shared" si="21"/>
        <v>99999</v>
      </c>
      <c r="AE12" s="249">
        <f t="shared" si="30"/>
        <v>1.0012000000000001</v>
      </c>
      <c r="AF12" s="249">
        <f t="shared" si="22"/>
        <v>9</v>
      </c>
      <c r="AG12" s="247" t="str">
        <f t="shared" si="9"/>
        <v/>
      </c>
      <c r="AH12" s="248" t="str">
        <f t="shared" si="23"/>
        <v/>
      </c>
      <c r="AI12" s="273">
        <f t="shared" si="24"/>
        <v>99999</v>
      </c>
      <c r="AJ12" s="249">
        <f t="shared" si="31"/>
        <v>1.0012000000000001</v>
      </c>
      <c r="AK12" s="250">
        <f t="shared" si="25"/>
        <v>9</v>
      </c>
      <c r="AL12" s="248" t="str">
        <f t="shared" si="10"/>
        <v/>
      </c>
      <c r="AM12" s="248" t="str">
        <f t="shared" si="26"/>
        <v/>
      </c>
      <c r="AN12" s="273">
        <f t="shared" si="27"/>
        <v>99999</v>
      </c>
      <c r="AO12" s="249">
        <f t="shared" si="32"/>
        <v>1.0012000000000001</v>
      </c>
      <c r="AP12" s="250">
        <f t="shared" si="28"/>
        <v>9</v>
      </c>
    </row>
    <row r="13" spans="1:42" s="2" customFormat="1" ht="12.75" thickTop="1" x14ac:dyDescent="0.2">
      <c r="B13" s="172">
        <f>$F$13*($F$13-1)</f>
        <v>72</v>
      </c>
      <c r="C13" s="172"/>
      <c r="D13" s="172"/>
      <c r="E13" s="172"/>
      <c r="F13" s="172">
        <f>9-COUNTBLANK($F$4:$F$12)</f>
        <v>9</v>
      </c>
      <c r="G13" s="172"/>
      <c r="H13" s="172"/>
      <c r="I13" s="172"/>
      <c r="J13" s="172"/>
      <c r="K13" s="26">
        <f>QUOTIENT(SUM(K4:K12),2)</f>
        <v>72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Y13" s="1"/>
      <c r="Z13" s="1"/>
    </row>
    <row r="14" spans="1:42" s="2" customFormat="1" x14ac:dyDescent="0.2">
      <c r="O14" s="1"/>
      <c r="P14" s="1"/>
      <c r="Q14" s="1"/>
      <c r="R14" s="1"/>
      <c r="S14" s="1"/>
      <c r="T14" s="1"/>
      <c r="U14" s="1"/>
      <c r="V14" s="1"/>
      <c r="W14" s="1"/>
      <c r="Y14" s="1"/>
      <c r="Z14" s="1"/>
    </row>
    <row r="15" spans="1:42" s="2" customFormat="1" x14ac:dyDescent="0.2">
      <c r="O15" s="11"/>
      <c r="AD15" s="351" t="s">
        <v>107</v>
      </c>
      <c r="AE15" s="352"/>
      <c r="AF15" s="352"/>
      <c r="AG15" s="352"/>
      <c r="AH15" s="353"/>
      <c r="AI15" s="2" t="b">
        <f>($E$74=2)</f>
        <v>0</v>
      </c>
      <c r="AK15" s="78"/>
    </row>
    <row r="16" spans="1:42" s="2" customFormat="1" ht="15.75" thickBot="1" x14ac:dyDescent="0.25">
      <c r="B16" s="172" t="s">
        <v>1</v>
      </c>
      <c r="C16" s="25" t="s">
        <v>79</v>
      </c>
      <c r="D16" s="25" t="s">
        <v>85</v>
      </c>
      <c r="E16" s="25" t="s">
        <v>86</v>
      </c>
      <c r="F16" s="25" t="s">
        <v>87</v>
      </c>
      <c r="G16" s="25" t="s">
        <v>88</v>
      </c>
      <c r="H16" s="25" t="s">
        <v>89</v>
      </c>
      <c r="I16" s="25" t="s">
        <v>90</v>
      </c>
      <c r="J16" s="25" t="s">
        <v>91</v>
      </c>
      <c r="K16" s="25" t="s">
        <v>92</v>
      </c>
      <c r="L16" s="10" t="s">
        <v>93</v>
      </c>
      <c r="M16" s="59" t="s">
        <v>78</v>
      </c>
      <c r="N16" s="59" t="s">
        <v>8</v>
      </c>
      <c r="O16" s="29">
        <v>1</v>
      </c>
      <c r="P16" s="1">
        <v>2</v>
      </c>
      <c r="Q16" s="1">
        <v>3</v>
      </c>
      <c r="R16" s="1">
        <v>4</v>
      </c>
      <c r="S16" s="1">
        <v>5</v>
      </c>
      <c r="T16" s="1">
        <v>6</v>
      </c>
      <c r="U16" s="1">
        <v>7</v>
      </c>
      <c r="V16" s="1">
        <v>8</v>
      </c>
      <c r="W16" s="10" t="s">
        <v>80</v>
      </c>
      <c r="X16" s="69" t="s">
        <v>103</v>
      </c>
      <c r="Y16" s="10" t="s">
        <v>108</v>
      </c>
      <c r="Z16" s="69" t="s">
        <v>109</v>
      </c>
      <c r="AA16" s="1" t="s">
        <v>92</v>
      </c>
      <c r="AB16" s="1" t="s">
        <v>91</v>
      </c>
      <c r="AC16" s="1" t="s">
        <v>89</v>
      </c>
      <c r="AD16" s="80" t="s">
        <v>92</v>
      </c>
      <c r="AE16" s="84" t="s">
        <v>105</v>
      </c>
      <c r="AF16" s="1" t="s">
        <v>105</v>
      </c>
      <c r="AG16" s="1" t="s">
        <v>106</v>
      </c>
      <c r="AH16" s="69" t="s">
        <v>103</v>
      </c>
    </row>
    <row r="17" spans="2:80" s="2" customFormat="1" ht="12.75" thickTop="1" x14ac:dyDescent="0.2">
      <c r="C17" s="2" t="str">
        <f t="shared" ref="C17:C25" si="33">$R64</f>
        <v>Team C1</v>
      </c>
      <c r="D17" s="1">
        <f t="shared" ref="D17:G25" si="34">K4</f>
        <v>16</v>
      </c>
      <c r="E17" s="1">
        <f t="shared" si="34"/>
        <v>5</v>
      </c>
      <c r="F17" s="1">
        <f t="shared" si="34"/>
        <v>6</v>
      </c>
      <c r="G17" s="1">
        <f t="shared" si="34"/>
        <v>5</v>
      </c>
      <c r="H17" s="1">
        <f t="shared" ref="H17:K25" si="35">G4</f>
        <v>45</v>
      </c>
      <c r="I17" s="1">
        <f t="shared" si="35"/>
        <v>44</v>
      </c>
      <c r="J17" s="172">
        <f t="shared" si="35"/>
        <v>1</v>
      </c>
      <c r="K17" s="1">
        <f t="shared" si="35"/>
        <v>21</v>
      </c>
      <c r="L17" s="28">
        <f t="shared" ref="L17:L25" si="36">K17*$L$64+(J17+$N$65)*$L$65+H17*$L$66</f>
        <v>21501045</v>
      </c>
      <c r="M17" s="13">
        <f>IF($AI$15,COUNTIF($K$17:$K$25,K17),COUNTIF($L$17:$L$25,L17))</f>
        <v>1</v>
      </c>
      <c r="N17" s="13">
        <f t="array" ref="N17">IF($AI$15,SUM(($K$17:$K$25&gt;=K17)/COUNTIF($K$17:$K$25,$K$17:$K$25)),SUM(($L$17:$L$25&gt;=L17)/COUNTIF($L$17:$L$25,$L$17:$L$25)))</f>
        <v>6</v>
      </c>
      <c r="O17" s="45" t="str">
        <f t="shared" ref="O17:O25" si="37">IF(AND(M17&gt;1,N17=1),C17,"")</f>
        <v/>
      </c>
      <c r="P17" s="46" t="str">
        <f t="shared" ref="P17:P25" si="38">IF(AND(M17&gt;1,N17=2),C17,"")</f>
        <v/>
      </c>
      <c r="Q17" s="46" t="str">
        <f t="shared" ref="Q17:Q25" si="39">IF(AND(M17&gt;1,N17=3),C17,"")</f>
        <v/>
      </c>
      <c r="R17" s="46" t="str">
        <f t="shared" ref="R17:R25" si="40">IF(AND(M17&gt;1,N17=4),C17,"")</f>
        <v/>
      </c>
      <c r="S17" s="46" t="str">
        <f t="shared" ref="S17:S25" si="41">IF(AND(M17&gt;1,N17=5),C17,"")</f>
        <v/>
      </c>
      <c r="T17" s="46" t="str">
        <f t="shared" ref="T17:T25" si="42">IF(AND($M17&gt;1,$N17=6),$C17,"")</f>
        <v/>
      </c>
      <c r="U17" s="46" t="str">
        <f t="shared" ref="U17:U25" si="43">IF(AND($M17&gt;1,$N17=7),$C17,"")</f>
        <v/>
      </c>
      <c r="V17" s="47" t="str">
        <f t="shared" ref="V17:V25" si="44">IF(AND($M17&gt;1,$N17=8),$C17,"")</f>
        <v/>
      </c>
      <c r="W17" s="55">
        <f t="shared" ref="W17:W25" si="45">AA17*$L$64+(AB17+$N$65)*$L$65+AC17*$L$66</f>
        <v>500000</v>
      </c>
      <c r="X17" s="20">
        <f>RANK($L17,$L$17:$L$25)+RANK($W17,$W$17:$W$25)/100+(9-$Y17)/10000</f>
        <v>6.0108999999999995</v>
      </c>
      <c r="Y17" s="172">
        <f>$D81</f>
        <v>0</v>
      </c>
      <c r="Z17" s="1">
        <f>RANK($W17,$W$17:$W$25)+(50-$Y17)/100</f>
        <v>1.5</v>
      </c>
      <c r="AA17" s="1">
        <f>SUM(E30:BP30)</f>
        <v>0</v>
      </c>
      <c r="AB17" s="1">
        <f>SUM(E41:BP41)</f>
        <v>0</v>
      </c>
      <c r="AC17" s="1">
        <f>SUM(E52:BP52)</f>
        <v>0</v>
      </c>
      <c r="AD17" s="79">
        <f>RANK($K17,$K$17:$K$25)</f>
        <v>6</v>
      </c>
      <c r="AE17" s="28">
        <f>(J17+$N$65)*$L$65+H17*$L$66</f>
        <v>501045</v>
      </c>
      <c r="AF17" s="1">
        <f>RANK($AE17,$AE$17:$AE$25)</f>
        <v>6</v>
      </c>
      <c r="AG17" s="1">
        <f>RANK($W17,$W$17:$W$25)</f>
        <v>1</v>
      </c>
      <c r="AH17" s="81">
        <f>AD17+AG17/100+AF17/10000+(10-Y17)/1000000</f>
        <v>6.0106099999999998</v>
      </c>
      <c r="AI17" s="1"/>
    </row>
    <row r="18" spans="2:80" s="2" customFormat="1" x14ac:dyDescent="0.2">
      <c r="C18" s="2" t="str">
        <f t="shared" si="33"/>
        <v>Team C2</v>
      </c>
      <c r="D18" s="1">
        <f t="shared" si="34"/>
        <v>16</v>
      </c>
      <c r="E18" s="1">
        <f t="shared" si="34"/>
        <v>5</v>
      </c>
      <c r="F18" s="1">
        <f t="shared" si="34"/>
        <v>5</v>
      </c>
      <c r="G18" s="1">
        <f t="shared" si="34"/>
        <v>6</v>
      </c>
      <c r="H18" s="1">
        <f t="shared" si="35"/>
        <v>38</v>
      </c>
      <c r="I18" s="1">
        <f t="shared" si="35"/>
        <v>36</v>
      </c>
      <c r="J18" s="172">
        <f t="shared" si="35"/>
        <v>2</v>
      </c>
      <c r="K18" s="1">
        <f t="shared" si="35"/>
        <v>20</v>
      </c>
      <c r="L18" s="28">
        <f t="shared" si="36"/>
        <v>20502038</v>
      </c>
      <c r="M18" s="13">
        <f t="shared" ref="M18:M25" si="46">IF($AI$15,COUNTIF($K$17:$K$25,K18),COUNTIF($L$17:$L$25,L18))</f>
        <v>1</v>
      </c>
      <c r="N18" s="13">
        <f t="array" ref="N18">IF($AI$15,SUM(($K$17:$K$25&gt;=K18)/COUNTIF($K$17:$K$25,$K$17:$K$25)),SUM(($L$17:$L$25&gt;=L18)/COUNTIF($L$17:$L$25,$L$17:$L$25)))</f>
        <v>7</v>
      </c>
      <c r="O18" s="5" t="str">
        <f t="shared" si="37"/>
        <v/>
      </c>
      <c r="P18" s="3" t="str">
        <f t="shared" si="38"/>
        <v/>
      </c>
      <c r="Q18" s="3" t="str">
        <f t="shared" si="39"/>
        <v/>
      </c>
      <c r="R18" s="3" t="str">
        <f t="shared" si="40"/>
        <v/>
      </c>
      <c r="S18" s="3" t="str">
        <f t="shared" si="41"/>
        <v/>
      </c>
      <c r="T18" s="3" t="str">
        <f t="shared" si="42"/>
        <v/>
      </c>
      <c r="U18" s="3" t="str">
        <f t="shared" si="43"/>
        <v/>
      </c>
      <c r="V18" s="48" t="str">
        <f t="shared" si="44"/>
        <v/>
      </c>
      <c r="W18" s="55">
        <f t="shared" si="45"/>
        <v>500000</v>
      </c>
      <c r="X18" s="21">
        <f t="shared" ref="X18:X25" si="47">RANK($L18,$L$17:$L$25)+RANK($W18,$W$17:$W$25)/100+(9-$Y18)/10000</f>
        <v>7.0108999999999995</v>
      </c>
      <c r="Y18" s="172">
        <f t="shared" ref="Y18:Y25" si="48">$D82</f>
        <v>0</v>
      </c>
      <c r="Z18" s="1">
        <f t="shared" ref="Z18:Z25" si="49">RANK($W18,$W$17:$W$25)+(50-$Y18)/100</f>
        <v>1.5</v>
      </c>
      <c r="AA18" s="1">
        <f t="shared" ref="AA18:AA25" si="50">SUM(E31:BP31)</f>
        <v>0</v>
      </c>
      <c r="AB18" s="1">
        <f t="shared" ref="AB18:AB25" si="51">SUM(E42:BP42)</f>
        <v>0</v>
      </c>
      <c r="AC18" s="1">
        <f t="shared" ref="AC18:AC25" si="52">SUM(E53:BP53)</f>
        <v>0</v>
      </c>
      <c r="AD18" s="79">
        <f t="shared" ref="AD18:AD25" si="53">RANK($K18,$K$17:$K$25)</f>
        <v>7</v>
      </c>
      <c r="AE18" s="28">
        <f t="shared" ref="AE18:AE25" si="54">(J18+$N$65)*$L$65+H18*$L$66</f>
        <v>502038</v>
      </c>
      <c r="AF18" s="1">
        <f t="shared" ref="AF18:AF25" si="55">RANK($AE18,$AE$17:$AE$25)</f>
        <v>5</v>
      </c>
      <c r="AG18" s="1">
        <f t="shared" ref="AG18:AG25" si="56">RANK($W18,$W$17:$W$25)</f>
        <v>1</v>
      </c>
      <c r="AH18" s="82">
        <f t="shared" ref="AH18:AH25" si="57">AD18+AG18/100+AF18/10000+(10-Y18)/1000000</f>
        <v>7.0105099999999991</v>
      </c>
      <c r="AI18" s="1"/>
    </row>
    <row r="19" spans="2:80" s="2" customFormat="1" x14ac:dyDescent="0.2">
      <c r="C19" s="2" t="str">
        <f t="shared" si="33"/>
        <v>Team C3</v>
      </c>
      <c r="D19" s="1">
        <f t="shared" si="34"/>
        <v>16</v>
      </c>
      <c r="E19" s="1">
        <f t="shared" si="34"/>
        <v>6</v>
      </c>
      <c r="F19" s="1">
        <f t="shared" si="34"/>
        <v>6</v>
      </c>
      <c r="G19" s="1">
        <f t="shared" si="34"/>
        <v>4</v>
      </c>
      <c r="H19" s="1">
        <f t="shared" si="35"/>
        <v>44</v>
      </c>
      <c r="I19" s="1">
        <f t="shared" si="35"/>
        <v>42</v>
      </c>
      <c r="J19" s="172">
        <f t="shared" si="35"/>
        <v>2</v>
      </c>
      <c r="K19" s="1">
        <f t="shared" si="35"/>
        <v>24</v>
      </c>
      <c r="L19" s="28">
        <f t="shared" si="36"/>
        <v>24502044</v>
      </c>
      <c r="M19" s="13">
        <f t="shared" si="46"/>
        <v>1</v>
      </c>
      <c r="N19" s="13">
        <f t="array" ref="N19">IF($AI$15,SUM(($K$17:$K$25&gt;=K19)/COUNTIF($K$17:$K$25,$K$17:$K$25)),SUM(($L$17:$L$25&gt;=L19)/COUNTIF($L$17:$L$25,$L$17:$L$25)))</f>
        <v>4</v>
      </c>
      <c r="O19" s="5" t="str">
        <f t="shared" si="37"/>
        <v/>
      </c>
      <c r="P19" s="3" t="str">
        <f t="shared" si="38"/>
        <v/>
      </c>
      <c r="Q19" s="3" t="str">
        <f t="shared" si="39"/>
        <v/>
      </c>
      <c r="R19" s="3" t="str">
        <f t="shared" si="40"/>
        <v/>
      </c>
      <c r="S19" s="3" t="str">
        <f t="shared" si="41"/>
        <v/>
      </c>
      <c r="T19" s="3" t="str">
        <f t="shared" si="42"/>
        <v/>
      </c>
      <c r="U19" s="3" t="str">
        <f t="shared" si="43"/>
        <v/>
      </c>
      <c r="V19" s="48" t="str">
        <f t="shared" si="44"/>
        <v/>
      </c>
      <c r="W19" s="55">
        <f t="shared" si="45"/>
        <v>500000</v>
      </c>
      <c r="X19" s="21">
        <f t="shared" si="47"/>
        <v>4.0108999999999995</v>
      </c>
      <c r="Y19" s="172">
        <f t="shared" si="48"/>
        <v>0</v>
      </c>
      <c r="Z19" s="1">
        <f t="shared" si="49"/>
        <v>1.5</v>
      </c>
      <c r="AA19" s="1">
        <f t="shared" si="50"/>
        <v>0</v>
      </c>
      <c r="AB19" s="1">
        <f t="shared" si="51"/>
        <v>0</v>
      </c>
      <c r="AC19" s="1">
        <f t="shared" si="52"/>
        <v>0</v>
      </c>
      <c r="AD19" s="79">
        <f t="shared" si="53"/>
        <v>3</v>
      </c>
      <c r="AE19" s="28">
        <f t="shared" si="54"/>
        <v>502044</v>
      </c>
      <c r="AF19" s="1">
        <f t="shared" si="55"/>
        <v>4</v>
      </c>
      <c r="AG19" s="1">
        <f t="shared" si="56"/>
        <v>1</v>
      </c>
      <c r="AH19" s="82">
        <f t="shared" si="57"/>
        <v>3.0104099999999998</v>
      </c>
      <c r="AI19" s="1"/>
    </row>
    <row r="20" spans="2:80" s="2" customFormat="1" x14ac:dyDescent="0.2">
      <c r="C20" s="2" t="str">
        <f t="shared" si="33"/>
        <v>Team C4</v>
      </c>
      <c r="D20" s="1">
        <f t="shared" si="34"/>
        <v>16</v>
      </c>
      <c r="E20" s="1">
        <f t="shared" si="34"/>
        <v>6</v>
      </c>
      <c r="F20" s="1">
        <f t="shared" si="34"/>
        <v>4</v>
      </c>
      <c r="G20" s="1">
        <f t="shared" si="34"/>
        <v>6</v>
      </c>
      <c r="H20" s="1">
        <f t="shared" si="35"/>
        <v>39</v>
      </c>
      <c r="I20" s="1">
        <f t="shared" si="35"/>
        <v>45</v>
      </c>
      <c r="J20" s="172">
        <f t="shared" si="35"/>
        <v>-6</v>
      </c>
      <c r="K20" s="1">
        <f t="shared" si="35"/>
        <v>22</v>
      </c>
      <c r="L20" s="28">
        <f t="shared" si="36"/>
        <v>22494039</v>
      </c>
      <c r="M20" s="13">
        <f t="shared" si="46"/>
        <v>1</v>
      </c>
      <c r="N20" s="13">
        <f t="array" ref="N20">IF($AI$15,SUM(($K$17:$K$25&gt;=K20)/COUNTIF($K$17:$K$25,$K$17:$K$25)),SUM(($L$17:$L$25&gt;=L20)/COUNTIF($L$17:$L$25,$L$17:$L$25)))</f>
        <v>5</v>
      </c>
      <c r="O20" s="5" t="str">
        <f t="shared" si="37"/>
        <v/>
      </c>
      <c r="P20" s="3" t="str">
        <f t="shared" si="38"/>
        <v/>
      </c>
      <c r="Q20" s="3" t="str">
        <f t="shared" si="39"/>
        <v/>
      </c>
      <c r="R20" s="3" t="str">
        <f t="shared" si="40"/>
        <v/>
      </c>
      <c r="S20" s="3" t="str">
        <f t="shared" si="41"/>
        <v/>
      </c>
      <c r="T20" s="3" t="str">
        <f t="shared" si="42"/>
        <v/>
      </c>
      <c r="U20" s="3" t="str">
        <f t="shared" si="43"/>
        <v/>
      </c>
      <c r="V20" s="48" t="str">
        <f t="shared" si="44"/>
        <v/>
      </c>
      <c r="W20" s="55">
        <f t="shared" si="45"/>
        <v>500000</v>
      </c>
      <c r="X20" s="21">
        <f t="shared" si="47"/>
        <v>5.0108999999999995</v>
      </c>
      <c r="Y20" s="172">
        <f t="shared" si="48"/>
        <v>0</v>
      </c>
      <c r="Z20" s="1">
        <f t="shared" si="49"/>
        <v>1.5</v>
      </c>
      <c r="AA20" s="1">
        <f t="shared" si="50"/>
        <v>0</v>
      </c>
      <c r="AB20" s="1">
        <f t="shared" si="51"/>
        <v>0</v>
      </c>
      <c r="AC20" s="1">
        <f t="shared" si="52"/>
        <v>0</v>
      </c>
      <c r="AD20" s="79">
        <f t="shared" si="53"/>
        <v>5</v>
      </c>
      <c r="AE20" s="28">
        <f t="shared" si="54"/>
        <v>494039</v>
      </c>
      <c r="AF20" s="1">
        <f t="shared" si="55"/>
        <v>7</v>
      </c>
      <c r="AG20" s="1">
        <f t="shared" si="56"/>
        <v>1</v>
      </c>
      <c r="AH20" s="82">
        <f t="shared" si="57"/>
        <v>5.0107099999999996</v>
      </c>
      <c r="AI20" s="1"/>
    </row>
    <row r="21" spans="2:80" s="2" customFormat="1" x14ac:dyDescent="0.2">
      <c r="C21" s="2" t="str">
        <f t="shared" si="33"/>
        <v>Team C5</v>
      </c>
      <c r="D21" s="1">
        <f t="shared" si="34"/>
        <v>16</v>
      </c>
      <c r="E21" s="1">
        <f t="shared" si="34"/>
        <v>6</v>
      </c>
      <c r="F21" s="1">
        <f t="shared" si="34"/>
        <v>6</v>
      </c>
      <c r="G21" s="1">
        <f t="shared" si="34"/>
        <v>4</v>
      </c>
      <c r="H21" s="1">
        <f t="shared" si="35"/>
        <v>52</v>
      </c>
      <c r="I21" s="1">
        <f t="shared" si="35"/>
        <v>48</v>
      </c>
      <c r="J21" s="172">
        <f t="shared" si="35"/>
        <v>4</v>
      </c>
      <c r="K21" s="1">
        <f t="shared" si="35"/>
        <v>24</v>
      </c>
      <c r="L21" s="28">
        <f t="shared" si="36"/>
        <v>24504052</v>
      </c>
      <c r="M21" s="13">
        <f t="shared" si="46"/>
        <v>1</v>
      </c>
      <c r="N21" s="13">
        <f t="array" ref="N21">IF($AI$15,SUM(($K$17:$K$25&gt;=K21)/COUNTIF($K$17:$K$25,$K$17:$K$25)),SUM(($L$17:$L$25&gt;=L21)/COUNTIF($L$17:$L$25,$L$17:$L$25)))</f>
        <v>3</v>
      </c>
      <c r="O21" s="5" t="str">
        <f t="shared" si="37"/>
        <v/>
      </c>
      <c r="P21" s="3" t="str">
        <f t="shared" si="38"/>
        <v/>
      </c>
      <c r="Q21" s="3" t="str">
        <f t="shared" si="39"/>
        <v/>
      </c>
      <c r="R21" s="3" t="str">
        <f t="shared" si="40"/>
        <v/>
      </c>
      <c r="S21" s="3" t="str">
        <f t="shared" si="41"/>
        <v/>
      </c>
      <c r="T21" s="3" t="str">
        <f t="shared" si="42"/>
        <v/>
      </c>
      <c r="U21" s="3" t="str">
        <f t="shared" si="43"/>
        <v/>
      </c>
      <c r="V21" s="48" t="str">
        <f t="shared" si="44"/>
        <v/>
      </c>
      <c r="W21" s="55">
        <f t="shared" si="45"/>
        <v>500000</v>
      </c>
      <c r="X21" s="21">
        <f t="shared" si="47"/>
        <v>3.0108999999999999</v>
      </c>
      <c r="Y21" s="172">
        <f t="shared" si="48"/>
        <v>0</v>
      </c>
      <c r="Z21" s="1">
        <f t="shared" si="49"/>
        <v>1.5</v>
      </c>
      <c r="AA21" s="1">
        <f t="shared" si="50"/>
        <v>0</v>
      </c>
      <c r="AB21" s="1">
        <f t="shared" si="51"/>
        <v>0</v>
      </c>
      <c r="AC21" s="1">
        <f t="shared" si="52"/>
        <v>0</v>
      </c>
      <c r="AD21" s="79">
        <f t="shared" si="53"/>
        <v>3</v>
      </c>
      <c r="AE21" s="28">
        <f t="shared" si="54"/>
        <v>504052</v>
      </c>
      <c r="AF21" s="1">
        <f t="shared" si="55"/>
        <v>3</v>
      </c>
      <c r="AG21" s="1">
        <f t="shared" si="56"/>
        <v>1</v>
      </c>
      <c r="AH21" s="82">
        <f t="shared" si="57"/>
        <v>3.01031</v>
      </c>
      <c r="AI21" s="1"/>
    </row>
    <row r="22" spans="2:80" s="2" customFormat="1" x14ac:dyDescent="0.2">
      <c r="C22" s="2" t="str">
        <f t="shared" si="33"/>
        <v>Team C6</v>
      </c>
      <c r="D22" s="1">
        <f t="shared" si="34"/>
        <v>16</v>
      </c>
      <c r="E22" s="1">
        <f t="shared" si="34"/>
        <v>0</v>
      </c>
      <c r="F22" s="1">
        <f t="shared" si="34"/>
        <v>9</v>
      </c>
      <c r="G22" s="1">
        <f t="shared" si="34"/>
        <v>7</v>
      </c>
      <c r="H22" s="1">
        <f t="shared" si="35"/>
        <v>40</v>
      </c>
      <c r="I22" s="1">
        <f t="shared" si="35"/>
        <v>54</v>
      </c>
      <c r="J22" s="172">
        <f t="shared" si="35"/>
        <v>-14</v>
      </c>
      <c r="K22" s="1">
        <f t="shared" si="35"/>
        <v>9</v>
      </c>
      <c r="L22" s="28">
        <f t="shared" si="36"/>
        <v>9486040</v>
      </c>
      <c r="M22" s="13">
        <f t="shared" si="46"/>
        <v>1</v>
      </c>
      <c r="N22" s="13">
        <f t="array" ref="N22">IF($AI$15,SUM(($K$17:$K$25&gt;=K22)/COUNTIF($K$17:$K$25,$K$17:$K$25)),SUM(($L$17:$L$25&gt;=L22)/COUNTIF($L$17:$L$25,$L$17:$L$25)))</f>
        <v>9</v>
      </c>
      <c r="O22" s="5" t="str">
        <f t="shared" si="37"/>
        <v/>
      </c>
      <c r="P22" s="3" t="str">
        <f t="shared" si="38"/>
        <v/>
      </c>
      <c r="Q22" s="3" t="str">
        <f t="shared" si="39"/>
        <v/>
      </c>
      <c r="R22" s="3" t="str">
        <f t="shared" si="40"/>
        <v/>
      </c>
      <c r="S22" s="3" t="str">
        <f t="shared" si="41"/>
        <v/>
      </c>
      <c r="T22" s="3" t="str">
        <f t="shared" si="42"/>
        <v/>
      </c>
      <c r="U22" s="3" t="str">
        <f t="shared" si="43"/>
        <v/>
      </c>
      <c r="V22" s="48" t="str">
        <f t="shared" si="44"/>
        <v/>
      </c>
      <c r="W22" s="55">
        <f t="shared" si="45"/>
        <v>500000</v>
      </c>
      <c r="X22" s="21">
        <f t="shared" si="47"/>
        <v>9.0108999999999995</v>
      </c>
      <c r="Y22" s="172">
        <f t="shared" si="48"/>
        <v>0</v>
      </c>
      <c r="Z22" s="1">
        <f t="shared" si="49"/>
        <v>1.5</v>
      </c>
      <c r="AA22" s="1">
        <f t="shared" si="50"/>
        <v>0</v>
      </c>
      <c r="AB22" s="1">
        <f t="shared" si="51"/>
        <v>0</v>
      </c>
      <c r="AC22" s="1">
        <f t="shared" si="52"/>
        <v>0</v>
      </c>
      <c r="AD22" s="79">
        <f t="shared" si="53"/>
        <v>9</v>
      </c>
      <c r="AE22" s="28">
        <f t="shared" si="54"/>
        <v>486040</v>
      </c>
      <c r="AF22" s="1">
        <f t="shared" si="55"/>
        <v>9</v>
      </c>
      <c r="AG22" s="1">
        <f t="shared" si="56"/>
        <v>1</v>
      </c>
      <c r="AH22" s="82">
        <f t="shared" si="57"/>
        <v>9.0109099999999991</v>
      </c>
      <c r="AI22" s="1"/>
    </row>
    <row r="23" spans="2:80" s="2" customFormat="1" x14ac:dyDescent="0.2">
      <c r="C23" s="2" t="str">
        <f t="shared" si="33"/>
        <v>Team C7</v>
      </c>
      <c r="D23" s="1">
        <f t="shared" si="34"/>
        <v>16</v>
      </c>
      <c r="E23" s="1">
        <f t="shared" si="34"/>
        <v>8</v>
      </c>
      <c r="F23" s="1">
        <f t="shared" si="34"/>
        <v>4</v>
      </c>
      <c r="G23" s="1">
        <f t="shared" si="34"/>
        <v>4</v>
      </c>
      <c r="H23" s="1">
        <f t="shared" si="35"/>
        <v>47</v>
      </c>
      <c r="I23" s="1">
        <f t="shared" si="35"/>
        <v>32</v>
      </c>
      <c r="J23" s="172">
        <f t="shared" si="35"/>
        <v>15</v>
      </c>
      <c r="K23" s="1">
        <f t="shared" si="35"/>
        <v>28</v>
      </c>
      <c r="L23" s="28">
        <f t="shared" si="36"/>
        <v>28515047</v>
      </c>
      <c r="M23" s="13">
        <f t="shared" si="46"/>
        <v>1</v>
      </c>
      <c r="N23" s="13">
        <f t="array" ref="N23">IF($AI$15,SUM(($K$17:$K$25&gt;=K23)/COUNTIF($K$17:$K$25,$K$17:$K$25)),SUM(($L$17:$L$25&gt;=L23)/COUNTIF($L$17:$L$25,$L$17:$L$25)))</f>
        <v>1</v>
      </c>
      <c r="O23" s="5" t="str">
        <f t="shared" si="37"/>
        <v/>
      </c>
      <c r="P23" s="3" t="str">
        <f t="shared" si="38"/>
        <v/>
      </c>
      <c r="Q23" s="3" t="str">
        <f t="shared" si="39"/>
        <v/>
      </c>
      <c r="R23" s="3" t="str">
        <f t="shared" si="40"/>
        <v/>
      </c>
      <c r="S23" s="3" t="str">
        <f t="shared" si="41"/>
        <v/>
      </c>
      <c r="T23" s="3" t="str">
        <f t="shared" si="42"/>
        <v/>
      </c>
      <c r="U23" s="3" t="str">
        <f t="shared" si="43"/>
        <v/>
      </c>
      <c r="V23" s="48" t="str">
        <f t="shared" si="44"/>
        <v/>
      </c>
      <c r="W23" s="55">
        <f t="shared" si="45"/>
        <v>500000</v>
      </c>
      <c r="X23" s="21">
        <f t="shared" si="47"/>
        <v>1.0108999999999999</v>
      </c>
      <c r="Y23" s="172">
        <f t="shared" si="48"/>
        <v>0</v>
      </c>
      <c r="Z23" s="1">
        <f t="shared" si="49"/>
        <v>1.5</v>
      </c>
      <c r="AA23" s="1">
        <f t="shared" si="50"/>
        <v>0</v>
      </c>
      <c r="AB23" s="1">
        <f t="shared" si="51"/>
        <v>0</v>
      </c>
      <c r="AC23" s="1">
        <f t="shared" si="52"/>
        <v>0</v>
      </c>
      <c r="AD23" s="79">
        <f t="shared" si="53"/>
        <v>1</v>
      </c>
      <c r="AE23" s="28">
        <f t="shared" si="54"/>
        <v>515047</v>
      </c>
      <c r="AF23" s="1">
        <f t="shared" si="55"/>
        <v>1</v>
      </c>
      <c r="AG23" s="1">
        <f t="shared" si="56"/>
        <v>1</v>
      </c>
      <c r="AH23" s="82">
        <f t="shared" si="57"/>
        <v>1.0101100000000001</v>
      </c>
      <c r="AI23" s="1"/>
    </row>
    <row r="24" spans="2:80" s="2" customFormat="1" x14ac:dyDescent="0.2">
      <c r="C24" s="2" t="str">
        <f t="shared" si="33"/>
        <v>Team C8</v>
      </c>
      <c r="D24" s="1">
        <f t="shared" si="34"/>
        <v>16</v>
      </c>
      <c r="E24" s="1">
        <f t="shared" si="34"/>
        <v>4</v>
      </c>
      <c r="F24" s="1">
        <f t="shared" si="34"/>
        <v>5</v>
      </c>
      <c r="G24" s="1">
        <f t="shared" si="34"/>
        <v>7</v>
      </c>
      <c r="H24" s="1">
        <f t="shared" si="35"/>
        <v>38</v>
      </c>
      <c r="I24" s="1">
        <f t="shared" si="35"/>
        <v>48</v>
      </c>
      <c r="J24" s="172">
        <f t="shared" si="35"/>
        <v>-10</v>
      </c>
      <c r="K24" s="1">
        <f t="shared" si="35"/>
        <v>17</v>
      </c>
      <c r="L24" s="28">
        <f t="shared" si="36"/>
        <v>17490038</v>
      </c>
      <c r="M24" s="13">
        <f t="shared" si="46"/>
        <v>1</v>
      </c>
      <c r="N24" s="13">
        <f t="array" ref="N24">IF($AI$15,SUM(($K$17:$K$25&gt;=K24)/COUNTIF($K$17:$K$25,$K$17:$K$25)),SUM(($L$17:$L$25&gt;=L24)/COUNTIF($L$17:$L$25,$L$17:$L$25)))</f>
        <v>8</v>
      </c>
      <c r="O24" s="5" t="str">
        <f t="shared" si="37"/>
        <v/>
      </c>
      <c r="P24" s="3" t="str">
        <f t="shared" si="38"/>
        <v/>
      </c>
      <c r="Q24" s="3" t="str">
        <f t="shared" si="39"/>
        <v/>
      </c>
      <c r="R24" s="3" t="str">
        <f t="shared" si="40"/>
        <v/>
      </c>
      <c r="S24" s="3" t="str">
        <f t="shared" si="41"/>
        <v/>
      </c>
      <c r="T24" s="3" t="str">
        <f t="shared" si="42"/>
        <v/>
      </c>
      <c r="U24" s="3" t="str">
        <f t="shared" si="43"/>
        <v/>
      </c>
      <c r="V24" s="48" t="str">
        <f t="shared" si="44"/>
        <v/>
      </c>
      <c r="W24" s="55">
        <f t="shared" si="45"/>
        <v>500000</v>
      </c>
      <c r="X24" s="21">
        <f t="shared" si="47"/>
        <v>8.0108999999999995</v>
      </c>
      <c r="Y24" s="172">
        <f t="shared" si="48"/>
        <v>0</v>
      </c>
      <c r="Z24" s="1">
        <f t="shared" si="49"/>
        <v>1.5</v>
      </c>
      <c r="AA24" s="1">
        <f t="shared" si="50"/>
        <v>0</v>
      </c>
      <c r="AB24" s="1">
        <f t="shared" si="51"/>
        <v>0</v>
      </c>
      <c r="AC24" s="1">
        <f t="shared" si="52"/>
        <v>0</v>
      </c>
      <c r="AD24" s="79">
        <f t="shared" si="53"/>
        <v>8</v>
      </c>
      <c r="AE24" s="28">
        <f t="shared" si="54"/>
        <v>490038</v>
      </c>
      <c r="AF24" s="1">
        <f t="shared" si="55"/>
        <v>8</v>
      </c>
      <c r="AG24" s="1">
        <f t="shared" si="56"/>
        <v>1</v>
      </c>
      <c r="AH24" s="82">
        <f t="shared" si="57"/>
        <v>8.0108099999999993</v>
      </c>
      <c r="AI24" s="1"/>
    </row>
    <row r="25" spans="2:80" s="2" customFormat="1" ht="12.75" thickBot="1" x14ac:dyDescent="0.25">
      <c r="C25" s="2" t="str">
        <f t="shared" si="33"/>
        <v>Team C9</v>
      </c>
      <c r="D25" s="1">
        <f t="shared" si="34"/>
        <v>16</v>
      </c>
      <c r="E25" s="1">
        <f t="shared" si="34"/>
        <v>6</v>
      </c>
      <c r="F25" s="1">
        <f t="shared" si="34"/>
        <v>7</v>
      </c>
      <c r="G25" s="1">
        <f t="shared" si="34"/>
        <v>3</v>
      </c>
      <c r="H25" s="1">
        <f t="shared" si="35"/>
        <v>52</v>
      </c>
      <c r="I25" s="1">
        <f t="shared" si="35"/>
        <v>46</v>
      </c>
      <c r="J25" s="172">
        <f t="shared" si="35"/>
        <v>6</v>
      </c>
      <c r="K25" s="1">
        <f t="shared" si="35"/>
        <v>25</v>
      </c>
      <c r="L25" s="28">
        <f t="shared" si="36"/>
        <v>25506052</v>
      </c>
      <c r="M25" s="13">
        <f t="shared" si="46"/>
        <v>1</v>
      </c>
      <c r="N25" s="13">
        <f t="array" ref="N25">IF($AI$15,SUM(($K$17:$K$25&gt;=K25)/COUNTIF($K$17:$K$25,$K$17:$K$25)),SUM(($L$17:$L$25&gt;=L25)/COUNTIF($L$17:$L$25,$L$17:$L$25)))</f>
        <v>2</v>
      </c>
      <c r="O25" s="49" t="str">
        <f t="shared" si="37"/>
        <v/>
      </c>
      <c r="P25" s="50" t="str">
        <f t="shared" si="38"/>
        <v/>
      </c>
      <c r="Q25" s="50" t="str">
        <f t="shared" si="39"/>
        <v/>
      </c>
      <c r="R25" s="50" t="str">
        <f t="shared" si="40"/>
        <v/>
      </c>
      <c r="S25" s="50" t="str">
        <f t="shared" si="41"/>
        <v/>
      </c>
      <c r="T25" s="50" t="str">
        <f t="shared" si="42"/>
        <v/>
      </c>
      <c r="U25" s="50" t="str">
        <f t="shared" si="43"/>
        <v/>
      </c>
      <c r="V25" s="51" t="str">
        <f t="shared" si="44"/>
        <v/>
      </c>
      <c r="W25" s="55">
        <f t="shared" si="45"/>
        <v>500000</v>
      </c>
      <c r="X25" s="22">
        <f t="shared" si="47"/>
        <v>2.0108999999999999</v>
      </c>
      <c r="Y25" s="172">
        <f t="shared" si="48"/>
        <v>0</v>
      </c>
      <c r="Z25" s="1">
        <f t="shared" si="49"/>
        <v>1.5</v>
      </c>
      <c r="AA25" s="1">
        <f t="shared" si="50"/>
        <v>0</v>
      </c>
      <c r="AB25" s="1">
        <f t="shared" si="51"/>
        <v>0</v>
      </c>
      <c r="AC25" s="1">
        <f t="shared" si="52"/>
        <v>0</v>
      </c>
      <c r="AD25" s="79">
        <f t="shared" si="53"/>
        <v>2</v>
      </c>
      <c r="AE25" s="28">
        <f t="shared" si="54"/>
        <v>506052</v>
      </c>
      <c r="AF25" s="1">
        <f t="shared" si="55"/>
        <v>2</v>
      </c>
      <c r="AG25" s="1">
        <f t="shared" si="56"/>
        <v>1</v>
      </c>
      <c r="AH25" s="83">
        <f t="shared" si="57"/>
        <v>2.0102099999999998</v>
      </c>
      <c r="AI25" s="1"/>
    </row>
    <row r="26" spans="2:80" s="2" customFormat="1" ht="12.75" thickTop="1" x14ac:dyDescent="0.2">
      <c r="O26" s="1"/>
      <c r="P26" s="1"/>
      <c r="Q26" s="1"/>
      <c r="R26" s="1"/>
      <c r="S26" s="1"/>
      <c r="T26" s="1"/>
      <c r="U26" s="1"/>
      <c r="V26" s="1"/>
    </row>
    <row r="27" spans="2:80" s="2" customFormat="1" x14ac:dyDescent="0.2">
      <c r="O27" s="1"/>
      <c r="P27" s="1"/>
      <c r="Q27" s="1"/>
      <c r="R27" s="1"/>
      <c r="S27" s="1"/>
      <c r="T27" s="1"/>
      <c r="U27" s="1"/>
      <c r="V27" s="1"/>
    </row>
    <row r="28" spans="2:80" s="2" customFormat="1" ht="12.75" thickBot="1" x14ac:dyDescent="0.25">
      <c r="B28" s="4" t="s">
        <v>81</v>
      </c>
    </row>
    <row r="29" spans="2:80" s="2" customFormat="1" ht="12.75" thickTop="1" x14ac:dyDescent="0.2">
      <c r="B29" s="2" t="s">
        <v>77</v>
      </c>
      <c r="E29" s="343">
        <v>1</v>
      </c>
      <c r="F29" s="336"/>
      <c r="G29" s="336"/>
      <c r="H29" s="336"/>
      <c r="I29" s="336"/>
      <c r="J29" s="336"/>
      <c r="K29" s="336"/>
      <c r="L29" s="337"/>
      <c r="M29" s="335">
        <v>2</v>
      </c>
      <c r="N29" s="336"/>
      <c r="O29" s="336"/>
      <c r="P29" s="336"/>
      <c r="Q29" s="336"/>
      <c r="R29" s="336"/>
      <c r="S29" s="336"/>
      <c r="T29" s="337"/>
      <c r="U29" s="335">
        <v>3</v>
      </c>
      <c r="V29" s="336"/>
      <c r="W29" s="336"/>
      <c r="X29" s="336"/>
      <c r="Y29" s="336"/>
      <c r="Z29" s="336"/>
      <c r="AA29" s="336"/>
      <c r="AB29" s="337"/>
      <c r="AC29" s="335">
        <v>4</v>
      </c>
      <c r="AD29" s="336"/>
      <c r="AE29" s="336"/>
      <c r="AF29" s="336"/>
      <c r="AG29" s="336"/>
      <c r="AH29" s="336"/>
      <c r="AI29" s="336"/>
      <c r="AJ29" s="337"/>
      <c r="AK29" s="335">
        <v>5</v>
      </c>
      <c r="AL29" s="336"/>
      <c r="AM29" s="336"/>
      <c r="AN29" s="336"/>
      <c r="AO29" s="336"/>
      <c r="AP29" s="336"/>
      <c r="AQ29" s="336"/>
      <c r="AR29" s="337"/>
      <c r="AS29" s="335">
        <v>6</v>
      </c>
      <c r="AT29" s="336"/>
      <c r="AU29" s="336"/>
      <c r="AV29" s="336"/>
      <c r="AW29" s="336"/>
      <c r="AX29" s="336"/>
      <c r="AY29" s="336"/>
      <c r="AZ29" s="337"/>
      <c r="BA29" s="335">
        <v>7</v>
      </c>
      <c r="BB29" s="336"/>
      <c r="BC29" s="336"/>
      <c r="BD29" s="336"/>
      <c r="BE29" s="336"/>
      <c r="BF29" s="336"/>
      <c r="BG29" s="336"/>
      <c r="BH29" s="337"/>
      <c r="BI29" s="335">
        <v>8</v>
      </c>
      <c r="BJ29" s="336"/>
      <c r="BK29" s="336"/>
      <c r="BL29" s="336"/>
      <c r="BM29" s="336"/>
      <c r="BN29" s="336"/>
      <c r="BO29" s="336"/>
      <c r="BP29" s="348"/>
      <c r="BQ29" s="172"/>
      <c r="BR29" s="4" t="s">
        <v>76</v>
      </c>
      <c r="BS29" s="2" t="str">
        <f>$F$4</f>
        <v>Team C1</v>
      </c>
      <c r="BT29" s="2" t="str">
        <f>$F$5</f>
        <v>Team C2</v>
      </c>
      <c r="BU29" s="2" t="str">
        <f>$F$6</f>
        <v>Team C3</v>
      </c>
      <c r="BV29" s="2" t="str">
        <f>$F$7</f>
        <v>Team C4</v>
      </c>
      <c r="BW29" s="2" t="str">
        <f>$F$8</f>
        <v>Team C5</v>
      </c>
      <c r="BX29" s="2" t="str">
        <f>$F$9</f>
        <v>Team C6</v>
      </c>
      <c r="BY29" s="2" t="str">
        <f>$F$10</f>
        <v>Team C7</v>
      </c>
      <c r="BZ29" s="2" t="str">
        <f>$F$11</f>
        <v>Team C8</v>
      </c>
      <c r="CA29" s="2" t="str">
        <f>$F$12</f>
        <v>Team C9</v>
      </c>
      <c r="CB29" s="44" t="s">
        <v>138</v>
      </c>
    </row>
    <row r="30" spans="2:80" s="2" customFormat="1" x14ac:dyDescent="0.2">
      <c r="C30" s="2" t="str">
        <f t="shared" ref="C30:C38" si="58">$R64</f>
        <v>Team C1</v>
      </c>
      <c r="E30" s="14">
        <f t="array" ref="E30">IF(O17=C17,SUM(IF(($BR$52:$BR$60=C17)*($BS$51:$CA$51=O18),$BS$52:$CA$60)),0)</f>
        <v>0</v>
      </c>
      <c r="F30" s="3">
        <f t="array" ref="F30">IF(O17=C17,SUM(IF(($BR$52:$BR$60=C17)*($BS$51:$CA$51=O19),$BS$52:$CA$60)),0)</f>
        <v>0</v>
      </c>
      <c r="G30" s="3">
        <f t="array" ref="G30">IF(O17=C17,SUM(IF(($BR$52:$BR$60=C17)*($BS$51:$CA$51=O20),$BS$52:$CA$60)),0)</f>
        <v>0</v>
      </c>
      <c r="H30" s="3">
        <f t="array" ref="H30">IF(O17=C17,SUM(IF(($BR$52:$BR$60=C17)*($BS$51:$CA$51=O21),$BS$52:$CA$60)),0)</f>
        <v>0</v>
      </c>
      <c r="I30" s="3">
        <f t="array" ref="I30">IF(O17=C17,SUM(IF(($BR$52:$BR$60=C17)*($BS$51:$CA$51=O22),$BS$52:$CA$60)),0)</f>
        <v>0</v>
      </c>
      <c r="J30" s="3">
        <f t="array" ref="J30">IF(O17=C17,SUM(IF(($BR$52:$BR$60=C17)*($BS$51:$CA$51=O23),$BS$52:$CA$60)),0)</f>
        <v>0</v>
      </c>
      <c r="K30" s="3">
        <f t="array" ref="K30">IF(O17=C17,SUM(IF(($BR$52:$BR$60=C17)*($BS$51:$CA$51=O$24),$BS$52:$CA$60)),0)</f>
        <v>0</v>
      </c>
      <c r="L30" s="3">
        <f t="array" ref="L30">IF(O17=C17,SUM(IF(($BR$52:$BR$60=C17)*($BS$51:$CA$51=O$25),$BS$52:$CA$60)),0)</f>
        <v>0</v>
      </c>
      <c r="M30" s="5">
        <f t="array" ref="M30">IF(P17=C17,SUM(IF(($BR$52:$BR$60=C17)*($BS$51:$CA$51=P18),$BS$52:$CA$60)),0)</f>
        <v>0</v>
      </c>
      <c r="N30" s="3">
        <f t="array" ref="N30">IF(P17=C17,SUM(IF(($BR$52:$BR$60=C17)*($BS$51:$CA$51=P19),$BS$52:$CA$60)),0)</f>
        <v>0</v>
      </c>
      <c r="O30" s="3">
        <f t="array" ref="O30">IF(P17=C17,SUM(IF(($BR$52:$BR$60=C17)*($BS$51:$CA$51=P20),$BS$52:$CA$60)),0)</f>
        <v>0</v>
      </c>
      <c r="P30" s="3">
        <f t="array" ref="P30">IF(P17=C17,SUM(IF(($BR$52:$BR$60=C17)*($BS$51:$CA$51=P21),$BS$52:$CA$60)),0)</f>
        <v>0</v>
      </c>
      <c r="Q30" s="3">
        <f t="array" ref="Q30">IF(P17=C17,SUM(IF(($BR$52:$BR$60=C17)*($BS$51:$CA$51=P22),$BS$52:$CA$60)),0)</f>
        <v>0</v>
      </c>
      <c r="R30" s="3">
        <f t="array" ref="R30">IF(P17=C17,SUM(IF(($BR$52:$BR$60=C17)*($BS$51:$CA$51=P23),$BS$52:$CA$60)),0)</f>
        <v>0</v>
      </c>
      <c r="S30" s="3">
        <f t="array" ref="S30">IF(P17=C17,SUM(IF(($BR$52:$BR$60=C17)*($BS$51:$CA$51=P$24),$BS$52:$CA$60)),0)</f>
        <v>0</v>
      </c>
      <c r="T30" s="3">
        <f t="array" ref="T30">IF(P17=C17,SUM(IF(($BR$52:$BR$60=C17)*($BS$51:$CA$51=P$25),$BS$52:$CA$60)),0)</f>
        <v>0</v>
      </c>
      <c r="U30" s="5">
        <f t="array" ref="U30">IF(Q17=C17,SUM(IF(($BR$52:$BR$60=C17)*($BS$51:$CA$51=Q18),$BS$52:$CA$60)),0)</f>
        <v>0</v>
      </c>
      <c r="V30" s="3">
        <f t="array" ref="V30">IF(Q17=C17,SUM(IF(($BR$52:$BR$60=C17)*($BS$51:$CA$51=Q19),$BS$52:$CA$60)),0)</f>
        <v>0</v>
      </c>
      <c r="W30" s="3">
        <f t="array" ref="W30">IF(Q17=C17,SUM(IF(($BR$52:$BR$60=C17)*($BS$51:$CA$51=Q20),$BS$52:$CA$60)),0)</f>
        <v>0</v>
      </c>
      <c r="X30" s="3">
        <f t="array" ref="X30">IF(Q17=C17,SUM(IF(($BR$52:$BR$60=C17)*($BS$51:$CA$51=Q21),$BS$52:$CA$60)),0)</f>
        <v>0</v>
      </c>
      <c r="Y30" s="3">
        <f t="array" ref="Y30">IF(Q17=C17,SUM(IF(($BR$52:$BR$60=C17)*($BS$51:$CA$51=Q22),$BS$52:$CA$60)),0)</f>
        <v>0</v>
      </c>
      <c r="Z30" s="3">
        <f t="array" ref="Z30">IF(Q17=C17,SUM(IF(($BR$52:$BR$60=C17)*($BS$51:$CA$51=Q23),$BS$52:$CA$60)),0)</f>
        <v>0</v>
      </c>
      <c r="AA30" s="3">
        <f t="array" ref="AA30">IF(Q17=C17,SUM(IF(($BR$52:$BR$60=C17)*($BS$51:$CA$51=Q$24),$BS$52:$CA$60)),0)</f>
        <v>0</v>
      </c>
      <c r="AB30" s="3">
        <f t="array" ref="AB30">IF(Q17=C17,SUM(IF(($BR$52:$BR$60=C17)*($BS$51:$CA$51=Q$25),$BS$52:$CA$60)),0)</f>
        <v>0</v>
      </c>
      <c r="AC30" s="5">
        <f t="array" ref="AC30">IF(R17=C17,SUM(IF(($BR$52:$BR$60=C17)*($BS$51:$CA$51=R18),$BS$52:$CA$60)),0)</f>
        <v>0</v>
      </c>
      <c r="AD30" s="3">
        <f t="array" ref="AD30">IF(R17=C17,SUM(IF(($BR$52:$BR$60=C17)*($BS$51:$CA$51=R19),$BS$52:$CA$60)),0)</f>
        <v>0</v>
      </c>
      <c r="AE30" s="3">
        <f t="array" ref="AE30">IF(R17=C17,SUM(IF(($BR$52:$BR$60=C17)*($BS$51:$CA$51=R20),$BS$52:$CA$60)),0)</f>
        <v>0</v>
      </c>
      <c r="AF30" s="3">
        <f t="array" ref="AF30">IF(R17=C17,SUM(IF(($BR$52:$BR$60=C17)*($BS$51:$CA$51=R21),$BS$52:$CA$60)),0)</f>
        <v>0</v>
      </c>
      <c r="AG30" s="3">
        <f t="array" ref="AG30">IF(R17=C17,SUM(IF(($BR$52:$BR$60=C17)*($BS$51:$CA$51=R22),$BS$52:$CA$60)),0)</f>
        <v>0</v>
      </c>
      <c r="AH30" s="3">
        <f t="array" ref="AH30">IF(R17=C17,SUM(IF(($BR$52:$BR$60=C17)*($BS$51:$CA$51=R23),$BS$52:$CA$60)),0)</f>
        <v>0</v>
      </c>
      <c r="AI30" s="3">
        <f t="array" ref="AI30">IF(R17=C17,SUM(IF(($BR$52:$BR$60=C17)*($BS$51:$CA$51=R$24),$BS$52:$CA$60)),0)</f>
        <v>0</v>
      </c>
      <c r="AJ30" s="3">
        <f t="array" ref="AJ30">IF(R17=C17,SUM(IF(($BR$52:$BR$60=C17)*($BS$51:$CA$51=R$25),$BS$52:$CA$60)),0)</f>
        <v>0</v>
      </c>
      <c r="AK30" s="5">
        <f t="array" ref="AK30">IF(S17=C17,SUM(IF(($BR$52:$BR$60=C17)*($BS$51:$CA$51=S18),$BS$52:$CA$60)),0)</f>
        <v>0</v>
      </c>
      <c r="AL30" s="3">
        <f t="array" ref="AL30">IF(S17=C17,SUM(IF(($BR$52:$BR$60=C17)*($BS$51:$CA$51=S19),$BS$52:$CA$60)),0)</f>
        <v>0</v>
      </c>
      <c r="AM30" s="3">
        <f t="array" ref="AM30">IF(S17=C17,SUM(IF(($BR$52:$BR$60=C17)*($BS$51:$CA$51=S20),$BS$52:$CA$60)),0)</f>
        <v>0</v>
      </c>
      <c r="AN30" s="3">
        <f t="array" ref="AN30">IF(S17=C17,SUM(IF(($BR$52:$BR$60=C17)*($BS$51:$CA$51=S21),$BS$52:$CA$60)),0)</f>
        <v>0</v>
      </c>
      <c r="AO30" s="3">
        <f t="array" ref="AO30">IF(S17=C17,SUM(IF(($BR$52:$BR$60=C17)*($BS$51:$CA$51=S22),$BS$52:$CA$60)),0)</f>
        <v>0</v>
      </c>
      <c r="AP30" s="3">
        <f t="array" ref="AP30">IF(S17=C17,SUM(IF(($BR$52:$BR$60=C17)*($BS$51:$CA$51=S23),$BS$52:$CA$60)),0)</f>
        <v>0</v>
      </c>
      <c r="AQ30" s="3">
        <f t="array" ref="AQ30">IF(S17=C17,SUM(IF(($BR$52:$BR$60=C17)*($BS$51:$CA$51=S$24),$BS$52:$CA$60)),0)</f>
        <v>0</v>
      </c>
      <c r="AR30" s="3">
        <f t="array" ref="AR30">IF(S17=C17,SUM(IF(($BR$52:$BR$60=C17)*($BS$51:$CA$51=S$25),$BS$52:$CA$60)),0)</f>
        <v>0</v>
      </c>
      <c r="AS30" s="5">
        <f t="array" ref="AS30">IF(T17=C17,SUM(IF(($BR$52:$BR$60=C17)*($BS$51:$CA$51=T18),$BS$52:$CA$60)),0)</f>
        <v>0</v>
      </c>
      <c r="AT30" s="3">
        <f t="array" ref="AT30">IF(T17=C17,SUM(IF(($BR$52:$BR$60=C17)*($BS$51:$CA$51=T19),$BS$52:$CA$60)),0)</f>
        <v>0</v>
      </c>
      <c r="AU30" s="3">
        <f t="array" ref="AU30">IF(T17=C17,SUM(IF(($BR$52:$BR$60=C17)*($BS$51:$CA$51=T20),$BS$52:$CA$60)),0)</f>
        <v>0</v>
      </c>
      <c r="AV30" s="3">
        <f t="array" ref="AV30">IF(T17=C17,SUM(IF(($BR$52:$BR$60=C17)*($BS$51:$CA$51=T21),$BS$52:$CA$60)),0)</f>
        <v>0</v>
      </c>
      <c r="AW30" s="3">
        <f t="array" ref="AW30">IF(T17=C17,SUM(IF(($BR$52:$BR$60=C17)*($BS$51:$CA$51=T22),$BS$52:$CA$60)),0)</f>
        <v>0</v>
      </c>
      <c r="AX30" s="3">
        <f t="array" ref="AX30">IF(T17=C17,SUM(IF(($BR$52:$BR$60=C17)*($BS$51:$CA$51=T23),$BS$52:$CA$60)),0)</f>
        <v>0</v>
      </c>
      <c r="AY30" s="3">
        <f t="array" ref="AY30">IF(T17=C17,SUM(IF(($BR$52:$BR$60=C17)*($BS$51:$CA$51=T$24),$BS$52:$CA$60)),0)</f>
        <v>0</v>
      </c>
      <c r="AZ30" s="3">
        <f t="array" ref="AZ30">IF(T17=C17,SUM(IF(($BR$52:$BR$60=C17)*($BS$51:$CA$51=T$25),$BS$52:$CA$60)),0)</f>
        <v>0</v>
      </c>
      <c r="BA30" s="5">
        <f t="array" ref="BA30">IF(U17=C17,SUM(IF(($BR$52:$BR$60=C17)*($BS$51:$CA$51=U$18),$BS$52:$CA$60)),0)</f>
        <v>0</v>
      </c>
      <c r="BB30" s="3">
        <f t="array" ref="BB30">IF(U17=C17,SUM(IF(($BR$52:$BR$60=C17)*($BS$51:$CA$51=U$19),$BS$52:$CA$60)),0)</f>
        <v>0</v>
      </c>
      <c r="BC30" s="3">
        <f t="array" ref="BC30">IF(U17=C17,SUM(IF(($BR$52:$BR$60=C17)*($BS$51:$CA$51=U$20),$BS$52:$CA$60)),0)</f>
        <v>0</v>
      </c>
      <c r="BD30" s="3">
        <f t="array" ref="BD30">IF(U17=C17,SUM(IF(($BR$52:$BR$60=C17)*($BS$51:$CA$51=U$21),$BS$52:$CA$60)),0)</f>
        <v>0</v>
      </c>
      <c r="BE30" s="3">
        <f t="array" ref="BE30">IF(U17=C17,SUM(IF(($BR$52:$BR$60=C17)*($BS$51:$CA$51=U$22),$BS$52:$CA$60)),0)</f>
        <v>0</v>
      </c>
      <c r="BF30" s="3">
        <f t="array" ref="BF30">IF(U17=C17,SUM(IF(($BR$52:$BR$60=C17)*($BS$51:$CA$51=U$23),$BS$52:$CA$60)),0)</f>
        <v>0</v>
      </c>
      <c r="BG30" s="3">
        <f t="array" ref="BG30">IF(U17=C17,SUM(IF(($BR$52:$BR$60=C17)*($BS$51:$CA$51=U$24),$BS$52:$CA$60)),0)</f>
        <v>0</v>
      </c>
      <c r="BH30" s="3">
        <f t="array" ref="BH30">IF(U17=C17,SUM(IF(($BR$52:$BR$60=C17)*($BS$51:$CA$51=U$25),$BS$52:$CA$60)),0)</f>
        <v>0</v>
      </c>
      <c r="BI30" s="5">
        <f t="array" ref="BI30">IF(V17=C17,SUM(IF(($BR$52:$BR$60=C17)*($BS$51:$CA$51=V$18),$BS$52:$CA$60)),0)</f>
        <v>0</v>
      </c>
      <c r="BJ30" s="3">
        <f t="array" ref="BJ30">IF(V17=C17,SUM(IF(($BR$52:$BR$60=C17)*($BS$51:$CA$51=V$19),$BS$52:$CA$60)),0)</f>
        <v>0</v>
      </c>
      <c r="BK30" s="3">
        <f t="array" ref="BK30">IF(V17=C17,SUM(IF(($BR$52:$BR$60=C17)*($BS$51:$CA$51=V$20),$BS$52:$CA$60)),0)</f>
        <v>0</v>
      </c>
      <c r="BL30" s="3">
        <f t="array" ref="BL30">IF(V17=C17,SUM(IF(($BR$52:$BR$60=C17)*($BS$51:$CA$51=V$21),$BS$52:$CA$60)),0)</f>
        <v>0</v>
      </c>
      <c r="BM30" s="3">
        <f t="array" ref="BM30">IF(V17=C17,SUM(IF(($BR$52:$BR$60=C17)*($BS$51:$CA$51=V$22),$BS$52:$CA$60)),0)</f>
        <v>0</v>
      </c>
      <c r="BN30" s="3">
        <f t="array" ref="BN30">IF(V17=C17,SUM(IF(($BR$52:$BR$60=C17)*($BS$51:$CA$51=V$23),$BS$52:$CA$60)),0)</f>
        <v>0</v>
      </c>
      <c r="BO30" s="3">
        <f t="array" ref="BO30">IF(V17=C17,SUM(IF(($BR$52:$BR$60=C17)*($BS$51:$CA$51=V$24),$BS$52:$CA$60)),0)</f>
        <v>0</v>
      </c>
      <c r="BP30" s="15">
        <f t="array" ref="BP30">IF(V17=C17,SUM(IF(($BR$52:$BR$60=C17)*($BS$51:$CA$51=V$25),$BS$52:$CA$60)),0)</f>
        <v>0</v>
      </c>
      <c r="BQ30" s="3"/>
      <c r="BR30" s="2" t="str">
        <f t="shared" ref="BR30:BR38" si="59">F4</f>
        <v>Team C1</v>
      </c>
      <c r="BS30" s="6"/>
      <c r="BT30" s="7">
        <f t="shared" ref="BT30:CA30" si="60">SUMIFS($X$64:$X$351,$V$64:$V$351,$BR30,$W$64:$W$351,BT$29)+SUMIFS($Y$64:$Y$351,$W$64:$W$351,$BR30,$V$64:$V$351,BT$29)</f>
        <v>7</v>
      </c>
      <c r="BU30" s="7">
        <f t="shared" si="60"/>
        <v>3</v>
      </c>
      <c r="BV30" s="7">
        <f t="shared" si="60"/>
        <v>5</v>
      </c>
      <c r="BW30" s="7">
        <f t="shared" si="60"/>
        <v>6</v>
      </c>
      <c r="BX30" s="7">
        <f t="shared" si="60"/>
        <v>7</v>
      </c>
      <c r="BY30" s="7">
        <f t="shared" si="60"/>
        <v>3</v>
      </c>
      <c r="BZ30" s="7">
        <f t="shared" si="60"/>
        <v>7</v>
      </c>
      <c r="CA30" s="7">
        <f t="shared" si="60"/>
        <v>7</v>
      </c>
      <c r="CB30" s="3"/>
    </row>
    <row r="31" spans="2:80" s="2" customFormat="1" x14ac:dyDescent="0.2">
      <c r="C31" s="2" t="str">
        <f t="shared" si="58"/>
        <v>Team C2</v>
      </c>
      <c r="E31" s="14">
        <f t="array" ref="E31">IF(O18=C18,SUM(IF(($BR$52:$BR$60=C18)*($BS$51:$CA$51=O17),$BS$52:$CA$60)),0)</f>
        <v>0</v>
      </c>
      <c r="F31" s="3">
        <f t="array" ref="F31">IF(O18=C18,SUM(IF(($BR$52:$BR$60=C18)*($BS$51:$CA$51=O19),$BS$52:$CA$60)),0)</f>
        <v>0</v>
      </c>
      <c r="G31" s="3">
        <f t="array" ref="G31">IF(O18=C18,SUM(IF(($BR$52:$BR$60=C18)*($BS$51:$CA$51=O20),$BS$52:$CA$60)),0)</f>
        <v>0</v>
      </c>
      <c r="H31" s="3">
        <f t="array" ref="H31">IF(O18=C18,SUM(IF(($BR$52:$BR$60=C18)*($BS$51:$CA$51=O21),$BS$52:$CA$60)),0)</f>
        <v>0</v>
      </c>
      <c r="I31" s="3">
        <f t="array" ref="I31">IF(O18=C18,SUM(IF(($BR$52:$BR$60=C18)*($BS$51:$CA$51=O22),$BS$52:$CA$60)),0)</f>
        <v>0</v>
      </c>
      <c r="J31" s="3">
        <f t="array" ref="J31">IF(O18=C18,SUM(IF(($BR$52:$BR$60=C18)*($BS$51:$CA$51=O23),$BS$52:$CA$60)),0)</f>
        <v>0</v>
      </c>
      <c r="K31" s="3">
        <f t="array" ref="K31">IF(O18=C18,SUM(IF(($BR$52:$BR$60=C18)*($BS$51:$CA$51=O$24),$BS$52:$CA$60)),0)</f>
        <v>0</v>
      </c>
      <c r="L31" s="3">
        <f t="array" ref="L31">IF(O18=C18,SUM(IF(($BR$52:$BR$60=C18)*($BS$51:$CA$51=O$25),$BS$52:$CA$60)),0)</f>
        <v>0</v>
      </c>
      <c r="M31" s="5">
        <f t="array" ref="M31">IF(P18=C18,SUM(IF(($BR$52:$BR$60=C18)*($BS$51:$CA$51=P17),$BS$52:$CA$60)),0)</f>
        <v>0</v>
      </c>
      <c r="N31" s="3">
        <f t="array" ref="N31">IF(P18=C18,SUM(IF(($BR$52:$BR$60=C18)*($BS$51:$CA$51=P19),$BS$52:$CA$60)),0)</f>
        <v>0</v>
      </c>
      <c r="O31" s="3">
        <f t="array" ref="O31">IF(P18=C18,SUM(IF(($BR$52:$BR$60=C18)*($BS$51:$CA$51=P20),$BS$52:$CA$60)),0)</f>
        <v>0</v>
      </c>
      <c r="P31" s="3">
        <f t="array" ref="P31">IF(P18=C18,SUM(IF(($BR$52:$BR$60=C18)*($BS$51:$CA$51=P21),$BS$52:$CA$60)),0)</f>
        <v>0</v>
      </c>
      <c r="Q31" s="3">
        <f t="array" ref="Q31">IF(P18=C18,SUM(IF(($BR$52:$BR$60=C18)*($BS$51:$CA$51=P22),$BS$52:$CA$60)),0)</f>
        <v>0</v>
      </c>
      <c r="R31" s="3">
        <f t="array" ref="R31">IF(P18=C18,SUM(IF(($BR$52:$BR$60=C18)*($BS$51:$CA$51=P23),$BS$52:$CA$60)),0)</f>
        <v>0</v>
      </c>
      <c r="S31" s="3">
        <f t="array" ref="S31">IF(P18=C18,SUM(IF(($BR$52:$BR$60=C18)*($BS$51:$CA$51=P$24),$BS$52:$CA$60)),0)</f>
        <v>0</v>
      </c>
      <c r="T31" s="3">
        <f t="array" ref="T31">IF(P18=C18,SUM(IF(($BR$52:$BR$60=C18)*($BS$51:$CA$51=P$25),$BS$52:$CA$60)),0)</f>
        <v>0</v>
      </c>
      <c r="U31" s="5">
        <f t="array" ref="U31">IF(Q18=C18,SUM(IF(($BR$52:$BR$60=C18)*($BS$51:$CA$51=Q17),$BS$52:$CA$60)),0)</f>
        <v>0</v>
      </c>
      <c r="V31" s="3">
        <f t="array" ref="V31">IF(Q18=C18,SUM(IF(($BR$52:$BR$60=C18)*($BS$51:$CA$51=Q19),$BS$52:$CA$60)),0)</f>
        <v>0</v>
      </c>
      <c r="W31" s="3">
        <f t="array" ref="W31">IF(Q18=C18,SUM(IF(($BR$52:$BR$60=C18)*($BS$51:$CA$51=Q20),$BS$52:$CA$60)),0)</f>
        <v>0</v>
      </c>
      <c r="X31" s="3">
        <f t="array" ref="X31">IF(Q18=C18,SUM(IF(($BR$52:$BR$60=C18)*($BS$51:$CA$51=Q21),$BS$52:$CA$60)),0)</f>
        <v>0</v>
      </c>
      <c r="Y31" s="3">
        <f t="array" ref="Y31">IF(Q18=C18,SUM(IF(($BR$52:$BR$60=C18)*($BS$51:$CA$51=Q22),$BS$52:$CA$60)),0)</f>
        <v>0</v>
      </c>
      <c r="Z31" s="3">
        <f t="array" ref="Z31">IF(Q18=C18,SUM(IF(($BR$52:$BR$60=C18)*($BS$51:$CA$51=Q23),$BS$52:$CA$60)),0)</f>
        <v>0</v>
      </c>
      <c r="AA31" s="3">
        <f t="array" ref="AA31">IF(Q18=C18,SUM(IF(($BR$52:$BR$60=C18)*($BS$51:$CA$51=Q$24),$BS$52:$CA$60)),0)</f>
        <v>0</v>
      </c>
      <c r="AB31" s="3">
        <f t="array" ref="AB31">IF(Q18=C18,SUM(IF(($BR$52:$BR$60=C18)*($BS$51:$CA$51=Q$25),$BS$52:$CA$60)),0)</f>
        <v>0</v>
      </c>
      <c r="AC31" s="5">
        <f t="array" ref="AC31">IF(R18=C18,SUM(IF(($BR$52:$BR$60=C18)*($BS$51:$CA$51=R17),$BS$52:$CA$60)),0)</f>
        <v>0</v>
      </c>
      <c r="AD31" s="3">
        <f t="array" ref="AD31">IF(R18=C18,SUM(IF(($BR$52:$BR$60=C18)*($BS$51:$CA$51=R19),$BS$52:$CA$60)),0)</f>
        <v>0</v>
      </c>
      <c r="AE31" s="3">
        <f t="array" ref="AE31">IF(R18=C18,SUM(IF(($BR$52:$BR$60=C18)*($BS$51:$CA$51=R20),$BS$52:$CA$60)),0)</f>
        <v>0</v>
      </c>
      <c r="AF31" s="3">
        <f t="array" ref="AF31">IF(R18=C18,SUM(IF(($BR$52:$BR$60=C18)*($BS$51:$CA$51=R21),$BS$52:$CA$60)),0)</f>
        <v>0</v>
      </c>
      <c r="AG31" s="3">
        <f t="array" ref="AG31">IF(R18=C18,SUM(IF(($BR$52:$BR$60=C18)*($BS$51:$CA$51=R22),$BS$52:$CA$60)),0)</f>
        <v>0</v>
      </c>
      <c r="AH31" s="3">
        <f t="array" ref="AH31">IF(R18=C18,SUM(IF(($BR$52:$BR$60=C18)*($BS$51:$CA$51=R23),$BS$52:$CA$60)),0)</f>
        <v>0</v>
      </c>
      <c r="AI31" s="3">
        <f t="array" ref="AI31">IF(R18=C18,SUM(IF(($BR$52:$BR$60=C18)*($BS$51:$CA$51=R$24),$BS$52:$CA$60)),0)</f>
        <v>0</v>
      </c>
      <c r="AJ31" s="3">
        <f t="array" ref="AJ31">IF(R18=C18,SUM(IF(($BR$52:$BR$60=C18)*($BS$51:$CA$51=R$25),$BS$52:$CA$60)),0)</f>
        <v>0</v>
      </c>
      <c r="AK31" s="5">
        <f t="array" ref="AK31">IF(S18=C18,SUM(IF(($BR$52:$BR$60=C18)*($BS$51:$CA$51=S17),$BS$52:$CA$60)),0)</f>
        <v>0</v>
      </c>
      <c r="AL31" s="3">
        <f t="array" ref="AL31">IF(S18=C18,SUM(IF(($BR$52:$BR$60=C18)*($BS$51:$CA$51=S19),$BS$52:$CA$60)),0)</f>
        <v>0</v>
      </c>
      <c r="AM31" s="3">
        <f t="array" ref="AM31">IF(S18=C18,SUM(IF(($BR$52:$BR$60=C18)*($BS$51:$CA$51=S20),$BS$52:$CA$60)),0)</f>
        <v>0</v>
      </c>
      <c r="AN31" s="3">
        <f t="array" ref="AN31">IF(S18=C18,SUM(IF(($BR$52:$BR$60=C18)*($BS$51:$CA$51=S21),$BS$52:$CA$60)),0)</f>
        <v>0</v>
      </c>
      <c r="AO31" s="3">
        <f t="array" ref="AO31">IF(S18=C18,SUM(IF(($BR$52:$BR$60=C18)*($BS$51:$CA$51=S22),$BS$52:$CA$60)),0)</f>
        <v>0</v>
      </c>
      <c r="AP31" s="3">
        <f t="array" ref="AP31">IF(S18=C18,SUM(IF(($BR$52:$BR$60=C18)*($BS$51:$CA$51=S23),$BS$52:$CA$60)),0)</f>
        <v>0</v>
      </c>
      <c r="AQ31" s="3">
        <f t="array" ref="AQ31">IF(S18=C18,SUM(IF(($BR$52:$BR$60=C18)*($BS$51:$CA$51=S$24),$BS$52:$CA$60)),0)</f>
        <v>0</v>
      </c>
      <c r="AR31" s="3">
        <f t="array" ref="AR31">IF(S18=C18,SUM(IF(($BR$52:$BR$60=C18)*($BS$51:$CA$51=S$25),$BS$52:$CA$60)),0)</f>
        <v>0</v>
      </c>
      <c r="AS31" s="5">
        <f t="array" ref="AS31">IF(T18=C18,SUM(IF(($BR$52:$BR$60=C18)*($BS$51:$CA$51=T17),$BS$52:$CA$60)),0)</f>
        <v>0</v>
      </c>
      <c r="AT31" s="3">
        <f t="array" ref="AT31">IF(T18=C18,SUM(IF(($BR$52:$BR$60=C18)*($BS$51:$CA$51=T19),$BS$52:$CA$60)),0)</f>
        <v>0</v>
      </c>
      <c r="AU31" s="3">
        <f t="array" ref="AU31">IF(T18=C18,SUM(IF(($BR$52:$BR$60=C18)*($BS$51:$CA$51=T20),$BS$52:$CA$60)),0)</f>
        <v>0</v>
      </c>
      <c r="AV31" s="3">
        <f t="array" ref="AV31">IF(T18=C18,SUM(IF(($BR$52:$BR$60=C18)*($BS$51:$CA$51=T21),$BS$52:$CA$60)),0)</f>
        <v>0</v>
      </c>
      <c r="AW31" s="3">
        <f t="array" ref="AW31">IF(T18=C18,SUM(IF(($BR$52:$BR$60=C18)*($BS$51:$CA$51=T22),$BS$52:$CA$60)),0)</f>
        <v>0</v>
      </c>
      <c r="AX31" s="3">
        <f t="array" ref="AX31">IF(T18=C18,SUM(IF(($BR$52:$BR$60=C18)*($BS$51:$CA$51=T23),$BS$52:$CA$60)),0)</f>
        <v>0</v>
      </c>
      <c r="AY31" s="3">
        <f t="array" ref="AY31">IF(T18=C18,SUM(IF(($BR$52:$BR$60=C18)*($BS$51:$CA$51=T$24),$BS$52:$CA$60)),0)</f>
        <v>0</v>
      </c>
      <c r="AZ31" s="3">
        <f t="array" ref="AZ31">IF(T18=C18,SUM(IF(($BR$52:$BR$60=C18)*($BS$51:$CA$51=T$25),$BS$52:$CA$60)),0)</f>
        <v>0</v>
      </c>
      <c r="BA31" s="5">
        <f t="array" ref="BA31">IF(U18=C18,SUM(IF(($BR$52:$BR$60=C18)*($BS$51:$CA$51=U$17),$BS$52:$CA$60)),0)</f>
        <v>0</v>
      </c>
      <c r="BB31" s="3">
        <f t="array" ref="BB31">IF(U18=C18,SUM(IF(($BR$52:$BR$60=C18)*($BS$51:$CA$51=U$19),$BS$52:$CA$60)),0)</f>
        <v>0</v>
      </c>
      <c r="BC31" s="3">
        <f t="array" ref="BC31">IF(U18=C18,SUM(IF(($BR$52:$BR$60=C18)*($BS$51:$CA$51=U$20),$BS$52:$CA$60)),0)</f>
        <v>0</v>
      </c>
      <c r="BD31" s="3">
        <f t="array" ref="BD31">IF(U18=C18,SUM(IF(($BR$52:$BR$60=C18)*($BS$51:$CA$51=U$21),$BS$52:$CA$60)),0)</f>
        <v>0</v>
      </c>
      <c r="BE31" s="3">
        <f t="array" ref="BE31">IF(U18=C18,SUM(IF(($BR$52:$BR$60=C18)*($BS$51:$CA$51=U$22),$BS$52:$CA$60)),0)</f>
        <v>0</v>
      </c>
      <c r="BF31" s="3">
        <f t="array" ref="BF31">IF(U18=C18,SUM(IF(($BR$52:$BR$60=C18)*($BS$51:$CA$51=U$23),$BS$52:$CA$60)),0)</f>
        <v>0</v>
      </c>
      <c r="BG31" s="3">
        <f t="array" ref="BG31">IF(U18=C18,SUM(IF(($BR$52:$BR$60=C18)*($BS$51:$CA$51=U$24),$BS$52:$CA$60)),0)</f>
        <v>0</v>
      </c>
      <c r="BH31" s="3">
        <f t="array" ref="BH31">IF(U18=C18,SUM(IF(($BR$52:$BR$60=C18)*($BS$51:$CA$51=U$25),$BS$52:$CA$60)),0)</f>
        <v>0</v>
      </c>
      <c r="BI31" s="5">
        <f t="array" ref="BI31">IF(V18=C18,SUM(IF(($BR$52:$BR$60=C18)*($BS$51:$CA$51=V$17),$BS$52:$CA$60)),0)</f>
        <v>0</v>
      </c>
      <c r="BJ31" s="3">
        <f t="array" ref="BJ31">IF(V18=C18,SUM(IF(($BR$52:$BR$60=C18)*($BS$51:$CA$51=V$19),$BS$52:$CA$60)),0)</f>
        <v>0</v>
      </c>
      <c r="BK31" s="3">
        <f t="array" ref="BK31">IF(V18=C18,SUM(IF(($BR$52:$BR$60=C18)*($BS$51:$CA$51=V$20),$BS$52:$CA$60)),0)</f>
        <v>0</v>
      </c>
      <c r="BL31" s="3">
        <f t="array" ref="BL31">IF(V18=C18,SUM(IF(($BR$52:$BR$60=C18)*($BS$51:$CA$51=V$21),$BS$52:$CA$60)),0)</f>
        <v>0</v>
      </c>
      <c r="BM31" s="3">
        <f t="array" ref="BM31">IF(V18=C18,SUM(IF(($BR$52:$BR$60=C18)*($BS$51:$CA$51=V$22),$BS$52:$CA$60)),0)</f>
        <v>0</v>
      </c>
      <c r="BN31" s="3">
        <f t="array" ref="BN31">IF(V18=C18,SUM(IF(($BR$52:$BR$60=C18)*($BS$51:$CA$51=V$23),$BS$52:$CA$60)),0)</f>
        <v>0</v>
      </c>
      <c r="BO31" s="3">
        <f t="array" ref="BO31">IF(V18=C18,SUM(IF(($BR$52:$BR$60=C18)*($BS$51:$CA$51=V$24),$BS$52:$CA$60)),0)</f>
        <v>0</v>
      </c>
      <c r="BP31" s="15">
        <f t="array" ref="BP31">IF(V18=C18,SUM(IF(($BR$52:$BR$60=C18)*($BS$51:$CA$51=V$25),$BS$52:$CA$60)),0)</f>
        <v>0</v>
      </c>
      <c r="BQ31" s="3"/>
      <c r="BR31" s="2" t="str">
        <f t="shared" si="59"/>
        <v>Team C2</v>
      </c>
      <c r="BS31" s="8">
        <f t="shared" ref="BS31:BS38" si="61">SUMIFS($X$64:$X$351,$V$64:$V$351,$BR31,$W$64:$W$351,BS$29)+SUMIFS($Y$64:$Y$351,$W$64:$W$351,$BR31,$V$64:$V$351,BS$29)</f>
        <v>5</v>
      </c>
      <c r="BT31" s="6"/>
      <c r="BU31" s="7">
        <f t="shared" ref="BU31:CA31" si="62">SUMIFS($X$64:$X$351,$V$64:$V$351,$BR31,$W$64:$W$351,BU$29)+SUMIFS($Y$64:$Y$351,$W$64:$W$351,$BR31,$V$64:$V$351,BU$29)</f>
        <v>7</v>
      </c>
      <c r="BV31" s="7">
        <f t="shared" si="62"/>
        <v>4</v>
      </c>
      <c r="BW31" s="7">
        <f t="shared" si="62"/>
        <v>4</v>
      </c>
      <c r="BX31" s="7">
        <f t="shared" si="62"/>
        <v>3</v>
      </c>
      <c r="BY31" s="7">
        <f t="shared" si="62"/>
        <v>1</v>
      </c>
      <c r="BZ31" s="7">
        <f t="shared" si="62"/>
        <v>6</v>
      </c>
      <c r="CA31" s="7">
        <f t="shared" si="62"/>
        <v>8</v>
      </c>
      <c r="CB31" s="3"/>
    </row>
    <row r="32" spans="2:80" s="2" customFormat="1" x14ac:dyDescent="0.2">
      <c r="C32" s="2" t="str">
        <f t="shared" si="58"/>
        <v>Team C3</v>
      </c>
      <c r="E32" s="14">
        <f t="array" ref="E32">IF(O19=C19,SUM(IF(($BR$52:$BR$60=C19)*($BS$51:$CA$51=O17),$BS$52:$CA$60)),0)</f>
        <v>0</v>
      </c>
      <c r="F32" s="3">
        <f t="array" ref="F32">IF(O19=C19,SUM(IF(($BR$52:$BR$60=C19)*($BS$51:$CA$51=O18),$BS$52:$CA$60)),0)</f>
        <v>0</v>
      </c>
      <c r="G32" s="3">
        <f t="array" ref="G32">IF(O19=C19,SUM(IF(($BR$52:$BR$60=C19)*($BS$51:$CA$51=O20),$BS$52:$CA$60)),0)</f>
        <v>0</v>
      </c>
      <c r="H32" s="3">
        <f t="array" ref="H32">IF(O19=C19,SUM(IF(($BR$52:$BR$60=C19)*($BS$51:$CA$51=O21),$BS$52:$CA$60)),0)</f>
        <v>0</v>
      </c>
      <c r="I32" s="3">
        <f t="array" ref="I32">IF(O19=C19,SUM(IF(($BR$52:$BR$60=C19)*($BS$51:$CA$51=O22),$BS$52:$CA$60)),0)</f>
        <v>0</v>
      </c>
      <c r="J32" s="3">
        <f t="array" ref="J32">IF(O19=C19,SUM(IF(($BR$52:$BR$60=C19)*($BS$51:$CA$51=O23),$BS$52:$CA$60)),0)</f>
        <v>0</v>
      </c>
      <c r="K32" s="3">
        <f t="array" ref="K32">IF(O19=C19,SUM(IF(($BR$52:$BR$60=C19)*($BS$51:$CA$51=O$24),$BS$52:$CA$60)),0)</f>
        <v>0</v>
      </c>
      <c r="L32" s="3">
        <f t="array" ref="L32">IF(O19=C19,SUM(IF(($BR$52:$BR$60=C19)*($BS$51:$CA$51=O$25),$BS$52:$CA$60)),0)</f>
        <v>0</v>
      </c>
      <c r="M32" s="5">
        <f t="array" ref="M32">IF(P19=C19,SUM(IF(($BR$52:$BR$60=C19)*($BS$51:$CA$51=P17),$BS$52:$CA$60)),0)</f>
        <v>0</v>
      </c>
      <c r="N32" s="3">
        <f t="array" ref="N32">IF(P19=C19,SUM(IF(($BR$52:$BR$60=C19)*($BS$51:$CA$51=P18),$BS$52:$CA$60)),0)</f>
        <v>0</v>
      </c>
      <c r="O32" s="3">
        <f t="array" ref="O32">IF(P19=C19,SUM(IF(($BR$52:$BR$60=C19)*($BS$51:$CA$51=P20),$BS$52:$CA$60)),0)</f>
        <v>0</v>
      </c>
      <c r="P32" s="3">
        <f t="array" ref="P32">IF(P19=C19,SUM(IF(($BR$52:$BR$60=C19)*($BS$51:$CA$51=P21),$BS$52:$CA$60)),0)</f>
        <v>0</v>
      </c>
      <c r="Q32" s="3">
        <f t="array" ref="Q32">IF(P19=C19,SUM(IF(($BR$52:$BR$60=C19)*($BS$51:$CA$51=P22),$BS$52:$CA$60)),0)</f>
        <v>0</v>
      </c>
      <c r="R32" s="3">
        <f t="array" ref="R32">IF(P19=C19,SUM(IF(($BR$52:$BR$60=C19)*($BS$51:$CA$51=P23),$BS$52:$CA$60)),0)</f>
        <v>0</v>
      </c>
      <c r="S32" s="3">
        <f t="array" ref="S32">IF(P19=C19,SUM(IF(($BR$52:$BR$60=C19)*($BS$51:$CA$51=P$24),$BS$52:$CA$60)),0)</f>
        <v>0</v>
      </c>
      <c r="T32" s="3">
        <f t="array" ref="T32">IF(P19=C19,SUM(IF(($BR$52:$BR$60=C19)*($BS$51:$CA$51=P$25),$BS$52:$CA$60)),0)</f>
        <v>0</v>
      </c>
      <c r="U32" s="5">
        <f t="array" ref="U32">IF(Q19=C19,SUM(IF(($BR$52:$BR$60=C19)*($BS$51:$CA$51=Q17),$BS$52:$CA$60)),0)</f>
        <v>0</v>
      </c>
      <c r="V32" s="3">
        <f t="array" ref="V32">IF(Q19=C19,SUM(IF(($BR$52:$BR$60=C19)*($BS$51:$CA$51=Q18),$BS$52:$CA$60)),0)</f>
        <v>0</v>
      </c>
      <c r="W32" s="3">
        <f t="array" ref="W32">IF(Q19=C19,SUM(IF(($BR$52:$BR$60=C19)*($BS$51:$CA$51=Q20),$BS$52:$CA$60)),0)</f>
        <v>0</v>
      </c>
      <c r="X32" s="3">
        <f t="array" ref="X32">IF(Q19=C19,SUM(IF(($BR$52:$BR$60=C19)*($BS$51:$CA$51=Q21),$BS$52:$CA$60)),0)</f>
        <v>0</v>
      </c>
      <c r="Y32" s="3">
        <f t="array" ref="Y32">IF(Q19=C19,SUM(IF(($BR$52:$BR$60=C19)*($BS$51:$CA$51=Q22),$BS$52:$CA$60)),0)</f>
        <v>0</v>
      </c>
      <c r="Z32" s="3">
        <f t="array" ref="Z32">IF(Q19=C19,SUM(IF(($BR$52:$BR$60=C19)*($BS$51:$CA$51=Q23),$BS$52:$CA$60)),0)</f>
        <v>0</v>
      </c>
      <c r="AA32" s="3">
        <f t="array" ref="AA32">IF(Q19=C19,SUM(IF(($BR$52:$BR$60=C19)*($BS$51:$CA$51=Q$24),$BS$52:$CA$60)),0)</f>
        <v>0</v>
      </c>
      <c r="AB32" s="3">
        <f t="array" ref="AB32">IF(Q19=C19,SUM(IF(($BR$52:$BR$60=C19)*($BS$51:$CA$51=Q$25),$BS$52:$CA$60)),0)</f>
        <v>0</v>
      </c>
      <c r="AC32" s="5">
        <f t="array" ref="AC32">IF(R19=C19,SUM(IF(($BR$52:$BR$60=C19)*($BS$51:$CA$51=R17),$BS$52:$CA$60)),0)</f>
        <v>0</v>
      </c>
      <c r="AD32" s="3">
        <f t="array" ref="AD32">IF(R19=C19,SUM(IF(($BR$52:$BR$60=C19)*($BS$51:$CA$51=R18),$BS$52:$CA$60)),0)</f>
        <v>0</v>
      </c>
      <c r="AE32" s="3">
        <f t="array" ref="AE32">IF(R19=C19,SUM(IF(($BR$52:$BR$60=C19)*($BS$51:$CA$51=R20),$BS$52:$CA$60)),0)</f>
        <v>0</v>
      </c>
      <c r="AF32" s="3">
        <f t="array" ref="AF32">IF(R19=C19,SUM(IF(($BR$52:$BR$60=C19)*($BS$51:$CA$51=R21),$BS$52:$CA$60)),0)</f>
        <v>0</v>
      </c>
      <c r="AG32" s="3">
        <f t="array" ref="AG32">IF(R19=C19,SUM(IF(($BR$52:$BR$60=C19)*($BS$51:$CA$51=R22),$BS$52:$CA$60)),0)</f>
        <v>0</v>
      </c>
      <c r="AH32" s="3">
        <f t="array" ref="AH32">IF(R19=C19,SUM(IF(($BR$52:$BR$60=C19)*($BS$51:$CA$51=R23),$BS$52:$CA$60)),0)</f>
        <v>0</v>
      </c>
      <c r="AI32" s="3">
        <f t="array" ref="AI32">IF(R19=C19,SUM(IF(($BR$52:$BR$60=C19)*($BS$51:$CA$51=R$24),$BS$52:$CA$60)),0)</f>
        <v>0</v>
      </c>
      <c r="AJ32" s="3">
        <f t="array" ref="AJ32">IF(R19=C19,SUM(IF(($BR$52:$BR$60=C19)*($BS$51:$CA$51=R$25),$BS$52:$CA$60)),0)</f>
        <v>0</v>
      </c>
      <c r="AK32" s="5">
        <f t="array" ref="AK32">IF(S19=C19,SUM(IF(($BR$52:$BR$60=C19)*($BS$51:$CA$51=S17),$BS$52:$CA$60)),0)</f>
        <v>0</v>
      </c>
      <c r="AL32" s="3">
        <f t="array" ref="AL32">IF(S19=C19,SUM(IF(($BR$52:$BR$60=C19)*($BS$51:$CA$51=S18),$BS$52:$CA$60)),0)</f>
        <v>0</v>
      </c>
      <c r="AM32" s="3">
        <f t="array" ref="AM32">IF(S19=C19,SUM(IF(($BR$52:$BR$60=C19)*($BS$51:$CA$51=S20),$BS$52:$CA$60)),0)</f>
        <v>0</v>
      </c>
      <c r="AN32" s="3">
        <f t="array" ref="AN32">IF(S19=C19,SUM(IF(($BR$52:$BR$60=C19)*($BS$51:$CA$51=S21),$BS$52:$CA$60)),0)</f>
        <v>0</v>
      </c>
      <c r="AO32" s="3">
        <f t="array" ref="AO32">IF(S19=C19,SUM(IF(($BR$52:$BR$60=C19)*($BS$51:$CA$51=S22),$BS$52:$CA$60)),0)</f>
        <v>0</v>
      </c>
      <c r="AP32" s="3">
        <f t="array" ref="AP32">IF(S19=C19,SUM(IF(($BR$52:$BR$60=C19)*($BS$51:$CA$51=S23),$BS$52:$CA$60)),0)</f>
        <v>0</v>
      </c>
      <c r="AQ32" s="3">
        <f t="array" ref="AQ32">IF(S19=C19,SUM(IF(($BR$52:$BR$60=C19)*($BS$51:$CA$51=S$24),$BS$52:$CA$60)),0)</f>
        <v>0</v>
      </c>
      <c r="AR32" s="3">
        <f t="array" ref="AR32">IF(S19=C19,SUM(IF(($BR$52:$BR$60=C19)*($BS$51:$CA$51=S$25),$BS$52:$CA$60)),0)</f>
        <v>0</v>
      </c>
      <c r="AS32" s="5">
        <f t="array" ref="AS32">IF(T19=C19,SUM(IF(($BR$52:$BR$60=C19)*($BS$51:$CA$51=T17),$BS$52:$CA$60)),0)</f>
        <v>0</v>
      </c>
      <c r="AT32" s="3">
        <f t="array" ref="AT32">IF(T19=C19,SUM(IF(($BR$52:$BR$60=C19)*($BS$51:$CA$51=T18),$BS$52:$CA$60)),0)</f>
        <v>0</v>
      </c>
      <c r="AU32" s="3">
        <f t="array" ref="AU32">IF(T19=C19,SUM(IF(($BR$52:$BR$60=C19)*($BS$51:$CA$51=T20),$BS$52:$CA$60)),0)</f>
        <v>0</v>
      </c>
      <c r="AV32" s="3">
        <f t="array" ref="AV32">IF(T19=C19,SUM(IF(($BR$52:$BR$60=C19)*($BS$51:$CA$51=T21),$BS$52:$CA$60)),0)</f>
        <v>0</v>
      </c>
      <c r="AW32" s="3">
        <f t="array" ref="AW32">IF(T19=C19,SUM(IF(($BR$52:$BR$60=C19)*($BS$51:$CA$51=T22),$BS$52:$CA$60)),0)</f>
        <v>0</v>
      </c>
      <c r="AX32" s="3">
        <f t="array" ref="AX32">IF(T19=C19,SUM(IF(($BR$52:$BR$60=C19)*($BS$51:$CA$51=T23),$BS$52:$CA$60)),0)</f>
        <v>0</v>
      </c>
      <c r="AY32" s="3">
        <f t="array" ref="AY32">IF(T19=C19,SUM(IF(($BR$52:$BR$60=C19)*($BS$51:$CA$51=T$24),$BS$52:$CA$60)),0)</f>
        <v>0</v>
      </c>
      <c r="AZ32" s="3">
        <f t="array" ref="AZ32">IF(T19=C19,SUM(IF(($BR$52:$BR$60=C19)*($BS$51:$CA$51=T$25),$BS$52:$CA$60)),0)</f>
        <v>0</v>
      </c>
      <c r="BA32" s="5">
        <f t="array" ref="BA32">IF(U19=C19,SUM(IF(($BR$52:$BR$60=C19)*($BS$51:$CA$51=U$17),$BS$52:$CA$60)),0)</f>
        <v>0</v>
      </c>
      <c r="BB32" s="3">
        <f t="array" ref="BB32">IF(U19=C19,SUM(IF(($BR$52:$BR$60=C19)*($BS$51:$CA$51=U$18),$BS$52:$CA$60)),0)</f>
        <v>0</v>
      </c>
      <c r="BC32" s="3">
        <f t="array" ref="BC32">IF(U19=C19,SUM(IF(($BR$52:$BR$60=C19)*($BS$51:$CA$51=U$20),$BS$52:$CA$60)),0)</f>
        <v>0</v>
      </c>
      <c r="BD32" s="3">
        <f t="array" ref="BD32">IF(U19=C19,SUM(IF(($BR$52:$BR$60=C19)*($BS$51:$CA$51=U$21),$BS$52:$CA$60)),0)</f>
        <v>0</v>
      </c>
      <c r="BE32" s="3">
        <f t="array" ref="BE32">IF(U19=C19,SUM(IF(($BR$52:$BR$60=C19)*($BS$51:$CA$51=U$22),$BS$52:$CA$60)),0)</f>
        <v>0</v>
      </c>
      <c r="BF32" s="3">
        <f t="array" ref="BF32">IF(U19=C19,SUM(IF(($BR$52:$BR$60=C19)*($BS$51:$CA$51=U$23),$BS$52:$CA$60)),0)</f>
        <v>0</v>
      </c>
      <c r="BG32" s="3">
        <f t="array" ref="BG32">IF(U19=C19,SUM(IF(($BR$52:$BR$60=C19)*($BS$51:$CA$51=U$24),$BS$52:$CA$60)),0)</f>
        <v>0</v>
      </c>
      <c r="BH32" s="3">
        <f t="array" ref="BH32">IF(U19=C19,SUM(IF(($BR$52:$BR$60=C19)*($BS$51:$CA$51=U$25),$BS$52:$CA$60)),0)</f>
        <v>0</v>
      </c>
      <c r="BI32" s="5">
        <f t="array" ref="BI32">IF(V19=C19,SUM(IF(($BR$52:$BR$60=C19)*($BS$51:$CA$51=V$17),$BS$52:$CA$60)),0)</f>
        <v>0</v>
      </c>
      <c r="BJ32" s="3">
        <f t="array" ref="BJ32">IF(V19=C19,SUM(IF(($BR$52:$BR$60=C19)*($BS$51:$CA$51=V$18),$BS$52:$CA$60)),0)</f>
        <v>0</v>
      </c>
      <c r="BK32" s="3">
        <f t="array" ref="BK32">IF(V19=C19,SUM(IF(($BR$52:$BR$60=C19)*($BS$51:$CA$51=V$20),$BS$52:$CA$60)),0)</f>
        <v>0</v>
      </c>
      <c r="BL32" s="3">
        <f t="array" ref="BL32">IF(V19=C19,SUM(IF(($BR$52:$BR$60=C19)*($BS$51:$CA$51=V$21),$BS$52:$CA$60)),0)</f>
        <v>0</v>
      </c>
      <c r="BM32" s="3">
        <f t="array" ref="BM32">IF(V19=C19,SUM(IF(($BR$52:$BR$60=C19)*($BS$51:$CA$51=V$22),$BS$52:$CA$60)),0)</f>
        <v>0</v>
      </c>
      <c r="BN32" s="3">
        <f t="array" ref="BN32">IF(V19=C19,SUM(IF(($BR$52:$BR$60=C19)*($BS$51:$CA$51=V$23),$BS$52:$CA$60)),0)</f>
        <v>0</v>
      </c>
      <c r="BO32" s="3">
        <f t="array" ref="BO32">IF(V19=C19,SUM(IF(($BR$52:$BR$60=C19)*($BS$51:$CA$51=V$24),$BS$52:$CA$60)),0)</f>
        <v>0</v>
      </c>
      <c r="BP32" s="15">
        <f t="array" ref="BP32">IF(V19=C19,SUM(IF(($BR$52:$BR$60=C19)*($BS$51:$CA$51=V$25),$BS$52:$CA$60)),0)</f>
        <v>0</v>
      </c>
      <c r="BQ32" s="3"/>
      <c r="BR32" s="2" t="str">
        <f t="shared" si="59"/>
        <v>Team C3</v>
      </c>
      <c r="BS32" s="8">
        <f t="shared" si="61"/>
        <v>5</v>
      </c>
      <c r="BT32" s="8">
        <f t="shared" ref="BT32:BT38" si="63">SUMIFS($X$64:$X$351,$V$64:$V$351,$BR32,$W$64:$W$351,BT$29)+SUMIFS($Y$64:$Y$351,$W$64:$W$351,$BR32,$V$64:$V$351,BT$29)</f>
        <v>3</v>
      </c>
      <c r="BU32" s="6"/>
      <c r="BV32" s="7">
        <f t="shared" ref="BV32:CA32" si="64">SUMIFS($X$64:$X$351,$V$64:$V$351,$BR32,$W$64:$W$351,BV$29)+SUMIFS($Y$64:$Y$351,$W$64:$W$351,$BR32,$V$64:$V$351,BV$29)</f>
        <v>7</v>
      </c>
      <c r="BW32" s="7">
        <f t="shared" si="64"/>
        <v>8</v>
      </c>
      <c r="BX32" s="7">
        <f t="shared" si="64"/>
        <v>5</v>
      </c>
      <c r="BY32" s="7">
        <f t="shared" si="64"/>
        <v>3</v>
      </c>
      <c r="BZ32" s="7">
        <f t="shared" si="64"/>
        <v>6</v>
      </c>
      <c r="CA32" s="7">
        <f t="shared" si="64"/>
        <v>7</v>
      </c>
      <c r="CB32" s="3"/>
    </row>
    <row r="33" spans="2:80" s="2" customFormat="1" x14ac:dyDescent="0.2">
      <c r="C33" s="2" t="str">
        <f t="shared" si="58"/>
        <v>Team C4</v>
      </c>
      <c r="E33" s="14">
        <f t="array" ref="E33">IF(O20=C20,SUM(IF(($BR$52:$BR$60=C20)*($BS$51:$CA$51=O17),$BS$52:$CA$60)),0)</f>
        <v>0</v>
      </c>
      <c r="F33" s="3">
        <f t="array" ref="F33">IF(O20=C20,SUM(IF(($BR$52:$BR$60=C20)*($BS$51:$CA$51=O18),$BS$52:$CA$60)),0)</f>
        <v>0</v>
      </c>
      <c r="G33" s="3">
        <f t="array" ref="G33">IF(O20=C20,SUM(IF(($BR$52:$BR$60=C20)*($BS$51:$CA$51=O19),$BS$52:$CA$60)),0)</f>
        <v>0</v>
      </c>
      <c r="H33" s="3">
        <f t="array" ref="H33">IF(O20=C20,SUM(IF(($BR$52:$BR$60=C20)*($BS$51:$CA$51=O21),$BS$52:$CA$60)),0)</f>
        <v>0</v>
      </c>
      <c r="I33" s="3">
        <f t="array" ref="I33">IF(O20=C20,SUM(IF(($BR$52:$BR$60=C20)*($BS$51:$CA$51=O22),$BS$52:$CA$60)),0)</f>
        <v>0</v>
      </c>
      <c r="J33" s="3">
        <f t="array" ref="J33">IF(O20=C20,SUM(IF(($BR$52:$BR$60=C20)*($BS$51:$CA$51=O23),$BS$52:$CA$60)),0)</f>
        <v>0</v>
      </c>
      <c r="K33" s="3">
        <f t="array" ref="K33">IF(O20=C20,SUM(IF(($BR$52:$BR$60=C20)*($BS$51:$CA$51=O$24),$BS$52:$CA$60)),0)</f>
        <v>0</v>
      </c>
      <c r="L33" s="3">
        <f t="array" ref="L33">IF(O20=C20,SUM(IF(($BR$52:$BR$60=C20)*($BS$51:$CA$51=O$25),$BS$52:$CA$60)),0)</f>
        <v>0</v>
      </c>
      <c r="M33" s="5">
        <f t="array" ref="M33">IF(P20=C20,SUM(IF(($BR$52:$BR$60=C20)*($BS$51:$CA$51=P17),$BS$52:$CA$60)),0)</f>
        <v>0</v>
      </c>
      <c r="N33" s="3">
        <f t="array" ref="N33">IF(P20=C20,SUM(IF(($BR$52:$BR$60=C20)*($BS$51:$CA$51=P18),$BS$52:$CA$60)),0)</f>
        <v>0</v>
      </c>
      <c r="O33" s="3">
        <f t="array" ref="O33">IF(P20=C20,SUM(IF(($BR$52:$BR$60=C20)*($BS$51:$CA$51=P19),$BS$52:$CA$60)),0)</f>
        <v>0</v>
      </c>
      <c r="P33" s="3">
        <f t="array" ref="P33">IF(P20=C20,SUM(IF(($BR$52:$BR$60=C20)*($BS$51:$CA$51=P21),$BS$52:$CA$60)),0)</f>
        <v>0</v>
      </c>
      <c r="Q33" s="3">
        <f t="array" ref="Q33">IF(P20=C20,SUM(IF(($BR$52:$BR$60=C20)*($BS$51:$CA$51=P22),$BS$52:$CA$60)),0)</f>
        <v>0</v>
      </c>
      <c r="R33" s="3">
        <f t="array" ref="R33">IF(P20=C20,SUM(IF(($BR$52:$BR$60=C20)*($BS$51:$CA$51=P23),$BS$52:$CA$60)),0)</f>
        <v>0</v>
      </c>
      <c r="S33" s="3">
        <f t="array" ref="S33">IF(P20=C20,SUM(IF(($BR$52:$BR$60=C20)*($BS$51:$CA$51=P$24),$BS$52:$CA$60)),0)</f>
        <v>0</v>
      </c>
      <c r="T33" s="3">
        <f t="array" ref="T33">IF(P20=C20,SUM(IF(($BR$52:$BR$60=C20)*($BS$51:$CA$51=P$25),$BS$52:$CA$60)),0)</f>
        <v>0</v>
      </c>
      <c r="U33" s="5">
        <f t="array" ref="U33">IF(Q20=C20,SUM(IF(($BR$52:$BR$60=C20)*($BS$51:$CA$51=Q17),$BS$52:$CA$60)),0)</f>
        <v>0</v>
      </c>
      <c r="V33" s="3">
        <f t="array" ref="V33">IF(Q20=C20,SUM(IF(($BR$52:$BR$60=C20)*($BS$51:$CA$51=Q18),$BS$52:$CA$60)),0)</f>
        <v>0</v>
      </c>
      <c r="W33" s="3">
        <f t="array" ref="W33">IF(Q20=C20,SUM(IF(($BR$52:$BR$60=C20)*($BS$51:$CA$51=Q19),$BS$52:$CA$60)),0)</f>
        <v>0</v>
      </c>
      <c r="X33" s="3">
        <f t="array" ref="X33">IF(Q20=C20,SUM(IF(($BR$52:$BR$60=C20)*($BS$51:$CA$51=Q21),$BS$52:$CA$60)),0)</f>
        <v>0</v>
      </c>
      <c r="Y33" s="3">
        <f t="array" ref="Y33">IF(Q20=C20,SUM(IF(($BR$52:$BR$60=C20)*($BS$51:$CA$51=Q22),$BS$52:$CA$60)),0)</f>
        <v>0</v>
      </c>
      <c r="Z33" s="3">
        <f t="array" ref="Z33">IF(Q20=C20,SUM(IF(($BR$52:$BR$60=C20)*($BS$51:$CA$51=Q23),$BS$52:$CA$60)),0)</f>
        <v>0</v>
      </c>
      <c r="AA33" s="3">
        <f t="array" ref="AA33">IF(Q20=C20,SUM(IF(($BR$52:$BR$60=C20)*($BS$51:$CA$51=Q$24),$BS$52:$CA$60)),0)</f>
        <v>0</v>
      </c>
      <c r="AB33" s="3">
        <f t="array" ref="AB33">IF(Q20=C20,SUM(IF(($BR$52:$BR$60=C20)*($BS$51:$CA$51=Q$25),$BS$52:$CA$60)),0)</f>
        <v>0</v>
      </c>
      <c r="AC33" s="5">
        <f t="array" ref="AC33">IF(R20=C20,SUM(IF(($BR$52:$BR$60=C20)*($BS$51:$CA$51=R17),$BS$52:$CA$60)),0)</f>
        <v>0</v>
      </c>
      <c r="AD33" s="3">
        <f t="array" ref="AD33">IF(R20=C20,SUM(IF(($BR$52:$BR$60=C20)*($BS$51:$CA$51=R18),$BS$52:$CA$60)),0)</f>
        <v>0</v>
      </c>
      <c r="AE33" s="3">
        <f t="array" ref="AE33">IF(R20=C20,SUM(IF(($BR$52:$BR$60=C20)*($BS$51:$CA$51=R19),$BS$52:$CA$60)),0)</f>
        <v>0</v>
      </c>
      <c r="AF33" s="3">
        <f t="array" ref="AF33">IF(R20=C20,SUM(IF(($BR$52:$BR$60=C20)*($BS$51:$CA$51=R21),$BS$52:$CA$60)),0)</f>
        <v>0</v>
      </c>
      <c r="AG33" s="3">
        <f t="array" ref="AG33">IF(R20=C20,SUM(IF(($BR$52:$BR$60=C20)*($BS$51:$CA$51=R22),$BS$52:$CA$60)),0)</f>
        <v>0</v>
      </c>
      <c r="AH33" s="3">
        <f t="array" ref="AH33">IF(R20=C20,SUM(IF(($BR$52:$BR$60=C20)*($BS$51:$CA$51=R23),$BS$52:$CA$60)),0)</f>
        <v>0</v>
      </c>
      <c r="AI33" s="3">
        <f t="array" ref="AI33">IF(R20=C20,SUM(IF(($BR$52:$BR$60=C20)*($BS$51:$CA$51=R$24),$BS$52:$CA$60)),0)</f>
        <v>0</v>
      </c>
      <c r="AJ33" s="3">
        <f t="array" ref="AJ33">IF(R20=C20,SUM(IF(($BR$52:$BR$60=C20)*($BS$51:$CA$51=R$25),$BS$52:$CA$60)),0)</f>
        <v>0</v>
      </c>
      <c r="AK33" s="5">
        <f t="array" ref="AK33">IF(S20=C20,SUM(IF(($BR$52:$BR$60=C20)*($BS$51:$CA$51=S17),$BS$52:$CA$60)),0)</f>
        <v>0</v>
      </c>
      <c r="AL33" s="3">
        <f t="array" ref="AL33">IF(S20=C20,SUM(IF(($BR$52:$BR$60=C20)*($BS$51:$CA$51=S18),$BS$52:$CA$60)),0)</f>
        <v>0</v>
      </c>
      <c r="AM33" s="3">
        <f t="array" ref="AM33">IF(S20=C20,SUM(IF(($BR$52:$BR$60=C20)*($BS$51:$CA$51=S19),$BS$52:$CA$60)),0)</f>
        <v>0</v>
      </c>
      <c r="AN33" s="3">
        <f t="array" ref="AN33">IF(S20=C20,SUM(IF(($BR$52:$BR$60=C20)*($BS$51:$CA$51=S21),$BS$52:$CA$60)),0)</f>
        <v>0</v>
      </c>
      <c r="AO33" s="3">
        <f t="array" ref="AO33">IF(S20=C20,SUM(IF(($BR$52:$BR$60=C20)*($BS$51:$CA$51=S22),$BS$52:$CA$60)),0)</f>
        <v>0</v>
      </c>
      <c r="AP33" s="3">
        <f t="array" ref="AP33">IF(S20=C20,SUM(IF(($BR$52:$BR$60=C20)*($BS$51:$CA$51=S23),$BS$52:$CA$60)),0)</f>
        <v>0</v>
      </c>
      <c r="AQ33" s="3">
        <f t="array" ref="AQ33">IF(S20=C20,SUM(IF(($BR$52:$BR$60=C20)*($BS$51:$CA$51=S$24),$BS$52:$CA$60)),0)</f>
        <v>0</v>
      </c>
      <c r="AR33" s="3">
        <f t="array" ref="AR33">IF(S20=C20,SUM(IF(($BR$52:$BR$60=C20)*($BS$51:$CA$51=S$25),$BS$52:$CA$60)),0)</f>
        <v>0</v>
      </c>
      <c r="AS33" s="5">
        <f t="array" ref="AS33">IF(T20=C20,SUM(IF(($BR$52:$BR$60=C20)*($BS$51:$CA$51=T17),$BS$52:$CA$60)),0)</f>
        <v>0</v>
      </c>
      <c r="AT33" s="3">
        <f t="array" ref="AT33">IF(T20=C20,SUM(IF(($BR$52:$BR$60=C20)*($BS$51:$CA$51=T18),$BS$52:$CA$60)),0)</f>
        <v>0</v>
      </c>
      <c r="AU33" s="3">
        <f t="array" ref="AU33">IF(T20=C20,SUM(IF(($BR$52:$BR$60=C20)*($BS$51:$CA$51=T19),$BS$52:$CA$60)),0)</f>
        <v>0</v>
      </c>
      <c r="AV33" s="3">
        <f t="array" ref="AV33">IF(T20=C20,SUM(IF(($BR$52:$BR$60=C20)*($BS$51:$CA$51=T21),$BS$52:$CA$60)),0)</f>
        <v>0</v>
      </c>
      <c r="AW33" s="3">
        <f t="array" ref="AW33">IF(T20=C20,SUM(IF(($BR$52:$BR$60=C20)*($BS$51:$CA$51=T22),$BS$52:$CA$60)),0)</f>
        <v>0</v>
      </c>
      <c r="AX33" s="3">
        <f t="array" ref="AX33">IF(T20=C20,SUM(IF(($BR$52:$BR$60=C20)*($BS$51:$CA$51=T23),$BS$52:$CA$60)),0)</f>
        <v>0</v>
      </c>
      <c r="AY33" s="3">
        <f t="array" ref="AY33">IF(T20=C20,SUM(IF(($BR$52:$BR$60=C20)*($BS$51:$CA$51=T$24),$BS$52:$CA$60)),0)</f>
        <v>0</v>
      </c>
      <c r="AZ33" s="3">
        <f t="array" ref="AZ33">IF(T20=C20,SUM(IF(($BR$52:$BR$60=C20)*($BS$51:$CA$51=T$25),$BS$52:$CA$60)),0)</f>
        <v>0</v>
      </c>
      <c r="BA33" s="5">
        <f t="array" ref="BA33">IF(U20=C20,SUM(IF(($BR$52:$BR$60=C20)*($BS$51:$CA$51=U$17),$BS$52:$CA$60)),0)</f>
        <v>0</v>
      </c>
      <c r="BB33" s="3">
        <f t="array" ref="BB33">IF(U20=C20,SUM(IF(($BR$52:$BR$60=C20)*($BS$51:$CA$51=U$18),$BS$52:$CA$60)),0)</f>
        <v>0</v>
      </c>
      <c r="BC33" s="3">
        <f t="array" ref="BC33">IF(U20=C20,SUM(IF(($BR$52:$BR$60=C20)*($BS$51:$CA$51=U$19),$BS$52:$CA$60)),0)</f>
        <v>0</v>
      </c>
      <c r="BD33" s="3">
        <f t="array" ref="BD33">IF(U20=C20,SUM(IF(($BR$52:$BR$60=C20)*($BS$51:$CA$51=U$21),$BS$52:$CA$60)),0)</f>
        <v>0</v>
      </c>
      <c r="BE33" s="3">
        <f t="array" ref="BE33">IF(U20=C20,SUM(IF(($BR$52:$BR$60=C20)*($BS$51:$CA$51=U$22),$BS$52:$CA$60)),0)</f>
        <v>0</v>
      </c>
      <c r="BF33" s="3">
        <f t="array" ref="BF33">IF(U20=C20,SUM(IF(($BR$52:$BR$60=C20)*($BS$51:$CA$51=U$23),$BS$52:$CA$60)),0)</f>
        <v>0</v>
      </c>
      <c r="BG33" s="3">
        <f t="array" ref="BG33">IF(U20=C20,SUM(IF(($BR$52:$BR$60=C20)*($BS$51:$CA$51=U$24),$BS$52:$CA$60)),0)</f>
        <v>0</v>
      </c>
      <c r="BH33" s="3">
        <f t="array" ref="BH33">IF(U20=C20,SUM(IF(($BR$52:$BR$60=C20)*($BS$51:$CA$51=U$25),$BS$52:$CA$60)),0)</f>
        <v>0</v>
      </c>
      <c r="BI33" s="5">
        <f t="array" ref="BI33">IF(V20=C20,SUM(IF(($BR$52:$BR$60=C20)*($BS$51:$CA$51=V$17),$BS$52:$CA$60)),0)</f>
        <v>0</v>
      </c>
      <c r="BJ33" s="3">
        <f t="array" ref="BJ33">IF(V20=C20,SUM(IF(($BR$52:$BR$60=C20)*($BS$51:$CA$51=V$18),$BS$52:$CA$60)),0)</f>
        <v>0</v>
      </c>
      <c r="BK33" s="3">
        <f t="array" ref="BK33">IF(V20=C20,SUM(IF(($BR$52:$BR$60=C20)*($BS$51:$CA$51=V$19),$BS$52:$CA$60)),0)</f>
        <v>0</v>
      </c>
      <c r="BL33" s="3">
        <f t="array" ref="BL33">IF(V20=C20,SUM(IF(($BR$52:$BR$60=C20)*($BS$51:$CA$51=V$21),$BS$52:$CA$60)),0)</f>
        <v>0</v>
      </c>
      <c r="BM33" s="3">
        <f t="array" ref="BM33">IF(V20=C20,SUM(IF(($BR$52:$BR$60=C20)*($BS$51:$CA$51=V$22),$BS$52:$CA$60)),0)</f>
        <v>0</v>
      </c>
      <c r="BN33" s="3">
        <f t="array" ref="BN33">IF(V20=C20,SUM(IF(($BR$52:$BR$60=C20)*($BS$51:$CA$51=V$23),$BS$52:$CA$60)),0)</f>
        <v>0</v>
      </c>
      <c r="BO33" s="3">
        <f t="array" ref="BO33">IF(V20=C20,SUM(IF(($BR$52:$BR$60=C20)*($BS$51:$CA$51=V$24),$BS$52:$CA$60)),0)</f>
        <v>0</v>
      </c>
      <c r="BP33" s="15">
        <f t="array" ref="BP33">IF(V20=C20,SUM(IF(($BR$52:$BR$60=C20)*($BS$51:$CA$51=V$25),$BS$52:$CA$60)),0)</f>
        <v>0</v>
      </c>
      <c r="BQ33" s="3"/>
      <c r="BR33" s="2" t="str">
        <f t="shared" si="59"/>
        <v>Team C4</v>
      </c>
      <c r="BS33" s="8">
        <f t="shared" si="61"/>
        <v>8</v>
      </c>
      <c r="BT33" s="8">
        <f t="shared" si="63"/>
        <v>3</v>
      </c>
      <c r="BU33" s="8">
        <f t="shared" ref="BU33:BU38" si="65">SUMIFS($X$64:$X$351,$V$64:$V$351,$BR33,$W$64:$W$351,BU$29)+SUMIFS($Y$64:$Y$351,$W$64:$W$351,$BR33,$V$64:$V$351,BU$29)</f>
        <v>6</v>
      </c>
      <c r="BV33" s="6"/>
      <c r="BW33" s="7">
        <f>SUMIFS($X$64:$X$351,$V$64:$V$351,$BR33,$W$64:$W$351,BW$29)+SUMIFS($Y$64:$Y$351,$W$64:$W$351,$BR33,$V$64:$V$351,BW$29)</f>
        <v>5</v>
      </c>
      <c r="BX33" s="7">
        <f>SUMIFS($X$64:$X$351,$V$64:$V$351,$BR33,$W$64:$W$351,BX$29)+SUMIFS($Y$64:$Y$351,$W$64:$W$351,$BR33,$V$64:$V$351,BX$29)</f>
        <v>7</v>
      </c>
      <c r="BY33" s="7">
        <f>SUMIFS($X$64:$X$351,$V$64:$V$351,$BR33,$W$64:$W$351,BY$29)+SUMIFS($Y$64:$Y$351,$W$64:$W$351,$BR33,$V$64:$V$351,BY$29)</f>
        <v>3</v>
      </c>
      <c r="BZ33" s="7">
        <f>SUMIFS($X$64:$X$351,$V$64:$V$351,$BR33,$W$64:$W$351,BZ$29)+SUMIFS($Y$64:$Y$351,$W$64:$W$351,$BR33,$V$64:$V$351,BZ$29)</f>
        <v>5</v>
      </c>
      <c r="CA33" s="7">
        <f>SUMIFS($X$64:$X$351,$V$64:$V$351,$BR33,$W$64:$W$351,CA$29)+SUMIFS($Y$64:$Y$351,$W$64:$W$351,$BR33,$V$64:$V$351,CA$29)</f>
        <v>2</v>
      </c>
      <c r="CB33" s="3"/>
    </row>
    <row r="34" spans="2:80" s="2" customFormat="1" x14ac:dyDescent="0.2">
      <c r="C34" s="2" t="str">
        <f t="shared" si="58"/>
        <v>Team C5</v>
      </c>
      <c r="E34" s="14">
        <f t="array" ref="E34">IF(O21=C21,SUM(IF(($BR$52:$BR$60=C21)*($BS$51:$CA$51=O17),$BS$52:$CA$60)),0)</f>
        <v>0</v>
      </c>
      <c r="F34" s="3">
        <f t="array" ref="F34">IF(O21=C21,SUM(IF(($BR$52:$BR$60=C21)*($BS$51:$CA$51=O18),$BS$52:$CA$60)),0)</f>
        <v>0</v>
      </c>
      <c r="G34" s="3">
        <f t="array" ref="G34">IF(O21=C21,SUM(IF(($BR$52:$BR$60=C21)*($BS$51:$CA$51=O19),$BS$52:$CA$60)),0)</f>
        <v>0</v>
      </c>
      <c r="H34" s="3">
        <f t="array" ref="H34">IF(O21=C21,SUM(IF(($BR$52:$BR$60=C21)*($BS$51:$CA$51=O20),$BS$52:$CA$60)),0)</f>
        <v>0</v>
      </c>
      <c r="I34" s="3">
        <f t="array" ref="I34">IF(O21=C21,SUM(IF(($BR$52:$BR$60=C21)*($BS$51:$CA$51=O22),$BS$52:$CA$60)),0)</f>
        <v>0</v>
      </c>
      <c r="J34" s="3">
        <f t="array" ref="J34">IF(O21=C21,SUM(IF(($BR$52:$BR$60=C21)*($BS$51:$CA$51=O23),$BS$52:$CA$60)),0)</f>
        <v>0</v>
      </c>
      <c r="K34" s="3">
        <f t="array" ref="K34">IF(O21=C21,SUM(IF(($BR$52:$BR$60=C21)*($BS$51:$CA$51=O$24),$BS$52:$CA$60)),0)</f>
        <v>0</v>
      </c>
      <c r="L34" s="3">
        <f t="array" ref="L34">IF(O21=C21,SUM(IF(($BR$52:$BR$60=C21)*($BS$51:$CA$51=O$25),$BS$52:$CA$60)),0)</f>
        <v>0</v>
      </c>
      <c r="M34" s="5">
        <f t="array" ref="M34">IF(P21=C21,SUM(IF(($BR$52:$BR$60=C21)*($BS$51:$CA$51=P17),$BS$52:$CA$60)),0)</f>
        <v>0</v>
      </c>
      <c r="N34" s="3">
        <f t="array" ref="N34">IF(P21=C21,SUM(IF(($BR$52:$BR$60=C21)*($BS$51:$CA$51=P18),$BS$52:$CA$60)),0)</f>
        <v>0</v>
      </c>
      <c r="O34" s="3">
        <f t="array" ref="O34">IF(P21=C21,SUM(IF(($BR$52:$BR$60=C21)*($BS$51:$CA$51=P19),$BS$52:$CA$60)),0)</f>
        <v>0</v>
      </c>
      <c r="P34" s="3">
        <f t="array" ref="P34">IF(P21=C21,SUM(IF(($BR$52:$BR$60=C21)*($BS$51:$CA$51=P20),$BS$52:$CA$60)),0)</f>
        <v>0</v>
      </c>
      <c r="Q34" s="3">
        <f t="array" ref="Q34">IF(P21=C21,SUM(IF(($BR$52:$BR$60=C21)*($BS$51:$CA$51=P22),$BS$52:$CA$60)),0)</f>
        <v>0</v>
      </c>
      <c r="R34" s="3">
        <f t="array" ref="R34">IF(P21=C21,SUM(IF(($BR$52:$BR$60=C21)*($BS$51:$CA$51=P23),$BS$52:$CA$60)),0)</f>
        <v>0</v>
      </c>
      <c r="S34" s="3">
        <f t="array" ref="S34">IF(P21=C21,SUM(IF(($BR$52:$BR$60=C21)*($BS$51:$CA$51=P$24),$BS$52:$CA$60)),0)</f>
        <v>0</v>
      </c>
      <c r="T34" s="3">
        <f t="array" ref="T34">IF(P21=C21,SUM(IF(($BR$52:$BR$60=C21)*($BS$51:$CA$51=P$25),$BS$52:$CA$60)),0)</f>
        <v>0</v>
      </c>
      <c r="U34" s="5">
        <f t="array" ref="U34">IF(Q21=C21,SUM(IF(($BR$52:$BR$60=C21)*($BS$51:$CA$51=Q17),$BS$52:$CA$60)),0)</f>
        <v>0</v>
      </c>
      <c r="V34" s="3">
        <f t="array" ref="V34">IF(Q21=C21,SUM(IF(($BR$52:$BR$60=C21)*($BS$51:$CA$51=Q18),$BS$52:$CA$60)),0)</f>
        <v>0</v>
      </c>
      <c r="W34" s="3">
        <f t="array" ref="W34">IF(Q21=C21,SUM(IF(($BR$52:$BR$60=C21)*($BS$51:$CA$51=Q19),$BS$52:$CA$60)),0)</f>
        <v>0</v>
      </c>
      <c r="X34" s="3">
        <f t="array" ref="X34">IF(Q21=C21,SUM(IF(($BR$52:$BR$60=C21)*($BS$51:$CA$51=Q20),$BS$52:$CA$60)),0)</f>
        <v>0</v>
      </c>
      <c r="Y34" s="3">
        <f t="array" ref="Y34">IF(Q21=C21,SUM(IF(($BR$52:$BR$60=C21)*($BS$51:$CA$51=Q22),$BS$52:$CA$60)),0)</f>
        <v>0</v>
      </c>
      <c r="Z34" s="3">
        <f t="array" ref="Z34">IF(Q21=C21,SUM(IF(($BR$52:$BR$60=C21)*($BS$51:$CA$51=Q23),$BS$52:$CA$60)),0)</f>
        <v>0</v>
      </c>
      <c r="AA34" s="3">
        <f t="array" ref="AA34">IF(Q21=C21,SUM(IF(($BR$52:$BR$60=C21)*($BS$51:$CA$51=Q$24),$BS$52:$CA$60)),0)</f>
        <v>0</v>
      </c>
      <c r="AB34" s="3">
        <f t="array" ref="AB34">IF(Q21=C21,SUM(IF(($BR$52:$BR$60=C21)*($BS$51:$CA$51=Q$25),$BS$52:$CA$60)),0)</f>
        <v>0</v>
      </c>
      <c r="AC34" s="5">
        <f t="array" ref="AC34">IF(R21=C21,SUM(IF(($BR$52:$BR$60=C21)*($BS$51:$CA$51=R17),$BS$52:$CA$60)),0)</f>
        <v>0</v>
      </c>
      <c r="AD34" s="3">
        <f t="array" ref="AD34">IF(R21=C21,SUM(IF(($BR$52:$BR$60=C21)*($BS$51:$CA$51=R18),$BS$52:$CA$60)),0)</f>
        <v>0</v>
      </c>
      <c r="AE34" s="3">
        <f t="array" ref="AE34">IF(R21=C21,SUM(IF(($BR$52:$BR$60=C21)*($BS$51:$CA$51=R19),$BS$52:$CA$60)),0)</f>
        <v>0</v>
      </c>
      <c r="AF34" s="3">
        <f t="array" ref="AF34">IF(R21=C21,SUM(IF(($BR$52:$BR$60=C21)*($BS$51:$CA$51=R20),$BS$52:$CA$60)),0)</f>
        <v>0</v>
      </c>
      <c r="AG34" s="3">
        <f t="array" ref="AG34">IF(R21=C21,SUM(IF(($BR$52:$BR$60=C21)*($BS$51:$CA$51=R22),$BS$52:$CA$60)),0)</f>
        <v>0</v>
      </c>
      <c r="AH34" s="3">
        <f t="array" ref="AH34">IF(R21=C21,SUM(IF(($BR$52:$BR$60=C21)*($BS$51:$CA$51=R23),$BS$52:$CA$60)),0)</f>
        <v>0</v>
      </c>
      <c r="AI34" s="3">
        <f t="array" ref="AI34">IF(R21=C21,SUM(IF(($BR$52:$BR$60=C21)*($BS$51:$CA$51=R$24),$BS$52:$CA$60)),0)</f>
        <v>0</v>
      </c>
      <c r="AJ34" s="3">
        <f t="array" ref="AJ34">IF(R21=C21,SUM(IF(($BR$52:$BR$60=C21)*($BS$51:$CA$51=R$25),$BS$52:$CA$60)),0)</f>
        <v>0</v>
      </c>
      <c r="AK34" s="5">
        <f t="array" ref="AK34">IF(S21=C21,SUM(IF(($BR$52:$BR$60=C21)*($BS$51:$CA$51=S17),$BS$52:$CA$60)),0)</f>
        <v>0</v>
      </c>
      <c r="AL34" s="3">
        <f t="array" ref="AL34">IF(S21=C21,SUM(IF(($BR$52:$BR$60=C21)*($BS$51:$CA$51=S18),$BS$52:$CA$60)),0)</f>
        <v>0</v>
      </c>
      <c r="AM34" s="3">
        <f t="array" ref="AM34">IF(S21=C21,SUM(IF(($BR$52:$BR$60=C21)*($BS$51:$CA$51=S19),$BS$52:$CA$60)),0)</f>
        <v>0</v>
      </c>
      <c r="AN34" s="3">
        <f t="array" ref="AN34">IF(S21=C21,SUM(IF(($BR$52:$BR$60=C21)*($BS$51:$CA$51=S20),$BS$52:$CA$60)),0)</f>
        <v>0</v>
      </c>
      <c r="AO34" s="3">
        <f t="array" ref="AO34">IF(S21=C21,SUM(IF(($BR$52:$BR$60=C21)*($BS$51:$CA$51=S22),$BS$52:$CA$60)),0)</f>
        <v>0</v>
      </c>
      <c r="AP34" s="3">
        <f t="array" ref="AP34">IF(S21=C21,SUM(IF(($BR$52:$BR$60=C21)*($BS$51:$CA$51=S23),$BS$52:$CA$60)),0)</f>
        <v>0</v>
      </c>
      <c r="AQ34" s="3">
        <f t="array" ref="AQ34">IF(S21=C21,SUM(IF(($BR$52:$BR$60=C21)*($BS$51:$CA$51=S$24),$BS$52:$CA$60)),0)</f>
        <v>0</v>
      </c>
      <c r="AR34" s="3">
        <f t="array" ref="AR34">IF(S21=C21,SUM(IF(($BR$52:$BR$60=C21)*($BS$51:$CA$51=S$25),$BS$52:$CA$60)),0)</f>
        <v>0</v>
      </c>
      <c r="AS34" s="5">
        <f t="array" ref="AS34">IF(T21=C21,SUM(IF(($BR$52:$BR$60=C21)*($BS$51:$CA$51=T17),$BS$52:$CA$60)),0)</f>
        <v>0</v>
      </c>
      <c r="AT34" s="3">
        <f t="array" ref="AT34">IF(T21=C21,SUM(IF(($BR$52:$BR$60=C21)*($BS$51:$CA$51=T18),$BS$52:$CA$60)),0)</f>
        <v>0</v>
      </c>
      <c r="AU34" s="3">
        <f t="array" ref="AU34">IF(T21=C21,SUM(IF(($BR$52:$BR$60=C21)*($BS$51:$CA$51=T19),$BS$52:$CA$60)),0)</f>
        <v>0</v>
      </c>
      <c r="AV34" s="3">
        <f t="array" ref="AV34">IF(T21=C21,SUM(IF(($BR$52:$BR$60=C21)*($BS$51:$CA$51=T20),$BS$52:$CA$60)),0)</f>
        <v>0</v>
      </c>
      <c r="AW34" s="3">
        <f t="array" ref="AW34">IF(T21=C21,SUM(IF(($BR$52:$BR$60=C21)*($BS$51:$CA$51=T22),$BS$52:$CA$60)),0)</f>
        <v>0</v>
      </c>
      <c r="AX34" s="3">
        <f t="array" ref="AX34">IF(T21=C21,SUM(IF(($BR$52:$BR$60=C21)*($BS$51:$CA$51=T23),$BS$52:$CA$60)),0)</f>
        <v>0</v>
      </c>
      <c r="AY34" s="3">
        <f t="array" ref="AY34">IF(T21=C21,SUM(IF(($BR$52:$BR$60=C21)*($BS$51:$CA$51=T$24),$BS$52:$CA$60)),0)</f>
        <v>0</v>
      </c>
      <c r="AZ34" s="3">
        <f t="array" ref="AZ34">IF(T21=C21,SUM(IF(($BR$52:$BR$60=C21)*($BS$51:$CA$51=T$25),$BS$52:$CA$60)),0)</f>
        <v>0</v>
      </c>
      <c r="BA34" s="5">
        <f t="array" ref="BA34">IF(U21=C21,SUM(IF(($BR$52:$BR$60=C21)*($BS$51:$CA$51=U$17),$BS$52:$CA$60)),0)</f>
        <v>0</v>
      </c>
      <c r="BB34" s="3">
        <f t="array" ref="BB34">IF(U21=C21,SUM(IF(($BR$52:$BR$60=C21)*($BS$51:$CA$51=U$18),$BS$52:$CA$60)),0)</f>
        <v>0</v>
      </c>
      <c r="BC34" s="3">
        <f t="array" ref="BC34">IF(U21=C21,SUM(IF(($BR$52:$BR$60=C21)*($BS$51:$CA$51=U$19),$BS$52:$CA$60)),0)</f>
        <v>0</v>
      </c>
      <c r="BD34" s="3">
        <f t="array" ref="BD34">IF(U21=C21,SUM(IF(($BR$52:$BR$60=C21)*($BS$51:$CA$51=U$20),$BS$52:$CA$60)),0)</f>
        <v>0</v>
      </c>
      <c r="BE34" s="3">
        <f t="array" ref="BE34">IF(U21=C21,SUM(IF(($BR$52:$BR$60=C21)*($BS$51:$CA$51=U$22),$BS$52:$CA$60)),0)</f>
        <v>0</v>
      </c>
      <c r="BF34" s="3">
        <f t="array" ref="BF34">IF(U21=C21,SUM(IF(($BR$52:$BR$60=C21)*($BS$51:$CA$51=U$23),$BS$52:$CA$60)),0)</f>
        <v>0</v>
      </c>
      <c r="BG34" s="3">
        <f t="array" ref="BG34">IF(U21=C21,SUM(IF(($BR$52:$BR$60=C21)*($BS$51:$CA$51=U$24),$BS$52:$CA$60)),0)</f>
        <v>0</v>
      </c>
      <c r="BH34" s="3">
        <f t="array" ref="BH34">IF(U21=C21,SUM(IF(($BR$52:$BR$60=C21)*($BS$51:$CA$51=U$25),$BS$52:$CA$60)),0)</f>
        <v>0</v>
      </c>
      <c r="BI34" s="5">
        <f t="array" ref="BI34">IF(V21=C21,SUM(IF(($BR$52:$BR$60=C21)*($BS$51:$CA$51=V$17),$BS$52:$CA$60)),0)</f>
        <v>0</v>
      </c>
      <c r="BJ34" s="3">
        <f t="array" ref="BJ34">IF(V21=C21,SUM(IF(($BR$52:$BR$60=C21)*($BS$51:$CA$51=V$18),$BS$52:$CA$60)),0)</f>
        <v>0</v>
      </c>
      <c r="BK34" s="3">
        <f t="array" ref="BK34">IF(V21=C21,SUM(IF(($BR$52:$BR$60=C21)*($BS$51:$CA$51=V$19),$BS$52:$CA$60)),0)</f>
        <v>0</v>
      </c>
      <c r="BL34" s="3">
        <f t="array" ref="BL34">IF(V21=C21,SUM(IF(($BR$52:$BR$60=C21)*($BS$51:$CA$51=V$20),$BS$52:$CA$60)),0)</f>
        <v>0</v>
      </c>
      <c r="BM34" s="3">
        <f t="array" ref="BM34">IF(V21=C21,SUM(IF(($BR$52:$BR$60=C21)*($BS$51:$CA$51=V$22),$BS$52:$CA$60)),0)</f>
        <v>0</v>
      </c>
      <c r="BN34" s="3">
        <f t="array" ref="BN34">IF(V21=C21,SUM(IF(($BR$52:$BR$60=C21)*($BS$51:$CA$51=V$23),$BS$52:$CA$60)),0)</f>
        <v>0</v>
      </c>
      <c r="BO34" s="3">
        <f t="array" ref="BO34">IF(V21=C21,SUM(IF(($BR$52:$BR$60=C21)*($BS$51:$CA$51=V$24),$BS$52:$CA$60)),0)</f>
        <v>0</v>
      </c>
      <c r="BP34" s="15">
        <f t="array" ref="BP34">IF(V21=C21,SUM(IF(($BR$52:$BR$60=C21)*($BS$51:$CA$51=V$25),$BS$52:$CA$60)),0)</f>
        <v>0</v>
      </c>
      <c r="BQ34" s="3"/>
      <c r="BR34" s="2" t="str">
        <f t="shared" si="59"/>
        <v>Team C5</v>
      </c>
      <c r="BS34" s="8">
        <f t="shared" si="61"/>
        <v>6</v>
      </c>
      <c r="BT34" s="8">
        <f t="shared" si="63"/>
        <v>7</v>
      </c>
      <c r="BU34" s="8">
        <f t="shared" si="65"/>
        <v>5</v>
      </c>
      <c r="BV34" s="8">
        <f>SUMIFS($X$64:$X$351,$V$64:$V$351,$BR34,$W$64:$W$351,BV$29)+SUMIFS($Y$64:$Y$351,$W$64:$W$351,$BR34,$V$64:$V$351,BV$29)</f>
        <v>8</v>
      </c>
      <c r="BW34" s="6"/>
      <c r="BX34" s="7">
        <f>SUMIFS($X$64:$X$351,$V$64:$V$351,$BR34,$W$64:$W$351,BX$29)+SUMIFS($Y$64:$Y$351,$W$64:$W$351,$BR34,$V$64:$V$351,BX$29)</f>
        <v>7</v>
      </c>
      <c r="BY34" s="7">
        <f>SUMIFS($X$64:$X$351,$V$64:$V$351,$BR34,$W$64:$W$351,BY$29)+SUMIFS($Y$64:$Y$351,$W$64:$W$351,$BR34,$V$64:$V$351,BY$29)</f>
        <v>5</v>
      </c>
      <c r="BZ34" s="7">
        <f>SUMIFS($X$64:$X$351,$V$64:$V$351,$BR34,$W$64:$W$351,BZ$29)+SUMIFS($Y$64:$Y$351,$W$64:$W$351,$BR34,$V$64:$V$351,BZ$29)</f>
        <v>10</v>
      </c>
      <c r="CA34" s="7">
        <f>SUMIFS($X$64:$X$351,$V$64:$V$351,$BR34,$W$64:$W$351,CA$29)+SUMIFS($Y$64:$Y$351,$W$64:$W$351,$BR34,$V$64:$V$351,CA$29)</f>
        <v>4</v>
      </c>
      <c r="CB34" s="3"/>
    </row>
    <row r="35" spans="2:80" s="2" customFormat="1" x14ac:dyDescent="0.2">
      <c r="C35" s="2" t="str">
        <f t="shared" si="58"/>
        <v>Team C6</v>
      </c>
      <c r="E35" s="14">
        <f t="array" ref="E35">IF(O22=C22,SUM(IF(($BR$52:$BR$60=C22)*($BS$51:$CA$51=O17),$BS$52:$CA$60)),0)</f>
        <v>0</v>
      </c>
      <c r="F35" s="3">
        <f t="array" ref="F35">IF(O22=C22,SUM(IF(($BR$52:$BR$60=C22)*($BS$51:$CA$51=O18),$BS$52:$CA$60)),0)</f>
        <v>0</v>
      </c>
      <c r="G35" s="3">
        <f t="array" ref="G35">IF(O22=C22,SUM(IF(($BR$52:$BR$60=C22)*($BS$51:$CA$51=O19),$BS$52:$CA$60)),0)</f>
        <v>0</v>
      </c>
      <c r="H35" s="3">
        <f t="array" ref="H35">IF(O22=C22,SUM(IF(($BR$52:$BR$60=C22)*($BS$51:$CA$51=O20),$BS$52:$CA$60)),0)</f>
        <v>0</v>
      </c>
      <c r="I35" s="3">
        <f t="array" ref="I35">IF(O22=C22,SUM(IF(($BR$52:$BR$60=C22)*($BS$51:$CA$51=O21),$BS$52:$CA$60)),0)</f>
        <v>0</v>
      </c>
      <c r="J35" s="3">
        <f t="array" ref="J35">IF(O22=C22,SUM(IF(($BR$52:$BR$60=C22)*($BS$51:$CA$51=O23),$BS$52:$CA$60)),0)</f>
        <v>0</v>
      </c>
      <c r="K35" s="3">
        <f t="array" ref="K35">IF(O22=C22,SUM(IF(($BR$52:$BR$60=C22)*($BS$51:$CA$51=O$24),$BS$52:$CA$60)),0)</f>
        <v>0</v>
      </c>
      <c r="L35" s="3">
        <f t="array" ref="L35">IF(O22=C22,SUM(IF(($BR$52:$BR$60=C22)*($BS$51:$CA$51=O$25),$BS$52:$CA$60)),0)</f>
        <v>0</v>
      </c>
      <c r="M35" s="5">
        <f t="array" ref="M35">IF(P22=C22,SUM(IF(($BR$52:$BR$60=C22)*($BS$51:$CA$51=P17),$BS$52:$CA$60)),0)</f>
        <v>0</v>
      </c>
      <c r="N35" s="3">
        <f t="array" ref="N35">IF(P22=C22,SUM(IF(($BR$52:$BR$60=C22)*($BS$51:$CA$51=P18),$BS$52:$CA$60)),0)</f>
        <v>0</v>
      </c>
      <c r="O35" s="3">
        <f t="array" ref="O35">IF(P22=C22,SUM(IF(($BR$52:$BR$60=C22)*($BS$51:$CA$51=P19),$BS$52:$CA$60)),0)</f>
        <v>0</v>
      </c>
      <c r="P35" s="3">
        <f t="array" ref="P35">IF(P22=C22,SUM(IF(($BR$52:$BR$60=C22)*($BS$51:$CA$51=P20),$BS$52:$CA$60)),0)</f>
        <v>0</v>
      </c>
      <c r="Q35" s="3">
        <f t="array" ref="Q35">IF(P22=C22,SUM(IF(($BR$52:$BR$60=C22)*($BS$51:$CA$51=P21),$BS$52:$CA$60)),0)</f>
        <v>0</v>
      </c>
      <c r="R35" s="3">
        <f t="array" ref="R35">IF(P22=C22,SUM(IF(($BR$52:$BR$60=C22)*($BS$51:$CA$51=P23),$BS$52:$CA$60)),0)</f>
        <v>0</v>
      </c>
      <c r="S35" s="3">
        <f t="array" ref="S35">IF(P22=C22,SUM(IF(($BR$52:$BR$60=C22)*($BS$51:$CA$51=P$24),$BS$52:$CA$60)),0)</f>
        <v>0</v>
      </c>
      <c r="T35" s="3">
        <f t="array" ref="T35">IF(P22=C22,SUM(IF(($BR$52:$BR$60=C22)*($BS$51:$CA$51=P$25),$BS$52:$CA$60)),0)</f>
        <v>0</v>
      </c>
      <c r="U35" s="5">
        <f t="array" ref="U35">IF(Q22=C22,SUM(IF(($BR$52:$BR$60=C22)*($BS$51:$CA$51=Q17),$BS$52:$CA$60)),0)</f>
        <v>0</v>
      </c>
      <c r="V35" s="3">
        <f t="array" ref="V35">IF(Q22=C22,SUM(IF(($BR$52:$BR$60=C22)*($BS$51:$CA$51=Q18),$BS$52:$CA$60)),0)</f>
        <v>0</v>
      </c>
      <c r="W35" s="3">
        <f t="array" ref="W35">IF(Q22=C22,SUM(IF(($BR$52:$BR$60=C22)*($BS$51:$CA$51=Q19),$BS$52:$CA$60)),0)</f>
        <v>0</v>
      </c>
      <c r="X35" s="3">
        <f t="array" ref="X35">IF(Q22=C22,SUM(IF(($BR$52:$BR$60=C22)*($BS$51:$CA$51=Q20),$BS$52:$CA$60)),0)</f>
        <v>0</v>
      </c>
      <c r="Y35" s="3">
        <f t="array" ref="Y35">IF(Q22=C22,SUM(IF(($BR$52:$BR$60=C22)*($BS$51:$CA$51=Q21),$BS$52:$CA$60)),0)</f>
        <v>0</v>
      </c>
      <c r="Z35" s="3">
        <f t="array" ref="Z35">IF(Q22=C22,SUM(IF(($BR$52:$BR$60=C22)*($BS$51:$CA$51=Q23),$BS$52:$CA$60)),0)</f>
        <v>0</v>
      </c>
      <c r="AA35" s="3">
        <f t="array" ref="AA35">IF(Q22=C22,SUM(IF(($BR$52:$BR$60=C22)*($BS$51:$CA$51=Q$24),$BS$52:$CA$60)),0)</f>
        <v>0</v>
      </c>
      <c r="AB35" s="3">
        <f t="array" ref="AB35">IF(Q22=C22,SUM(IF(($BR$52:$BR$60=C22)*($BS$51:$CA$51=Q$25),$BS$52:$CA$60)),0)</f>
        <v>0</v>
      </c>
      <c r="AC35" s="5">
        <f t="array" ref="AC35">IF(R22=C22,SUM(IF(($BR$52:$BR$60=C22)*($BS$51:$CA$51=R17),$BS$52:$CA$60)),0)</f>
        <v>0</v>
      </c>
      <c r="AD35" s="3">
        <f t="array" ref="AD35">IF(R22=C22,SUM(IF(($BR$52:$BR$60=C22)*($BS$51:$CA$51=R18),$BS$52:$CA$60)),0)</f>
        <v>0</v>
      </c>
      <c r="AE35" s="3">
        <f t="array" ref="AE35">IF(R22=C22,SUM(IF(($BR$52:$BR$60=C22)*($BS$51:$CA$51=R19),$BS$52:$CA$60)),0)</f>
        <v>0</v>
      </c>
      <c r="AF35" s="3">
        <f t="array" ref="AF35">IF(R22=C22,SUM(IF(($BR$52:$BR$60=C22)*($BS$51:$CA$51=R20),$BS$52:$CA$60)),0)</f>
        <v>0</v>
      </c>
      <c r="AG35" s="3">
        <f t="array" ref="AG35">IF(R22=C22,SUM(IF(($BR$52:$BR$60=C22)*($BS$51:$CA$51=R21),$BS$52:$CA$60)),0)</f>
        <v>0</v>
      </c>
      <c r="AH35" s="3">
        <f t="array" ref="AH35">IF(R22=C22,SUM(IF(($BR$52:$BR$60=C22)*($BS$51:$CA$51=R23),$BS$52:$CA$60)),0)</f>
        <v>0</v>
      </c>
      <c r="AI35" s="3">
        <f t="array" ref="AI35">IF(R22=C22,SUM(IF(($BR$52:$BR$60=C22)*($BS$51:$CA$51=R$24),$BS$52:$CA$60)),0)</f>
        <v>0</v>
      </c>
      <c r="AJ35" s="3">
        <f t="array" ref="AJ35">IF(R22=C22,SUM(IF(($BR$52:$BR$60=C22)*($BS$51:$CA$51=R$25),$BS$52:$CA$60)),0)</f>
        <v>0</v>
      </c>
      <c r="AK35" s="5">
        <f t="array" ref="AK35">IF(S22=C22,SUM(IF(($BR$52:$BR$60=C22)*($BS$51:$CA$51=S17),$BS$52:$CA$60)),0)</f>
        <v>0</v>
      </c>
      <c r="AL35" s="3">
        <f t="array" ref="AL35">IF(S22=C22,SUM(IF(($BR$52:$BR$60=C22)*($BS$51:$CA$51=S18),$BS$52:$CA$60)),0)</f>
        <v>0</v>
      </c>
      <c r="AM35" s="3">
        <f t="array" ref="AM35">IF(S22=C22,SUM(IF(($BR$52:$BR$60=C22)*($BS$51:$CA$51=S19),$BS$52:$CA$60)),0)</f>
        <v>0</v>
      </c>
      <c r="AN35" s="3">
        <f t="array" ref="AN35">IF(S22=C22,SUM(IF(($BR$52:$BR$60=C22)*($BS$51:$CA$51=S20),$BS$52:$CA$60)),0)</f>
        <v>0</v>
      </c>
      <c r="AO35" s="3">
        <f t="array" ref="AO35">IF(S22=C22,SUM(IF(($BR$52:$BR$60=C22)*($BS$51:$CA$51=S21),$BS$52:$CA$60)),0)</f>
        <v>0</v>
      </c>
      <c r="AP35" s="3">
        <f t="array" ref="AP35">IF(S22=C22,SUM(IF(($BR$52:$BR$60=C22)*($BS$51:$CA$51=S23),$BS$52:$CA$60)),0)</f>
        <v>0</v>
      </c>
      <c r="AQ35" s="3">
        <f t="array" ref="AQ35">IF(S22=C22,SUM(IF(($BR$52:$BR$60=C22)*($BS$51:$CA$51=S$24),$BS$52:$CA$60)),0)</f>
        <v>0</v>
      </c>
      <c r="AR35" s="3">
        <f t="array" ref="AR35">IF(S22=C22,SUM(IF(($BR$52:$BR$60=C22)*($BS$51:$CA$51=S$25),$BS$52:$CA$60)),0)</f>
        <v>0</v>
      </c>
      <c r="AS35" s="5">
        <f t="array" ref="AS35">IF(T22=C22,SUM(IF(($BR$52:$BR$60=C22)*($BS$51:$CA$51=T17),$BS$52:$CA$60)),0)</f>
        <v>0</v>
      </c>
      <c r="AT35" s="3">
        <f t="array" ref="AT35">IF(T22=C22,SUM(IF(($BR$52:$BR$60=C22)*($BS$51:$CA$51=T18),$BS$52:$CA$60)),0)</f>
        <v>0</v>
      </c>
      <c r="AU35" s="3">
        <f t="array" ref="AU35">IF(T22=C22,SUM(IF(($BR$52:$BR$60=C22)*($BS$51:$CA$51=T19),$BS$52:$CA$60)),0)</f>
        <v>0</v>
      </c>
      <c r="AV35" s="3">
        <f t="array" ref="AV35">IF(T22=C22,SUM(IF(($BR$52:$BR$60=C22)*($BS$51:$CA$51=T20),$BS$52:$CA$60)),0)</f>
        <v>0</v>
      </c>
      <c r="AW35" s="3">
        <f t="array" ref="AW35">IF(T22=C22,SUM(IF(($BR$52:$BR$60=C22)*($BS$51:$CA$51=T21),$BS$52:$CA$60)),0)</f>
        <v>0</v>
      </c>
      <c r="AX35" s="3">
        <f t="array" ref="AX35">IF(T22=C22,SUM(IF(($BR$52:$BR$60=C22)*($BS$51:$CA$51=T23),$BS$52:$CA$60)),0)</f>
        <v>0</v>
      </c>
      <c r="AY35" s="3">
        <f t="array" ref="AY35">IF(T22=C22,SUM(IF(($BR$52:$BR$60=C22)*($BS$51:$CA$51=T$24),$BS$52:$CA$60)),0)</f>
        <v>0</v>
      </c>
      <c r="AZ35" s="3">
        <f t="array" ref="AZ35">IF(T22=C22,SUM(IF(($BR$52:$BR$60=C22)*($BS$51:$CA$51=T$25),$BS$52:$CA$60)),0)</f>
        <v>0</v>
      </c>
      <c r="BA35" s="5">
        <f t="array" ref="BA35">IF(U22=C22,SUM(IF(($BR$52:$BR$60=C22)*($BS$51:$CA$51=U$17),$BS$52:$CA$60)),0)</f>
        <v>0</v>
      </c>
      <c r="BB35" s="3">
        <f t="array" ref="BB35">IF(U22=C22,SUM(IF(($BR$52:$BR$60=C22)*($BS$51:$CA$51=U$18),$BS$52:$CA$60)),0)</f>
        <v>0</v>
      </c>
      <c r="BC35" s="3">
        <f t="array" ref="BC35">IF(U22=C22,SUM(IF(($BR$52:$BR$60=C22)*($BS$51:$CA$51=U$19),$BS$52:$CA$60)),0)</f>
        <v>0</v>
      </c>
      <c r="BD35" s="3">
        <f t="array" ref="BD35">IF(U22=C22,SUM(IF(($BR$52:$BR$60=C22)*($BS$51:$CA$51=U$20),$BS$52:$CA$60)),0)</f>
        <v>0</v>
      </c>
      <c r="BE35" s="3">
        <f t="array" ref="BE35">IF(U22=C22,SUM(IF(($BR$52:$BR$60=C22)*($BS$51:$CA$51=U$21),$BS$52:$CA$60)),0)</f>
        <v>0</v>
      </c>
      <c r="BF35" s="3">
        <f t="array" ref="BF35">IF(U22=C22,SUM(IF(($BR$52:$BR$60=C22)*($BS$51:$CA$51=U$23),$BS$52:$CA$60)),0)</f>
        <v>0</v>
      </c>
      <c r="BG35" s="3">
        <f t="array" ref="BG35">IF(U22=C22,SUM(IF(($BR$52:$BR$60=C22)*($BS$51:$CA$51=U$24),$BS$52:$CA$60)),0)</f>
        <v>0</v>
      </c>
      <c r="BH35" s="3">
        <f t="array" ref="BH35">IF(U22=C22,SUM(IF(($BR$52:$BR$60=C22)*($BS$51:$CA$51=U$25),$BS$52:$CA$60)),0)</f>
        <v>0</v>
      </c>
      <c r="BI35" s="5">
        <f t="array" ref="BI35">IF(V22=C22,SUM(IF(($BR$52:$BR$60=C22)*($BS$51:$CA$51=V$17),$BS$52:$CA$60)),0)</f>
        <v>0</v>
      </c>
      <c r="BJ35" s="3">
        <f t="array" ref="BJ35">IF(V22=C22,SUM(IF(($BR$52:$BR$60=C22)*($BS$51:$CA$51=V$18),$BS$52:$CA$60)),0)</f>
        <v>0</v>
      </c>
      <c r="BK35" s="3">
        <f t="array" ref="BK35">IF(V22=C22,SUM(IF(($BR$52:$BR$60=C22)*($BS$51:$CA$51=V$19),$BS$52:$CA$60)),0)</f>
        <v>0</v>
      </c>
      <c r="BL35" s="3">
        <f t="array" ref="BL35">IF(V22=C22,SUM(IF(($BR$52:$BR$60=C22)*($BS$51:$CA$51=V$20),$BS$52:$CA$60)),0)</f>
        <v>0</v>
      </c>
      <c r="BM35" s="3">
        <f t="array" ref="BM35">IF(V22=C22,SUM(IF(($BR$52:$BR$60=C22)*($BS$51:$CA$51=V$21),$BS$52:$CA$60)),0)</f>
        <v>0</v>
      </c>
      <c r="BN35" s="3">
        <f t="array" ref="BN35">IF(V22=C22,SUM(IF(($BR$52:$BR$60=C22)*($BS$51:$CA$51=V$23),$BS$52:$CA$60)),0)</f>
        <v>0</v>
      </c>
      <c r="BO35" s="3">
        <f t="array" ref="BO35">IF(V22=C22,SUM(IF(($BR$52:$BR$60=C22)*($BS$51:$CA$51=V$24),$BS$52:$CA$60)),0)</f>
        <v>0</v>
      </c>
      <c r="BP35" s="15">
        <f t="array" ref="BP35">IF(V22=C22,SUM(IF(($BR$52:$BR$60=C22)*($BS$51:$CA$51=V$25),$BS$52:$CA$60)),0)</f>
        <v>0</v>
      </c>
      <c r="BQ35" s="3"/>
      <c r="BR35" s="2" t="str">
        <f t="shared" si="59"/>
        <v>Team C6</v>
      </c>
      <c r="BS35" s="8">
        <f t="shared" si="61"/>
        <v>6</v>
      </c>
      <c r="BT35" s="8">
        <f t="shared" si="63"/>
        <v>3</v>
      </c>
      <c r="BU35" s="8">
        <f t="shared" si="65"/>
        <v>3</v>
      </c>
      <c r="BV35" s="8">
        <f>SUMIFS($X$64:$X$351,$V$64:$V$351,$BR35,$W$64:$W$351,BV$29)+SUMIFS($Y$64:$Y$351,$W$64:$W$351,$BR35,$V$64:$V$351,BV$29)</f>
        <v>5</v>
      </c>
      <c r="BW35" s="8">
        <f>SUMIFS($X$64:$X$351,$V$64:$V$351,$BR35,$W$64:$W$351,BW$29)+SUMIFS($Y$64:$Y$351,$W$64:$W$351,$BR35,$V$64:$V$351,BW$29)</f>
        <v>6</v>
      </c>
      <c r="BX35" s="6"/>
      <c r="BY35" s="7">
        <f>SUMIFS($X$64:$X$351,$V$64:$V$351,$BR35,$W$64:$W$351,BY$29)+SUMIFS($Y$64:$Y$351,$W$64:$W$351,$BR35,$V$64:$V$351,BY$29)</f>
        <v>6</v>
      </c>
      <c r="BZ35" s="7">
        <f>SUMIFS($X$64:$X$351,$V$64:$V$351,$BR35,$W$64:$W$351,BZ$29)+SUMIFS($Y$64:$Y$351,$W$64:$W$351,$BR35,$V$64:$V$351,BZ$29)</f>
        <v>4</v>
      </c>
      <c r="CA35" s="7">
        <f>SUMIFS($X$64:$X$351,$V$64:$V$351,$BR35,$W$64:$W$351,CA$29)+SUMIFS($Y$64:$Y$351,$W$64:$W$351,$BR35,$V$64:$V$351,CA$29)</f>
        <v>7</v>
      </c>
      <c r="CB35" s="3"/>
    </row>
    <row r="36" spans="2:80" s="2" customFormat="1" x14ac:dyDescent="0.2">
      <c r="C36" s="2" t="str">
        <f t="shared" si="58"/>
        <v>Team C7</v>
      </c>
      <c r="E36" s="14">
        <f t="array" ref="E36">IF(O23=C23,SUM(IF(($BR$52:$BR$60=C23)*($BS$51:$CA$51=O17),$BS$52:$CA$60)),0)</f>
        <v>0</v>
      </c>
      <c r="F36" s="3">
        <f t="array" ref="F36">IF(O23=C23,SUM(IF(($BR$52:$BR$60=C23)*($BS$51:$CA$51=O$18),$BS$52:$CA$60)),0)</f>
        <v>0</v>
      </c>
      <c r="G36" s="3">
        <f t="array" ref="G36">IF(O23=C23,SUM(IF(($BR$52:$BR$60=C23)*($BS$51:$CA$51=O$19),$BS$52:$CA$60)),0)</f>
        <v>0</v>
      </c>
      <c r="H36" s="3">
        <f t="array" ref="H36">IF(O23=C23,SUM(IF(($BR$52:$BR$60=C23)*($BS$51:$CA$51=O$20),$BS$52:$CA$60)),0)</f>
        <v>0</v>
      </c>
      <c r="I36" s="3">
        <f t="array" ref="I36">IF(O23=C23,SUM(IF(($BR$52:$BR$60=C23)*($BS$51:$CA$51=O$21),$BS$52:$CA$60)),0)</f>
        <v>0</v>
      </c>
      <c r="J36" s="3">
        <f t="array" ref="J36">IF(O23=C23,SUM(IF(($BR$52:$BR$60=C23)*($BS$51:$CA$51=O$22),$BS$52:$CA$60)),0)</f>
        <v>0</v>
      </c>
      <c r="K36" s="3">
        <f t="array" ref="K36">IF(O23=C23,SUM(IF(($BR$52:$BR$60=C23)*($BS$51:$CA$51=O$24),$BS$52:$CA$60)),0)</f>
        <v>0</v>
      </c>
      <c r="L36" s="3">
        <f t="array" ref="L36">IF(O23=C23,SUM(IF(($BR$52:$BR$60=C23)*($BS$51:$CA$51=O$25),$BS$52:$CA$60)),0)</f>
        <v>0</v>
      </c>
      <c r="M36" s="5">
        <f t="array" ref="M36">IF(P23=C23,SUM(IF(($BR$52:$BR$60=C23)*($BS$51:$CA$51=P$17),$BS$52:$CA$60)),0)</f>
        <v>0</v>
      </c>
      <c r="N36" s="3">
        <f t="array" ref="N36">IF(P23=C23,SUM(IF(($BR$52:$BR$60=C23)*($BS$51:$CA$51=P$18),$BS$52:$CA$60)),0)</f>
        <v>0</v>
      </c>
      <c r="O36" s="3">
        <f t="array" ref="O36">IF(P23=C23,SUM(IF(($BR$52:$BR$60=C23)*($BS$51:$CA$51=P$19),$BS$52:$CA$60)),0)</f>
        <v>0</v>
      </c>
      <c r="P36" s="3">
        <f t="array" ref="P36">IF(P23=C23,SUM(IF(($BR$52:$BR$60=C23)*($BS$51:$CA$51=P$20),$BS$52:$CA$60)),0)</f>
        <v>0</v>
      </c>
      <c r="Q36" s="3">
        <f t="array" ref="Q36">IF(P23=C23,SUM(IF(($BR$52:$BR$60=C23)*($BS$51:$CA$51=P$21),$BS$52:$CA$60)),0)</f>
        <v>0</v>
      </c>
      <c r="R36" s="3">
        <f t="array" ref="R36">IF(P23=C23,SUM(IF(($BR$52:$BR$60=C23)*($BS$51:$CA$51=P$22),$BS$52:$CA$60)),0)</f>
        <v>0</v>
      </c>
      <c r="S36" s="3">
        <f t="array" ref="S36">IF(P23=C23,SUM(IF(($BR$52:$BR$60=C23)*($BS$51:$CA$51=P$24),$BS$52:$CA$60)),0)</f>
        <v>0</v>
      </c>
      <c r="T36" s="3">
        <f t="array" ref="T36">IF(P23=C23,SUM(IF(($BR$52:$BR$60=C23)*($BS$51:$CA$51=P$25),$BS$52:$CA$60)),0)</f>
        <v>0</v>
      </c>
      <c r="U36" s="5">
        <f t="array" ref="U36">IF(Q23=C23,SUM(IF(($BR$52:$BR$60=C23)*($BS$51:$CA$51=Q$17),$BS$52:$CA$60)),0)</f>
        <v>0</v>
      </c>
      <c r="V36" s="3">
        <f t="array" ref="V36">IF(Q23=C23,SUM(IF(($BR$52:$BR$60=C23)*($BS$51:$CA$51=Q$18),$BS$52:$CA$60)),0)</f>
        <v>0</v>
      </c>
      <c r="W36" s="3">
        <f t="array" ref="W36">IF(Q23=C23,SUM(IF(($BR$52:$BR$60=C23)*($BS$51:$CA$51=Q$19),$BS$52:$CA$60)),0)</f>
        <v>0</v>
      </c>
      <c r="X36" s="3">
        <f t="array" ref="X36">IF(Q23=C23,SUM(IF(($BR$52:$BR$60=C23)*($BS$51:$CA$51=Q$20),$BS$52:$CA$60)),0)</f>
        <v>0</v>
      </c>
      <c r="Y36" s="3">
        <f t="array" ref="Y36">IF(Q23=C23,SUM(IF(($BR$52:$BR$60=C23)*($BS$51:$CA$51=Q$21),$BS$52:$CA$60)),0)</f>
        <v>0</v>
      </c>
      <c r="Z36" s="3">
        <f t="array" ref="Z36">IF(Q23=C23,SUM(IF(($BR$52:$BR$60=C23)*($BS$51:$CA$51=Q$22),$BS$52:$CA$60)),0)</f>
        <v>0</v>
      </c>
      <c r="AA36" s="3">
        <f t="array" ref="AA36">IF(Q23=C23,SUM(IF(($BR$52:$BR$60=C23)*($BS$51:$CA$51=Q$24),$BS$52:$CA$60)),0)</f>
        <v>0</v>
      </c>
      <c r="AB36" s="3">
        <f t="array" ref="AB36">IF(Q23=C23,SUM(IF(($BR$52:$BR$60=C23)*($BS$51:$CA$51=Q$25),$BS$52:$CA$60)),0)</f>
        <v>0</v>
      </c>
      <c r="AC36" s="5">
        <f t="array" ref="AC36">IF(R23=C23,SUM(IF(($BR$52:$BR$60=C23)*($BS$51:$CA$51=R$17),$BS$52:$CA$60)),0)</f>
        <v>0</v>
      </c>
      <c r="AD36" s="3">
        <f t="array" ref="AD36">IF(R23=C23,SUM(IF(($BR$52:$BR$60=C23)*($BS$51:$CA$51=R$18),$BS$52:$CA$60)),0)</f>
        <v>0</v>
      </c>
      <c r="AE36" s="3">
        <f t="array" ref="AE36">IF(R23=C23,SUM(IF(($BR$52:$BR$60=C23)*($BS$51:$CA$51=R$19),$BS$52:$CA$60)),0)</f>
        <v>0</v>
      </c>
      <c r="AF36" s="3">
        <f t="array" ref="AF36">IF(R23=C23,SUM(IF(($BR$52:$BR$60=C23)*($BS$51:$CA$51=R$20),$BS$52:$CA$60)),0)</f>
        <v>0</v>
      </c>
      <c r="AG36" s="3">
        <f t="array" ref="AG36">IF(R23=C23,SUM(IF(($BR$52:$BR$60=C23)*($BS$51:$CA$51=R$21),$BS$52:$CA$60)),0)</f>
        <v>0</v>
      </c>
      <c r="AH36" s="3">
        <f t="array" ref="AH36">IF(R23=C23,SUM(IF(($BR$52:$BR$60=C23)*($BS$51:$CA$51=R$22),$BS$52:$CA$60)),0)</f>
        <v>0</v>
      </c>
      <c r="AI36" s="3">
        <f t="array" ref="AI36">IF(R23=C23,SUM(IF(($BR$52:$BR$60=C23)*($BS$51:$CA$51=R$24),$BS$52:$CA$60)),0)</f>
        <v>0</v>
      </c>
      <c r="AJ36" s="3">
        <f t="array" ref="AJ36">IF(R23=C23,SUM(IF(($BR$52:$BR$60=C23)*($BS$51:$CA$51=R$25),$BS$52:$CA$60)),0)</f>
        <v>0</v>
      </c>
      <c r="AK36" s="5">
        <f t="array" ref="AK36">IF(S23=C23,SUM(IF(($BR$52:$BR$60=C23)*($BS$51:$CA$51=S$17),$BS$52:$CA$60)),0)</f>
        <v>0</v>
      </c>
      <c r="AL36" s="3">
        <f t="array" ref="AL36">IF(S23=C23,SUM(IF(($BR$52:$BR$60=C23)*($BS$51:$CA$51=S$18),$BS$52:$CA$60)),0)</f>
        <v>0</v>
      </c>
      <c r="AM36" s="3">
        <f t="array" ref="AM36">IF(S23=C23,SUM(IF(($BR$52:$BR$60=C23)*($BS$51:$CA$51=S$19),$BS$52:$CA$60)),0)</f>
        <v>0</v>
      </c>
      <c r="AN36" s="3">
        <f t="array" ref="AN36">IF(S23=C23,SUM(IF(($BR$52:$BR$60=C23)*($BS$51:$CA$51=S$20),$BS$52:$CA$60)),0)</f>
        <v>0</v>
      </c>
      <c r="AO36" s="3">
        <f t="array" ref="AO36">IF(S23=C23,SUM(IF(($BR$52:$BR$60=C23)*($BS$51:$CA$51=S$21),$BS$52:$CA$60)),0)</f>
        <v>0</v>
      </c>
      <c r="AP36" s="3">
        <f t="array" ref="AP36">IF(S23=C23,SUM(IF(($BR$52:$BR$60=C23)*($BS$51:$CA$51=S$22),$BS$52:$CA$60)),0)</f>
        <v>0</v>
      </c>
      <c r="AQ36" s="3">
        <f t="array" ref="AQ36">IF(S23=C23,SUM(IF(($BR$52:$BR$60=C23)*($BS$51:$CA$51=S$24),$BS$52:$CA$60)),0)</f>
        <v>0</v>
      </c>
      <c r="AR36" s="3">
        <f t="array" ref="AR36">IF(S23=C23,SUM(IF(($BR$52:$BR$60=C23)*($BS$51:$CA$51=S$25),$BS$52:$CA$60)),0)</f>
        <v>0</v>
      </c>
      <c r="AS36" s="5">
        <f t="array" ref="AS36">IF(T23=C23,SUM(IF(($BR$52:$BR$60=C23)*($BS$51:$CA$51=T$17),$BS$52:$CA$60)),0)</f>
        <v>0</v>
      </c>
      <c r="AT36" s="3">
        <f t="array" ref="AT36">IF(T23=C23,SUM(IF(($BR$52:$BR$60=C23)*($BS$51:$CA$51=T$18),$BS$52:$CA$60)),0)</f>
        <v>0</v>
      </c>
      <c r="AU36" s="3">
        <f t="array" ref="AU36">IF(T23=C23,SUM(IF(($BR$52:$BR$60=C23)*($BS$51:$CA$51=T$19),$BS$52:$CA$60)),0)</f>
        <v>0</v>
      </c>
      <c r="AV36" s="3">
        <f t="array" ref="AV36">IF(T23=C23,SUM(IF(($BR$52:$BR$60=C23)*($BS$51:$CA$51=T$20),$BS$52:$CA$60)),0)</f>
        <v>0</v>
      </c>
      <c r="AW36" s="3">
        <f t="array" ref="AW36">IF(T23=C23,SUM(IF(($BR$52:$BR$60=C23)*($BS$51:$CA$51=T$21),$BS$52:$CA$60)),0)</f>
        <v>0</v>
      </c>
      <c r="AX36" s="3">
        <f t="array" ref="AX36">IF(T23=C23,SUM(IF(($BR$52:$BR$60=C23)*($BS$51:$CA$51=T$22),$BS$52:$CA$60)),0)</f>
        <v>0</v>
      </c>
      <c r="AY36" s="3">
        <f t="array" ref="AY36">IF(T23=C23,SUM(IF(($BR$52:$BR$60=C23)*($BS$51:$CA$51=T$24),$BS$52:$CA$60)),0)</f>
        <v>0</v>
      </c>
      <c r="AZ36" s="3">
        <f t="array" ref="AZ36">IF(T23=C23,SUM(IF(($BR$52:$BR$60=C23)*($BS$51:$CA$51=T$25),$BS$52:$CA$60)),0)</f>
        <v>0</v>
      </c>
      <c r="BA36" s="5">
        <f t="array" ref="BA36">IF(U23=C23,SUM(IF(($BR$52:$BR$60=C23)*($BS$51:$CA$51=U$17),$BS$52:$CA$60)),0)</f>
        <v>0</v>
      </c>
      <c r="BB36" s="3">
        <f t="array" ref="BB36">IF(U23=C23,SUM(IF(($BR$52:$BR$60=C23)*($BS$51:$CA$51=U$18),$BS$52:$CA$60)),0)</f>
        <v>0</v>
      </c>
      <c r="BC36" s="3">
        <f t="array" ref="BC36">IF(U23=C23,SUM(IF(($BR$52:$BR$60=C23)*($BS$51:$CA$51=U$19),$BS$52:$CA$60)),0)</f>
        <v>0</v>
      </c>
      <c r="BD36" s="3">
        <f t="array" ref="BD36">IF(U23=C23,SUM(IF(($BR$52:$BR$60=C23)*($BS$51:$CA$51=U$20),$BS$52:$CA$60)),0)</f>
        <v>0</v>
      </c>
      <c r="BE36" s="3">
        <f t="array" ref="BE36">IF(U23=C23,SUM(IF(($BR$52:$BR$60=C23)*($BS$51:$CA$51=U$21),$BS$52:$CA$60)),0)</f>
        <v>0</v>
      </c>
      <c r="BF36" s="3">
        <f t="array" ref="BF36">IF(U23=C23,SUM(IF(($BR$52:$BR$60=C23)*($BS$51:$CA$51=U$22),$BS$52:$CA$60)),0)</f>
        <v>0</v>
      </c>
      <c r="BG36" s="3">
        <f t="array" ref="BG36">IF(U23=C23,SUM(IF(($BR$52:$BR$60=C23)*($BS$51:$CA$51=U$24),$BS$52:$CA$60)),0)</f>
        <v>0</v>
      </c>
      <c r="BH36" s="3">
        <f t="array" ref="BH36">IF(U23=C23,SUM(IF(($BR$52:$BR$60=C23)*($BS$51:$CA$51=U$25),$BS$52:$CA$60)),0)</f>
        <v>0</v>
      </c>
      <c r="BI36" s="5">
        <f t="array" ref="BI36">IF(V23=C23,SUM(IF(($BR$52:$BR$60=C23)*($BS$51:$CA$51=V$17),$BS$52:$CA$60)),0)</f>
        <v>0</v>
      </c>
      <c r="BJ36" s="3">
        <f t="array" ref="BJ36">IF(V23=C23,SUM(IF(($BR$52:$BR$60=C23)*($BS$51:$CA$51=V$18),$BS$52:$CA$60)),0)</f>
        <v>0</v>
      </c>
      <c r="BK36" s="3">
        <f t="array" ref="BK36">IF(V23=C23,SUM(IF(($BR$52:$BR$60=C23)*($BS$51:$CA$51=V$19),$BS$52:$CA$60)),0)</f>
        <v>0</v>
      </c>
      <c r="BL36" s="3">
        <f t="array" ref="BL36">IF(V23=C23,SUM(IF(($BR$52:$BR$60=C23)*($BS$51:$CA$51=V$20),$BS$52:$CA$60)),0)</f>
        <v>0</v>
      </c>
      <c r="BM36" s="3">
        <f t="array" ref="BM36">IF(V23=C23,SUM(IF(($BR$52:$BR$60=C23)*($BS$51:$CA$51=V$21),$BS$52:$CA$60)),0)</f>
        <v>0</v>
      </c>
      <c r="BN36" s="3">
        <f t="array" ref="BN36">IF(V23=C23,SUM(IF(($BR$52:$BR$60=C23)*($BS$51:$CA$51=V$22),$BS$52:$CA$60)),0)</f>
        <v>0</v>
      </c>
      <c r="BO36" s="3">
        <f t="array" ref="BO36">IF(V23=C23,SUM(IF(($BR$52:$BR$60=C23)*($BS$51:$CA$51=V$24),$BS$52:$CA$60)),0)</f>
        <v>0</v>
      </c>
      <c r="BP36" s="15">
        <f t="array" ref="BP36">IF(V23=C23,SUM(IF(($BR$52:$BR$60=C23)*($BS$51:$CA$51=V$25),$BS$52:$CA$60)),0)</f>
        <v>0</v>
      </c>
      <c r="BQ36" s="3"/>
      <c r="BR36" s="2" t="str">
        <f t="shared" si="59"/>
        <v>Team C7</v>
      </c>
      <c r="BS36" s="8">
        <f t="shared" si="61"/>
        <v>7</v>
      </c>
      <c r="BT36" s="8">
        <f t="shared" si="63"/>
        <v>5</v>
      </c>
      <c r="BU36" s="8">
        <f t="shared" si="65"/>
        <v>7</v>
      </c>
      <c r="BV36" s="8">
        <f>SUMIFS($X$64:$X$351,$V$64:$V$351,$BR36,$W$64:$W$351,BV$29)+SUMIFS($Y$64:$Y$351,$W$64:$W$351,$BR36,$V$64:$V$351,BV$29)</f>
        <v>7</v>
      </c>
      <c r="BW36" s="8">
        <f>SUMIFS($X$64:$X$351,$V$64:$V$351,$BR36,$W$64:$W$351,BW$29)+SUMIFS($Y$64:$Y$351,$W$64:$W$351,$BR36,$V$64:$V$351,BW$29)</f>
        <v>7</v>
      </c>
      <c r="BX36" s="8">
        <f>SUMIFS($X$64:$X$351,$V$64:$V$351,$BR36,$W$64:$W$351,BX$29)+SUMIFS($Y$64:$Y$351,$W$64:$W$351,$BR36,$V$64:$V$351,BX$29)</f>
        <v>7</v>
      </c>
      <c r="BY36" s="6"/>
      <c r="BZ36" s="7">
        <f>SUMIFS($X$64:$X$351,$V$64:$V$351,$BR36,$W$64:$W$351,BZ$29)+SUMIFS($Y$64:$Y$351,$W$64:$W$351,$BR36,$V$64:$V$351,BZ$29)</f>
        <v>3</v>
      </c>
      <c r="CA36" s="7">
        <f>SUMIFS($X$64:$X$351,$V$64:$V$351,$BR36,$W$64:$W$351,CA$29)+SUMIFS($Y$64:$Y$351,$W$64:$W$351,$BR36,$V$64:$V$351,CA$29)</f>
        <v>4</v>
      </c>
      <c r="CB36" s="3"/>
    </row>
    <row r="37" spans="2:80" s="2" customFormat="1" x14ac:dyDescent="0.2">
      <c r="C37" s="2" t="str">
        <f t="shared" si="58"/>
        <v>Team C8</v>
      </c>
      <c r="E37" s="14">
        <f t="array" ref="E37">IF(O24=C24,SUM(IF(($BR$52:$BR$60=C24)*($BS$51:$CA$51=O17),$BS$52:$CA$60)),0)</f>
        <v>0</v>
      </c>
      <c r="F37" s="3">
        <f t="array" ref="F37">IF(O24=C24,SUM(IF(($BR$52:$BR$60=C24)*($BS$51:$CA$51=O$18),$BS$52:$CA$60)),0)</f>
        <v>0</v>
      </c>
      <c r="G37" s="3">
        <f t="array" ref="G37">IF(O24=C24,SUM(IF(($BR$52:$BR$60=C24)*($BS$51:$CA$51=O$19),$BS$52:$CA$60)),0)</f>
        <v>0</v>
      </c>
      <c r="H37" s="3">
        <f t="array" ref="H37">IF(O24=C24,SUM(IF(($BR$52:$BR$60=C24)*($BS$51:$CA$51=O$20),$BS$52:$CA$60)),0)</f>
        <v>0</v>
      </c>
      <c r="I37" s="3">
        <f t="array" ref="I37">IF(O24=C24,SUM(IF(($BR$52:$BR$60=C24)*($BS$51:$CA$51=O$21),$BS$52:$CA$60)),0)</f>
        <v>0</v>
      </c>
      <c r="J37" s="3">
        <f t="array" ref="J37">IF(O24=C24,SUM(IF(($BR$52:$BR$60=C24)*($BS$51:$CA$51=O$22),$BS$52:$CA$60)),0)</f>
        <v>0</v>
      </c>
      <c r="K37" s="3">
        <f t="array" ref="K37">IF(O24=C24,SUM(IF(($BR$52:$BR$60=C24)*($BS$51:$CA$51=O$23),$BS$52:$CA$60)),0)</f>
        <v>0</v>
      </c>
      <c r="L37" s="3">
        <f t="array" ref="L37">IF(O24=C24,SUM(IF(($BR$52:$BR$60=C24)*($BS$51:$CA$51=O$25),$BS$52:$CA$60)),0)</f>
        <v>0</v>
      </c>
      <c r="M37" s="5">
        <f t="array" ref="M37">IF(P24=C24,SUM(IF(($BR$52:$BR$60=C24)*($BS$51:$CA$51=P$17),$BS$52:$CA$60)),0)</f>
        <v>0</v>
      </c>
      <c r="N37" s="3">
        <f t="array" ref="N37">IF(P24=C24,SUM(IF(($BR$52:$BR$60=C24)*($BS$51:$CA$51=P$18),$BS$52:$CA$60)),0)</f>
        <v>0</v>
      </c>
      <c r="O37" s="3">
        <f t="array" ref="O37">IF(P24=C24,SUM(IF(($BR$52:$BR$60=C24)*($BS$51:$CA$51=P$19),$BS$52:$CA$60)),0)</f>
        <v>0</v>
      </c>
      <c r="P37" s="3">
        <f t="array" ref="P37">IF(P24=C24,SUM(IF(($BR$52:$BR$60=C24)*($BS$51:$CA$51=P$20),$BS$52:$CA$60)),0)</f>
        <v>0</v>
      </c>
      <c r="Q37" s="3">
        <f t="array" ref="Q37">IF(P24=C24,SUM(IF(($BR$52:$BR$60=C24)*($BS$51:$CA$51=P$21),$BS$52:$CA$60)),0)</f>
        <v>0</v>
      </c>
      <c r="R37" s="3">
        <f t="array" ref="R37">IF(P24=C24,SUM(IF(($BR$52:$BR$60=C24)*($BS$51:$CA$51=P$22),$BS$52:$CA$60)),0)</f>
        <v>0</v>
      </c>
      <c r="S37" s="3">
        <f t="array" ref="S37">IF(P24=C24,SUM(IF(($BR$52:$BR$60=C24)*($BS$51:$CA$51=P$23),$BS$52:$CA$60)),0)</f>
        <v>0</v>
      </c>
      <c r="T37" s="3">
        <f t="array" ref="T37">IF(P24=C24,SUM(IF(($BR$52:$BR$60=C24)*($BS$51:$CA$51=P$25),$BS$52:$CA$60)),0)</f>
        <v>0</v>
      </c>
      <c r="U37" s="5">
        <f t="array" ref="U37">IF(Q24=C24,SUM(IF(($BR$52:$BR$60=C24)*($BS$51:$CA$51=Q$17),$BS$52:$CA$60)),0)</f>
        <v>0</v>
      </c>
      <c r="V37" s="3">
        <f t="array" ref="V37">IF(Q24=C24,SUM(IF(($BR$52:$BR$60=C24)*($BS$51:$CA$51=Q$18),$BS$52:$CA$60)),0)</f>
        <v>0</v>
      </c>
      <c r="W37" s="3">
        <f t="array" ref="W37">IF(Q24=C24,SUM(IF(($BR$52:$BR$60=C24)*($BS$51:$CA$51=Q$19),$BS$52:$CA$60)),0)</f>
        <v>0</v>
      </c>
      <c r="X37" s="3">
        <f t="array" ref="X37">IF(Q24=C24,SUM(IF(($BR$52:$BR$60=C24)*($BS$51:$CA$51=Q$20),$BS$52:$CA$60)),0)</f>
        <v>0</v>
      </c>
      <c r="Y37" s="3">
        <f t="array" ref="Y37">IF(Q24=C24,SUM(IF(($BR$52:$BR$60=C24)*($BS$51:$CA$51=Q$21),$BS$52:$CA$60)),0)</f>
        <v>0</v>
      </c>
      <c r="Z37" s="3">
        <f t="array" ref="Z37">IF(Q24=C24,SUM(IF(($BR$52:$BR$60=C24)*($BS$51:$CA$51=Q$22),$BS$52:$CA$60)),0)</f>
        <v>0</v>
      </c>
      <c r="AA37" s="3">
        <f t="array" ref="AA37">IF(Q24=C24,SUM(IF(($BR$52:$BR$60=C24)*($BS$51:$CA$51=Q$23),$BS$52:$CA$60)),0)</f>
        <v>0</v>
      </c>
      <c r="AB37" s="3">
        <f t="array" ref="AB37">IF(Q24=C24,SUM(IF(($BR$52:$BR$60=C24)*($BS$51:$CA$51=Q$25),$BS$52:$CA$60)),0)</f>
        <v>0</v>
      </c>
      <c r="AC37" s="5">
        <f t="array" ref="AC37">IF(R24=C24,SUM(IF(($BR$52:$BR$60=C24)*($BS$51:$CA$51=R$17),$BS$52:$CA$60)),0)</f>
        <v>0</v>
      </c>
      <c r="AD37" s="3">
        <f t="array" ref="AD37">IF(R24=C24,SUM(IF(($BR$52:$BR$60=C24)*($BS$51:$CA$51=R$18),$BS$52:$CA$60)),0)</f>
        <v>0</v>
      </c>
      <c r="AE37" s="3">
        <f t="array" ref="AE37">IF(R24=C24,SUM(IF(($BR$52:$BR$60=C24)*($BS$51:$CA$51=R$19),$BS$52:$CA$60)),0)</f>
        <v>0</v>
      </c>
      <c r="AF37" s="3">
        <f t="array" ref="AF37">IF(R24=C24,SUM(IF(($BR$52:$BR$60=C24)*($BS$51:$CA$51=R$20),$BS$52:$CA$60)),0)</f>
        <v>0</v>
      </c>
      <c r="AG37" s="3">
        <f t="array" ref="AG37">IF(R24=C24,SUM(IF(($BR$52:$BR$60=C24)*($BS$51:$CA$51=R$21),$BS$52:$CA$60)),0)</f>
        <v>0</v>
      </c>
      <c r="AH37" s="3">
        <f t="array" ref="AH37">IF(R24=C24,SUM(IF(($BR$52:$BR$60=C24)*($BS$51:$CA$51=R$22),$BS$52:$CA$60)),0)</f>
        <v>0</v>
      </c>
      <c r="AI37" s="3">
        <f t="array" ref="AI37">IF(R24=C24,SUM(IF(($BR$52:$BR$60=C24)*($BS$51:$CA$51=R$23),$BS$52:$CA$60)),0)</f>
        <v>0</v>
      </c>
      <c r="AJ37" s="3">
        <f t="array" ref="AJ37">IF(R24=C24,SUM(IF(($BR$52:$BR$60=C24)*($BS$51:$CA$51=R$25),$BS$52:$CA$60)),0)</f>
        <v>0</v>
      </c>
      <c r="AK37" s="5">
        <f t="array" ref="AK37">IF(S24=C24,SUM(IF(($BR$52:$BR$60=C24)*($BS$51:$CA$51=S$17),$BS$52:$CA$60)),0)</f>
        <v>0</v>
      </c>
      <c r="AL37" s="3">
        <f t="array" ref="AL37">IF(S24=C24,SUM(IF(($BR$52:$BR$60=C24)*($BS$51:$CA$51=S$18),$BS$52:$CA$60)),0)</f>
        <v>0</v>
      </c>
      <c r="AM37" s="3">
        <f t="array" ref="AM37">IF(S24=C24,SUM(IF(($BR$52:$BR$60=C24)*($BS$51:$CA$51=S$19),$BS$52:$CA$60)),0)</f>
        <v>0</v>
      </c>
      <c r="AN37" s="3">
        <f t="array" ref="AN37">IF(S24=C24,SUM(IF(($BR$52:$BR$60=C24)*($BS$51:$CA$51=S$20),$BS$52:$CA$60)),0)</f>
        <v>0</v>
      </c>
      <c r="AO37" s="3">
        <f t="array" ref="AO37">IF(S24=C24,SUM(IF(($BR$52:$BR$60=C24)*($BS$51:$CA$51=S$21),$BS$52:$CA$60)),0)</f>
        <v>0</v>
      </c>
      <c r="AP37" s="3">
        <f t="array" ref="AP37">IF(S24=C24,SUM(IF(($BR$52:$BR$60=C24)*($BS$51:$CA$51=S$22),$BS$52:$CA$60)),0)</f>
        <v>0</v>
      </c>
      <c r="AQ37" s="3">
        <f t="array" ref="AQ37">IF(S24=C24,SUM(IF(($BR$52:$BR$60=C24)*($BS$51:$CA$51=S$23),$BS$52:$CA$60)),0)</f>
        <v>0</v>
      </c>
      <c r="AR37" s="3">
        <f t="array" ref="AR37">IF(S24=C24,SUM(IF(($BR$52:$BR$60=C24)*($BS$51:$CA$51=S$25),$BS$52:$CA$60)),0)</f>
        <v>0</v>
      </c>
      <c r="AS37" s="5">
        <f t="array" ref="AS37">IF(T24=C24,SUM(IF(($BR$52:$BR$60=C24)*($BS$51:$CA$51=T$17),$BS$52:$CA$60)),0)</f>
        <v>0</v>
      </c>
      <c r="AT37" s="3">
        <f t="array" ref="AT37">IF(T24=C24,SUM(IF(($BR$52:$BR$60=C24)*($BS$51:$CA$51=T$18),$BS$52:$CA$60)),0)</f>
        <v>0</v>
      </c>
      <c r="AU37" s="3">
        <f t="array" ref="AU37">IF(T24=C24,SUM(IF(($BR$52:$BR$60=C24)*($BS$51:$CA$51=T$19),$BS$52:$CA$60)),0)</f>
        <v>0</v>
      </c>
      <c r="AV37" s="3">
        <f t="array" ref="AV37">IF(T24=C24,SUM(IF(($BR$52:$BR$60=C24)*($BS$51:$CA$51=T$20),$BS$52:$CA$60)),0)</f>
        <v>0</v>
      </c>
      <c r="AW37" s="3">
        <f t="array" ref="AW37">IF(T24=C24,SUM(IF(($BR$52:$BR$60=C24)*($BS$51:$CA$51=T$21),$BS$52:$CA$60)),0)</f>
        <v>0</v>
      </c>
      <c r="AX37" s="3">
        <f t="array" ref="AX37">IF(T24=C24,SUM(IF(($BR$52:$BR$60=C24)*($BS$51:$CA$51=T$22),$BS$52:$CA$60)),0)</f>
        <v>0</v>
      </c>
      <c r="AY37" s="3">
        <f t="array" ref="AY37">IF(T24=C24,SUM(IF(($BR$52:$BR$60=C24)*($BS$51:$CA$51=T$23),$BS$52:$CA$60)),0)</f>
        <v>0</v>
      </c>
      <c r="AZ37" s="3">
        <f t="array" ref="AZ37">IF(T24=C24,SUM(IF(($BR$52:$BR$60=C24)*($BS$51:$CA$51=T$25),$BS$52:$CA$60)),0)</f>
        <v>0</v>
      </c>
      <c r="BA37" s="5">
        <f t="array" ref="BA37">IF(U24=C24,SUM(IF(($BR$52:$BR$60=C24)*($BS$51:$CA$51=U$17),$BS$52:$CA$60)),0)</f>
        <v>0</v>
      </c>
      <c r="BB37" s="3">
        <f t="array" ref="BB37">IF(U24=C24,SUM(IF(($BR$52:$BR$60=C24)*($BS$51:$CA$51=U$18),$BS$52:$CA$60)),0)</f>
        <v>0</v>
      </c>
      <c r="BC37" s="3">
        <f t="array" ref="BC37">IF(U24=C24,SUM(IF(($BR$52:$BR$60=C24)*($BS$51:$CA$51=U$19),$BS$52:$CA$60)),0)</f>
        <v>0</v>
      </c>
      <c r="BD37" s="3">
        <f t="array" ref="BD37">IF(U24=C24,SUM(IF(($BR$52:$BR$60=C24)*($BS$51:$CA$51=U$20),$BS$52:$CA$60)),0)</f>
        <v>0</v>
      </c>
      <c r="BE37" s="3">
        <f t="array" ref="BE37">IF(U24=C24,SUM(IF(($BR$52:$BR$60=C24)*($BS$51:$CA$51=U$21),$BS$52:$CA$60)),0)</f>
        <v>0</v>
      </c>
      <c r="BF37" s="3">
        <f t="array" ref="BF37">IF(U24=C24,SUM(IF(($BR$52:$BR$60=C24)*($BS$51:$CA$51=U$22),$BS$52:$CA$60)),0)</f>
        <v>0</v>
      </c>
      <c r="BG37" s="3">
        <f t="array" ref="BG37">IF(U24=C24,SUM(IF(($BR$52:$BR$60=C24)*($BS$51:$CA$51=U$23),$BS$52:$CA$60)),0)</f>
        <v>0</v>
      </c>
      <c r="BH37" s="3">
        <f t="array" ref="BH37">IF(U24=C24,SUM(IF(($BR$52:$BR$60=C24)*($BS$51:$CA$51=U$25),$BS$52:$CA$60)),0)</f>
        <v>0</v>
      </c>
      <c r="BI37" s="5">
        <f t="array" ref="BI37">IF(V24=C24,SUM(IF(($BR$52:$BR$60=C24)*($BS$51:$CA$51=V$17),$BS$52:$CA$60)),0)</f>
        <v>0</v>
      </c>
      <c r="BJ37" s="3">
        <f t="array" ref="BJ37">IF(V24=C24,SUM(IF(($BR$52:$BR$60=C24)*($BS$51:$CA$51=V$18),$BS$52:$CA$60)),0)</f>
        <v>0</v>
      </c>
      <c r="BK37" s="3">
        <f t="array" ref="BK37">IF(V24=C24,SUM(IF(($BR$52:$BR$60=C24)*($BS$51:$CA$51=V$19),$BS$52:$CA$60)),0)</f>
        <v>0</v>
      </c>
      <c r="BL37" s="3">
        <f t="array" ref="BL37">IF(V24=C24,SUM(IF(($BR$52:$BR$60=C24)*($BS$51:$CA$51=V$20),$BS$52:$CA$60)),0)</f>
        <v>0</v>
      </c>
      <c r="BM37" s="3">
        <f t="array" ref="BM37">IF(V24=C24,SUM(IF(($BR$52:$BR$60=C24)*($BS$51:$CA$51=V$21),$BS$52:$CA$60)),0)</f>
        <v>0</v>
      </c>
      <c r="BN37" s="3">
        <f t="array" ref="BN37">IF(V24=C24,SUM(IF(($BR$52:$BR$60=C24)*($BS$51:$CA$51=V$22),$BS$52:$CA$60)),0)</f>
        <v>0</v>
      </c>
      <c r="BO37" s="3">
        <f t="array" ref="BO37">IF(V24=C24,SUM(IF(($BR$52:$BR$60=C24)*($BS$51:$CA$51=V$23),$BS$52:$CA$60)),0)</f>
        <v>0</v>
      </c>
      <c r="BP37" s="15">
        <f t="array" ref="BP37">IF(V24=C24,SUM(IF(($BR$52:$BR$60=C24)*($BS$51:$CA$51=V$25),$BS$52:$CA$60)),0)</f>
        <v>0</v>
      </c>
      <c r="BQ37" s="3"/>
      <c r="BR37" s="2" t="str">
        <f t="shared" si="59"/>
        <v>Team C8</v>
      </c>
      <c r="BS37" s="8">
        <f t="shared" si="61"/>
        <v>2</v>
      </c>
      <c r="BT37" s="8">
        <f t="shared" si="63"/>
        <v>4</v>
      </c>
      <c r="BU37" s="8">
        <f t="shared" si="65"/>
        <v>4</v>
      </c>
      <c r="BV37" s="8">
        <f>SUMIFS($X$64:$X$351,$V$64:$V$351,$BR37,$W$64:$W$351,BV$29)+SUMIFS($Y$64:$Y$351,$W$64:$W$351,$BR37,$V$64:$V$351,BV$29)</f>
        <v>1</v>
      </c>
      <c r="BW37" s="8">
        <f>SUMIFS($X$64:$X$351,$V$64:$V$351,$BR37,$W$64:$W$351,BW$29)+SUMIFS($Y$64:$Y$351,$W$64:$W$351,$BR37,$V$64:$V$351,BW$29)</f>
        <v>6</v>
      </c>
      <c r="BX37" s="8">
        <f>SUMIFS($X$64:$X$351,$V$64:$V$351,$BR37,$W$64:$W$351,BX$29)+SUMIFS($Y$64:$Y$351,$W$64:$W$351,$BR37,$V$64:$V$351,BX$29)</f>
        <v>8</v>
      </c>
      <c r="BY37" s="8">
        <f>SUMIFS($X$64:$X$351,$V$64:$V$351,$BR37,$W$64:$W$351,BY$29)+SUMIFS($Y$64:$Y$351,$W$64:$W$351,$BR37,$V$64:$V$351,BY$29)</f>
        <v>6</v>
      </c>
      <c r="BZ37" s="6"/>
      <c r="CA37" s="7">
        <f>SUMIFS($X$64:$X$351,$V$64:$V$351,$BR37,$W$64:$W$351,CA$29)+SUMIFS($Y$64:$Y$351,$W$64:$W$351,$BR37,$V$64:$V$351,CA$29)</f>
        <v>7</v>
      </c>
      <c r="CB37" s="3"/>
    </row>
    <row r="38" spans="2:80" s="2" customFormat="1" x14ac:dyDescent="0.2">
      <c r="C38" s="2" t="str">
        <f t="shared" si="58"/>
        <v>Team C9</v>
      </c>
      <c r="E38" s="14">
        <f t="array" ref="E38">IF(O25=C25,SUM(IF(($BR$52:$BR$60=C25)*($BS$51:$CA$51=O17),$BS$52:$CA$60)),0)</f>
        <v>0</v>
      </c>
      <c r="F38" s="3">
        <f t="array" ref="F38">IF(O25=C25,SUM(IF(($BR$52:$BR$60=C25)*($BS$51:$CA$51=O$18),$BS$52:$CA$60)),0)</f>
        <v>0</v>
      </c>
      <c r="G38" s="3">
        <f t="array" ref="G38">IF(O25=C25,SUM(IF(($BR$52:$BR$60=C25)*($BS$51:$CA$51=O$19),$BS$52:$CA$60)),0)</f>
        <v>0</v>
      </c>
      <c r="H38" s="3">
        <f t="array" ref="H38">IF(O25=C25,SUM(IF(($BR$52:$BR$60=C25)*($BS$51:$CA$51=O$20),$BS$52:$CA$60)),0)</f>
        <v>0</v>
      </c>
      <c r="I38" s="3">
        <f t="array" ref="I38">IF(O25=C25,SUM(IF(($BR$52:$BR$60=C25)*($BS$51:$CA$51=O$21),$BS$52:$CA$60)),0)</f>
        <v>0</v>
      </c>
      <c r="J38" s="3">
        <f t="array" ref="J38">IF(O25=C25,SUM(IF(($BR$52:$BR$60=C25)*($BS$51:$CA$51=O$22),$BS$52:$CA$60)),0)</f>
        <v>0</v>
      </c>
      <c r="K38" s="3">
        <f t="array" ref="K38">IF(O25=C25,SUM(IF(($BR$52:$BR$60=C25)*($BS$51:$CA$51=O$23),$BS$52:$CA$60)),0)</f>
        <v>0</v>
      </c>
      <c r="L38" s="3">
        <f t="array" ref="L38">IF(O25=C25,SUM(IF(($BR$52:$BR$60=C25)*($BS$51:$CA$51=O$24),$BS$52:$CA$60)),0)</f>
        <v>0</v>
      </c>
      <c r="M38" s="5">
        <f t="array" ref="M38">IF(P25=C25,SUM(IF(($BR$52:$BR$60=C25)*($BS$51:$CA$51=P$17),$BS$52:$CA$60)),0)</f>
        <v>0</v>
      </c>
      <c r="N38" s="3">
        <f t="array" ref="N38">IF(P25=C25,SUM(IF(($BR$52:$BR$60=C25)*($BS$51:$CA$51=P$18),$BS$52:$CA$60)),0)</f>
        <v>0</v>
      </c>
      <c r="O38" s="3">
        <f t="array" ref="O38">IF(P25=C25,SUM(IF(($BR$52:$BR$60=C25)*($BS$51:$CA$51=P$19),$BS$52:$CA$60)),0)</f>
        <v>0</v>
      </c>
      <c r="P38" s="3">
        <f t="array" ref="P38">IF(P25=C25,SUM(IF(($BR$52:$BR$60=C25)*($BS$51:$CA$51=P$20),$BS$52:$CA$60)),0)</f>
        <v>0</v>
      </c>
      <c r="Q38" s="3">
        <f t="array" ref="Q38">IF(P25=C25,SUM(IF(($BR$52:$BR$60=C25)*($BS$51:$CA$51=P$21),$BS$52:$CA$60)),0)</f>
        <v>0</v>
      </c>
      <c r="R38" s="3">
        <f t="array" ref="R38">IF(P25=C25,SUM(IF(($BR$52:$BR$60=C25)*($BS$51:$CA$51=P$22),$BS$52:$CA$60)),0)</f>
        <v>0</v>
      </c>
      <c r="S38" s="3">
        <f t="array" ref="S38">IF(P25=C25,SUM(IF(($BR$52:$BR$60=C25)*($BS$51:$CA$51=P$23),$BS$52:$CA$60)),0)</f>
        <v>0</v>
      </c>
      <c r="T38" s="3">
        <f t="array" ref="T38">IF(P25=C25,SUM(IF(($BR$52:$BR$60=C25)*($BS$51:$CA$51=P$24),$BS$52:$CA$60)),0)</f>
        <v>0</v>
      </c>
      <c r="U38" s="5">
        <f t="array" ref="U38">IF(Q25=C25,SUM(IF(($BR$52:$BR$60=C25)*($BS$51:$CA$51=Q$17),$BS$52:$CA$60)),0)</f>
        <v>0</v>
      </c>
      <c r="V38" s="3">
        <f t="array" ref="V38">IF(Q25=C25,SUM(IF(($BR$52:$BR$60=C25)*($BS$51:$CA$51=Q$18),$BS$52:$CA$60)),0)</f>
        <v>0</v>
      </c>
      <c r="W38" s="3">
        <f t="array" ref="W38">IF(Q25=C25,SUM(IF(($BR$52:$BR$60=C25)*($BS$51:$CA$51=Q$19),$BS$52:$CA$60)),0)</f>
        <v>0</v>
      </c>
      <c r="X38" s="3">
        <f t="array" ref="X38">IF(Q25=C25,SUM(IF(($BR$52:$BR$60=C25)*($BS$51:$CA$51=Q$20),$BS$52:$CA$60)),0)</f>
        <v>0</v>
      </c>
      <c r="Y38" s="3">
        <f t="array" ref="Y38">IF(Q25=C25,SUM(IF(($BR$52:$BR$60=C25)*($BS$51:$CA$51=Q$21),$BS$52:$CA$60)),0)</f>
        <v>0</v>
      </c>
      <c r="Z38" s="3">
        <f t="array" ref="Z38">IF(Q25=C25,SUM(IF(($BR$52:$BR$60=C25)*($BS$51:$CA$51=Q$22),$BS$52:$CA$60)),0)</f>
        <v>0</v>
      </c>
      <c r="AA38" s="3">
        <f t="array" ref="AA38">IF(Q25=C25,SUM(IF(($BR$52:$BR$60=C25)*($BS$51:$CA$51=Q$23),$BS$52:$CA$60)),0)</f>
        <v>0</v>
      </c>
      <c r="AB38" s="3">
        <f t="array" ref="AB38">IF(Q25=C25,SUM(IF(($BR$52:$BR$60=C25)*($BS$51:$CA$51=Q$24),$BS$52:$CA$60)),0)</f>
        <v>0</v>
      </c>
      <c r="AC38" s="5">
        <f t="array" ref="AC38">IF(R25=C25,SUM(IF(($BR$52:$BR$60=C25)*($BS$51:$CA$51=R$17),$BS$52:$CA$60)),0)</f>
        <v>0</v>
      </c>
      <c r="AD38" s="3">
        <f t="array" ref="AD38">IF(R25=C25,SUM(IF(($BR$52:$BR$60=C25)*($BS$51:$CA$51=R$18),$BS$52:$CA$60)),0)</f>
        <v>0</v>
      </c>
      <c r="AE38" s="3">
        <f t="array" ref="AE38">IF(R25=C25,SUM(IF(($BR$52:$BR$60=C25)*($BS$51:$CA$51=R$19),$BS$52:$CA$60)),0)</f>
        <v>0</v>
      </c>
      <c r="AF38" s="3">
        <f t="array" ref="AF38">IF(R25=C25,SUM(IF(($BR$52:$BR$60=C25)*($BS$51:$CA$51=R$20),$BS$52:$CA$60)),0)</f>
        <v>0</v>
      </c>
      <c r="AG38" s="3">
        <f t="array" ref="AG38">IF(R25=C25,SUM(IF(($BR$52:$BR$60=C25)*($BS$51:$CA$51=R$21),$BS$52:$CA$60)),0)</f>
        <v>0</v>
      </c>
      <c r="AH38" s="3">
        <f t="array" ref="AH38">IF(R25=C25,SUM(IF(($BR$52:$BR$60=C25)*($BS$51:$CA$51=R$22),$BS$52:$CA$60)),0)</f>
        <v>0</v>
      </c>
      <c r="AI38" s="3">
        <f t="array" ref="AI38">IF(R25=C25,SUM(IF(($BR$52:$BR$60=C25)*($BS$51:$CA$51=R$23),$BS$52:$CA$60)),0)</f>
        <v>0</v>
      </c>
      <c r="AJ38" s="3">
        <f t="array" ref="AJ38">IF(R25=C25,SUM(IF(($BR$52:$BR$60=C25)*($BS$51:$CA$51=R$24),$BS$52:$CA$60)),0)</f>
        <v>0</v>
      </c>
      <c r="AK38" s="5">
        <f t="array" ref="AK38">IF(S25=C25,SUM(IF(($BR$52:$BR$60=C25)*($BS$51:$CA$51=S$17),$BS$52:$CA$60)),0)</f>
        <v>0</v>
      </c>
      <c r="AL38" s="3">
        <f t="array" ref="AL38">IF(S25=C25,SUM(IF(($BR$52:$BR$60=C25)*($BS$51:$CA$51=S$18),$BS$52:$CA$60)),0)</f>
        <v>0</v>
      </c>
      <c r="AM38" s="3">
        <f t="array" ref="AM38">IF(S25=C25,SUM(IF(($BR$52:$BR$60=C25)*($BS$51:$CA$51=S$19),$BS$52:$CA$60)),0)</f>
        <v>0</v>
      </c>
      <c r="AN38" s="3">
        <f t="array" ref="AN38">IF(S25=C25,SUM(IF(($BR$52:$BR$60=C25)*($BS$51:$CA$51=S$20),$BS$52:$CA$60)),0)</f>
        <v>0</v>
      </c>
      <c r="AO38" s="3">
        <f t="array" ref="AO38">IF(S25=C25,SUM(IF(($BR$52:$BR$60=C25)*($BS$51:$CA$51=S$21),$BS$52:$CA$60)),0)</f>
        <v>0</v>
      </c>
      <c r="AP38" s="3">
        <f t="array" ref="AP38">IF(S25=C25,SUM(IF(($BR$52:$BR$60=C25)*($BS$51:$CA$51=S$22),$BS$52:$CA$60)),0)</f>
        <v>0</v>
      </c>
      <c r="AQ38" s="3">
        <f t="array" ref="AQ38">IF(S25=C25,SUM(IF(($BR$52:$BR$60=C25)*($BS$51:$CA$51=S$23),$BS$52:$CA$60)),0)</f>
        <v>0</v>
      </c>
      <c r="AR38" s="3">
        <f t="array" ref="AR38">IF(S25=C25,SUM(IF(($BR$52:$BR$60=C25)*($BS$51:$CA$51=S$24),$BS$52:$CA$60)),0)</f>
        <v>0</v>
      </c>
      <c r="AS38" s="5">
        <f t="array" ref="AS38">IF(T25=C25,SUM(IF(($BR$52:$BR$60=C25)*($BS$51:$CA$51=T$17),$BS$52:$CA$60)),0)</f>
        <v>0</v>
      </c>
      <c r="AT38" s="3">
        <f t="array" ref="AT38">IF(T25=C25,SUM(IF(($BR$52:$BR$60=C25)*($BS$51:$CA$51=T$18),$BS$52:$CA$60)),0)</f>
        <v>0</v>
      </c>
      <c r="AU38" s="3">
        <f t="array" ref="AU38">IF(T25=C25,SUM(IF(($BR$52:$BR$60=C25)*($BS$51:$CA$51=T$19),$BS$52:$CA$60)),0)</f>
        <v>0</v>
      </c>
      <c r="AV38" s="3">
        <f t="array" ref="AV38">IF(T25=C25,SUM(IF(($BR$52:$BR$60=C25)*($BS$51:$CA$51=T$20),$BS$52:$CA$60)),0)</f>
        <v>0</v>
      </c>
      <c r="AW38" s="3">
        <f t="array" ref="AW38">IF(T25=C25,SUM(IF(($BR$52:$BR$60=C25)*($BS$51:$CA$51=T$21),$BS$52:$CA$60)),0)</f>
        <v>0</v>
      </c>
      <c r="AX38" s="3">
        <f t="array" ref="AX38">IF(T25=C25,SUM(IF(($BR$52:$BR$60=C25)*($BS$51:$CA$51=T$22),$BS$52:$CA$60)),0)</f>
        <v>0</v>
      </c>
      <c r="AY38" s="3">
        <f t="array" ref="AY38">IF(T25=C25,SUM(IF(($BR$52:$BR$60=C25)*($BS$51:$CA$51=T$23),$BS$52:$CA$60)),0)</f>
        <v>0</v>
      </c>
      <c r="AZ38" s="3">
        <f t="array" ref="AZ38">IF(T25=C25,SUM(IF(($BR$52:$BR$60=C25)*($BS$51:$CA$51=T$24),$BS$52:$CA$60)),0)</f>
        <v>0</v>
      </c>
      <c r="BA38" s="5">
        <f t="array" ref="BA38">IF(U25=C25,SUM(IF(($BR$52:$BR$60=C25)*($BS$51:$CA$51=U$17),$BS$52:$CA$60)),0)</f>
        <v>0</v>
      </c>
      <c r="BB38" s="3">
        <f t="array" ref="BB38">IF(U25=C25,SUM(IF(($BR$52:$BR$60=C25)*($BS$51:$CA$51=U$18),$BS$52:$CA$60)),0)</f>
        <v>0</v>
      </c>
      <c r="BC38" s="3">
        <f t="array" ref="BC38">IF(U25=C25,SUM(IF(($BR$52:$BR$60=C25)*($BS$51:$CA$51=U$19),$BS$52:$CA$60)),0)</f>
        <v>0</v>
      </c>
      <c r="BD38" s="3">
        <f t="array" ref="BD38">IF(U25=C25,SUM(IF(($BR$52:$BR$60=C25)*($BS$51:$CA$51=U$20),$BS$52:$CA$60)),0)</f>
        <v>0</v>
      </c>
      <c r="BE38" s="3">
        <f t="array" ref="BE38">IF(U25=C25,SUM(IF(($BR$52:$BR$60=C25)*($BS$51:$CA$51=U$21),$BS$52:$CA$60)),0)</f>
        <v>0</v>
      </c>
      <c r="BF38" s="3">
        <f t="array" ref="BF38">IF(U25=C25,SUM(IF(($BR$52:$BR$60=C25)*($BS$51:$CA$51=U$22),$BS$52:$CA$60)),0)</f>
        <v>0</v>
      </c>
      <c r="BG38" s="3">
        <f t="array" ref="BG38">IF(U25=C25,SUM(IF(($BR$52:$BR$60=C25)*($BS$51:$CA$51=U$23),$BS$52:$CA$60)),0)</f>
        <v>0</v>
      </c>
      <c r="BH38" s="3">
        <f t="array" ref="BH38">IF(U25=C25,SUM(IF(($BR$52:$BR$60=C25)*($BS$51:$CA$51=U$24),$BS$52:$CA$60)),0)</f>
        <v>0</v>
      </c>
      <c r="BI38" s="5">
        <f t="array" ref="BI38">IF(V25=C25,SUM(IF(($BR$52:$BR$60=C25)*($BS$51:$CA$51=V$17),$BS$52:$CA$60)),0)</f>
        <v>0</v>
      </c>
      <c r="BJ38" s="3">
        <f t="array" ref="BJ38">IF(V25=C25,SUM(IF(($BR$52:$BR$60=C25)*($BS$51:$CA$51=V$18),$BS$52:$CA$60)),0)</f>
        <v>0</v>
      </c>
      <c r="BK38" s="3">
        <f t="array" ref="BK38">IF(V25=C25,SUM(IF(($BR$52:$BR$60=C25)*($BS$51:$CA$51=V$19),$BS$52:$CA$60)),0)</f>
        <v>0</v>
      </c>
      <c r="BL38" s="3">
        <f t="array" ref="BL38">IF(V25=C25,SUM(IF(($BR$52:$BR$60=C25)*($BS$51:$CA$51=V$20),$BS$52:$CA$60)),0)</f>
        <v>0</v>
      </c>
      <c r="BM38" s="3">
        <f t="array" ref="BM38">IF(V25=C25,SUM(IF(($BR$52:$BR$60=C25)*($BS$51:$CA$51=V$21),$BS$52:$CA$60)),0)</f>
        <v>0</v>
      </c>
      <c r="BN38" s="3">
        <f t="array" ref="BN38">IF(V25=C25,SUM(IF(($BR$52:$BR$60=C25)*($BS$51:$CA$51=V$22),$BS$52:$CA$60)),0)</f>
        <v>0</v>
      </c>
      <c r="BO38" s="3">
        <f t="array" ref="BO38">IF(V25=C25,SUM(IF(($BR$52:$BR$60=C25)*($BS$51:$CA$51=V$23),$BS$52:$CA$60)),0)</f>
        <v>0</v>
      </c>
      <c r="BP38" s="15">
        <f t="array" ref="BP38">IF(V25=C25,SUM(IF(($BR$52:$BR$60=C25)*($BS$51:$CA$51=V$24),$BS$52:$CA$60)),0)</f>
        <v>0</v>
      </c>
      <c r="BQ38" s="3"/>
      <c r="BR38" s="2" t="str">
        <f t="shared" si="59"/>
        <v>Team C9</v>
      </c>
      <c r="BS38" s="8">
        <f t="shared" si="61"/>
        <v>5</v>
      </c>
      <c r="BT38" s="8">
        <f t="shared" si="63"/>
        <v>4</v>
      </c>
      <c r="BU38" s="8">
        <f t="shared" si="65"/>
        <v>7</v>
      </c>
      <c r="BV38" s="8">
        <f>SUMIFS($X$64:$X$351,$V$64:$V$351,$BR38,$W$64:$W$351,BV$29)+SUMIFS($Y$64:$Y$351,$W$64:$W$351,$BR38,$V$64:$V$351,BV$29)</f>
        <v>8</v>
      </c>
      <c r="BW38" s="8">
        <f>SUMIFS($X$64:$X$351,$V$64:$V$351,$BR38,$W$64:$W$351,BW$29)+SUMIFS($Y$64:$Y$351,$W$64:$W$351,$BR38,$V$64:$V$351,BW$29)</f>
        <v>6</v>
      </c>
      <c r="BX38" s="8">
        <f>SUMIFS($X$64:$X$351,$V$64:$V$351,$BR38,$W$64:$W$351,BX$29)+SUMIFS($Y$64:$Y$351,$W$64:$W$351,$BR38,$V$64:$V$351,BX$29)</f>
        <v>10</v>
      </c>
      <c r="BY38" s="8">
        <f>SUMIFS($X$64:$X$351,$V$64:$V$351,$BR38,$W$64:$W$351,BY$29)+SUMIFS($Y$64:$Y$351,$W$64:$W$351,$BR38,$V$64:$V$351,BY$29)</f>
        <v>5</v>
      </c>
      <c r="BZ38" s="8">
        <f>SUMIFS($X$64:$X$351,$V$64:$V$351,$BR38,$W$64:$W$351,BZ$29)+SUMIFS($Y$64:$Y$351,$W$64:$W$351,$BR38,$V$64:$V$351,BZ$29)</f>
        <v>7</v>
      </c>
      <c r="CA38" s="6"/>
      <c r="CB38" s="3"/>
    </row>
    <row r="39" spans="2:80" s="2" customFormat="1" x14ac:dyDescent="0.2">
      <c r="E39" s="14"/>
      <c r="F39" s="3"/>
      <c r="G39" s="3"/>
      <c r="H39" s="3"/>
      <c r="I39" s="3"/>
      <c r="J39" s="3"/>
      <c r="K39" s="3"/>
      <c r="L39" s="3"/>
      <c r="M39" s="5"/>
      <c r="N39" s="3"/>
      <c r="O39" s="3"/>
      <c r="P39" s="3"/>
      <c r="Q39" s="3"/>
      <c r="R39" s="3"/>
      <c r="S39" s="3"/>
      <c r="T39" s="3"/>
      <c r="U39" s="5"/>
      <c r="V39" s="3"/>
      <c r="W39" s="3"/>
      <c r="X39" s="3"/>
      <c r="Y39" s="3"/>
      <c r="Z39" s="3"/>
      <c r="AA39" s="3"/>
      <c r="AB39" s="3"/>
      <c r="AC39" s="5"/>
      <c r="AD39" s="3"/>
      <c r="AE39" s="3"/>
      <c r="AF39" s="3"/>
      <c r="AG39" s="3"/>
      <c r="AH39" s="3"/>
      <c r="AI39" s="3"/>
      <c r="AJ39" s="3"/>
      <c r="AK39" s="5"/>
      <c r="AL39" s="3"/>
      <c r="AM39" s="3"/>
      <c r="AN39" s="3"/>
      <c r="AO39" s="3"/>
      <c r="AP39" s="3"/>
      <c r="AQ39" s="3"/>
      <c r="AR39" s="3"/>
      <c r="AS39" s="5"/>
      <c r="AT39" s="3"/>
      <c r="AU39" s="3"/>
      <c r="AV39" s="3"/>
      <c r="AW39" s="3"/>
      <c r="AX39" s="3"/>
      <c r="AY39" s="3"/>
      <c r="AZ39" s="3"/>
      <c r="BA39" s="5"/>
      <c r="BB39" s="3"/>
      <c r="BC39" s="3"/>
      <c r="BD39" s="3"/>
      <c r="BE39" s="3"/>
      <c r="BF39" s="3"/>
      <c r="BG39" s="3"/>
      <c r="BH39" s="3"/>
      <c r="BI39" s="5"/>
      <c r="BJ39" s="3"/>
      <c r="BK39" s="3"/>
      <c r="BL39" s="3"/>
      <c r="BM39" s="3"/>
      <c r="BN39" s="3"/>
      <c r="BO39" s="3"/>
      <c r="BP39" s="15"/>
      <c r="BQ39" s="3"/>
      <c r="CB39" s="3"/>
    </row>
    <row r="40" spans="2:80" s="2" customFormat="1" x14ac:dyDescent="0.2">
      <c r="E40" s="14"/>
      <c r="F40" s="3"/>
      <c r="G40" s="3"/>
      <c r="H40" s="3"/>
      <c r="I40" s="3"/>
      <c r="J40" s="3"/>
      <c r="K40" s="3"/>
      <c r="L40" s="3"/>
      <c r="M40" s="5"/>
      <c r="N40" s="3"/>
      <c r="O40" s="3"/>
      <c r="P40" s="3"/>
      <c r="Q40" s="3"/>
      <c r="R40" s="3"/>
      <c r="S40" s="3"/>
      <c r="T40" s="3"/>
      <c r="U40" s="5"/>
      <c r="V40" s="3"/>
      <c r="W40" s="3"/>
      <c r="X40" s="3"/>
      <c r="Y40" s="3"/>
      <c r="Z40" s="3"/>
      <c r="AA40" s="3"/>
      <c r="AB40" s="3"/>
      <c r="AC40" s="5"/>
      <c r="AD40" s="3"/>
      <c r="AE40" s="3"/>
      <c r="AF40" s="3"/>
      <c r="AG40" s="3"/>
      <c r="AH40" s="3"/>
      <c r="AI40" s="3"/>
      <c r="AJ40" s="3"/>
      <c r="AK40" s="5"/>
      <c r="AL40" s="3"/>
      <c r="AM40" s="3"/>
      <c r="AN40" s="3"/>
      <c r="AO40" s="3"/>
      <c r="AP40" s="3"/>
      <c r="AQ40" s="3"/>
      <c r="AR40" s="3"/>
      <c r="AS40" s="5"/>
      <c r="AT40" s="3"/>
      <c r="AU40" s="3"/>
      <c r="AV40" s="3"/>
      <c r="AW40" s="3"/>
      <c r="AX40" s="3"/>
      <c r="AY40" s="3"/>
      <c r="AZ40" s="3"/>
      <c r="BA40" s="5"/>
      <c r="BB40" s="3"/>
      <c r="BC40" s="3"/>
      <c r="BD40" s="3"/>
      <c r="BE40" s="3"/>
      <c r="BF40" s="3"/>
      <c r="BG40" s="3"/>
      <c r="BH40" s="3"/>
      <c r="BI40" s="5"/>
      <c r="BJ40" s="3"/>
      <c r="BK40" s="3"/>
      <c r="BL40" s="3"/>
      <c r="BM40" s="3"/>
      <c r="BN40" s="3"/>
      <c r="BO40" s="3"/>
      <c r="BP40" s="15"/>
      <c r="BQ40" s="3"/>
      <c r="BR40" s="4" t="s">
        <v>84</v>
      </c>
      <c r="BS40" s="2" t="str">
        <f>$F$4</f>
        <v>Team C1</v>
      </c>
      <c r="BT40" s="2" t="str">
        <f>$F$5</f>
        <v>Team C2</v>
      </c>
      <c r="BU40" s="2" t="str">
        <f>$F$6</f>
        <v>Team C3</v>
      </c>
      <c r="BV40" s="2" t="str">
        <f>$F$7</f>
        <v>Team C4</v>
      </c>
      <c r="BW40" s="2" t="str">
        <f>$F$8</f>
        <v>Team C5</v>
      </c>
      <c r="BX40" s="2" t="str">
        <f>$F$9</f>
        <v>Team C6</v>
      </c>
      <c r="BY40" s="2" t="str">
        <f>$F$10</f>
        <v>Team C7</v>
      </c>
      <c r="BZ40" s="2" t="str">
        <f>$F$11</f>
        <v>Team C8</v>
      </c>
      <c r="CA40" s="2" t="str">
        <f>$F$12</f>
        <v>Team C9</v>
      </c>
      <c r="CB40" s="3" t="s">
        <v>138</v>
      </c>
    </row>
    <row r="41" spans="2:80" s="2" customFormat="1" x14ac:dyDescent="0.2">
      <c r="B41" s="2" t="s">
        <v>82</v>
      </c>
      <c r="E41" s="14">
        <f t="array" ref="E41">IF(O17=C17,SUM(IF(($BR$41:$BR$49=C17)*($BS$40:$CA$40=O18),$BS$41:$CA$49)),0)</f>
        <v>0</v>
      </c>
      <c r="F41" s="3">
        <f t="array" ref="F41">IF(O17=C17,SUM(IF(($BR$41:$BR$49=C17)*($BS$40:$CA$40=O19),$BS$41:$CA$49)),0)</f>
        <v>0</v>
      </c>
      <c r="G41" s="3">
        <f t="array" ref="G41">IF(O17=C17,SUM(IF(($BR$41:$BR$49=C17)*($BS$40:$CA$40=O20),$BS$41:$CA$49)),0)</f>
        <v>0</v>
      </c>
      <c r="H41" s="3">
        <f t="array" ref="H41">IF(O17=C17,SUM(IF(($BR$41:$BR$49=C17)*($BS$40:$CA$40=O21),$BS$41:$CA$49)),0)</f>
        <v>0</v>
      </c>
      <c r="I41" s="3">
        <f t="array" ref="I41">IF(O17=C17,SUM(IF(($BR$41:$BR$49=C17)*($BS$40:$CA$40=O22),$BS$41:$CA$49)),0)</f>
        <v>0</v>
      </c>
      <c r="J41" s="3">
        <f t="array" ref="J41">IF(O17=C17,SUM(IF(($BR$41:$BR$49=C17)*($BS$40:$CA$40=O23),$BS$41:$CA$49)),0)</f>
        <v>0</v>
      </c>
      <c r="K41" s="3">
        <f t="array" ref="K41">IF(O17=C17,SUM(IF(($BR$41:$BR$49=C17)*($BS$40:$CA$40=O$24),$BS$41:$CA$49)),0)</f>
        <v>0</v>
      </c>
      <c r="L41" s="3">
        <f t="array" ref="L41">IF(O17=C17,SUM(IF(($BR$41:$BR$49=C17)*($BS$40:$CA$40=O$25),$BS$41:$CA$49)),0)</f>
        <v>0</v>
      </c>
      <c r="M41" s="5">
        <f t="array" ref="M41">IF(P17=C17,SUM(IF(($BR$41:$BR$49=C17)*($BS$40:$CA$40=P18),$BS$41:$CA$49)),0)</f>
        <v>0</v>
      </c>
      <c r="N41" s="3">
        <f t="array" ref="N41">IF(P17=C17,SUM(IF(($BR$41:$BR$49=C17)*($BS$40:$CA$40=P19),$BS$41:$CA$49)),0)</f>
        <v>0</v>
      </c>
      <c r="O41" s="3">
        <f t="array" ref="O41">IF(P17=C17,SUM(IF(($BR$41:$BR$49=C17)*($BS$40:$CA$40=P20),$BS$41:$CA$49)),0)</f>
        <v>0</v>
      </c>
      <c r="P41" s="3">
        <f t="array" ref="P41">IF(P17=C17,SUM(IF(($BR$41:$BR$49=C17)*($BS$40:$CA$40=P21),$BS$41:$CA$49)),0)</f>
        <v>0</v>
      </c>
      <c r="Q41" s="3">
        <f t="array" ref="Q41">IF(P17=C17,SUM(IF(($BR$41:$BR$49=C17)*($BS$40:$CA$40=P22),$BS$41:$CA$49)),0)</f>
        <v>0</v>
      </c>
      <c r="R41" s="3">
        <f t="array" ref="R41">IF(P17=C17,SUM(IF(($BR$41:$BR$49=C17)*($BS$40:$CA$40=P23),$BS$41:$CA$49)),0)</f>
        <v>0</v>
      </c>
      <c r="S41" s="3">
        <f t="array" ref="S41">IF(P17=C17,SUM(IF(($BR$41:$BR$49=C17)*($BS$40:$CA$40=P$24),$BS$41:$CA$49)),0)</f>
        <v>0</v>
      </c>
      <c r="T41" s="3">
        <f t="array" ref="T41">IF(P17=C17,SUM(IF(($BR$41:$BR$49=C17)*($BS$40:$CA$40=P$25),$BS$41:$CA$49)),0)</f>
        <v>0</v>
      </c>
      <c r="U41" s="5">
        <f t="array" ref="U41">IF(Q17=C17,SUM(IF(($BR$41:$BR$49=C17)*($BS$40:$CA$40=Q18),$BS$41:$CA$49)),0)</f>
        <v>0</v>
      </c>
      <c r="V41" s="3">
        <f t="array" ref="V41">IF(Q17=C17,SUM(IF(($BR$41:$BR$49=C17)*($BS$40:$CA$40=Q19),$BS$41:$CA$49)),0)</f>
        <v>0</v>
      </c>
      <c r="W41" s="3">
        <f t="array" ref="W41">IF(Q17=C17,SUM(IF(($BR$41:$BR$49=C17)*($BS$40:$CA$40=Q20),$BS$41:$CA$49)),0)</f>
        <v>0</v>
      </c>
      <c r="X41" s="3">
        <f t="array" ref="X41">IF(Q17=C17,SUM(IF(($BR$41:$BR$49=C17)*($BS$40:$CA$40=Q21),$BS$41:$CA$49)),0)</f>
        <v>0</v>
      </c>
      <c r="Y41" s="3">
        <f t="array" ref="Y41">IF(Q17=C17,SUM(IF(($BR$41:$BR$49=C17)*($BS$40:$CA$40=Q22),$BS$41:$CA$49)),0)</f>
        <v>0</v>
      </c>
      <c r="Z41" s="3">
        <f t="array" ref="Z41">IF(Q17=C17,SUM(IF(($BR$41:$BR$49=C17)*($BS$40:$CA$40=Q23),$BS$41:$CA$49)),0)</f>
        <v>0</v>
      </c>
      <c r="AA41" s="3">
        <f t="array" ref="AA41">IF(Q17=C17,SUM(IF(($BR$41:$BR$49=C17)*($BS$40:$CA$40=Q$24),$BS$41:$CA$49)),0)</f>
        <v>0</v>
      </c>
      <c r="AB41" s="3">
        <f t="array" ref="AB41">IF(Q17=C17,SUM(IF(($BR$41:$BR$49=C17)*($BS$40:$CA$40=Q$25),$BS$41:$CA$49)),0)</f>
        <v>0</v>
      </c>
      <c r="AC41" s="5">
        <f t="array" ref="AC41">IF(R17=C17,SUM(IF(($BR$41:$BR$49=C17)*($BS$40:$CA$40=R18),$BS$41:$CA$49)),0)</f>
        <v>0</v>
      </c>
      <c r="AD41" s="3">
        <f t="array" ref="AD41">IF(R17=C17,SUM(IF(($BR$41:$BR$49=C17)*($BS$40:$CA$40=R19),$BS$41:$CA$49)),0)</f>
        <v>0</v>
      </c>
      <c r="AE41" s="3">
        <f t="array" ref="AE41">IF(R17=C17,SUM(IF(($BR$41:$BR$49=C17)*($BS$40:$CA$40=R20),$BS$41:$CA$49)),0)</f>
        <v>0</v>
      </c>
      <c r="AF41" s="3">
        <f t="array" ref="AF41">IF(R17=C17,SUM(IF(($BR$41:$BR$49=C17)*($BS$40:$CA$40=R21),$BS$41:$CA$49)),0)</f>
        <v>0</v>
      </c>
      <c r="AG41" s="3">
        <f t="array" ref="AG41">IF(R17=C17,SUM(IF(($BR$41:$BR$49=C17)*($BS$40:$CA$40=R22),$BS$41:$CA$49)),0)</f>
        <v>0</v>
      </c>
      <c r="AH41" s="3">
        <f t="array" ref="AH41">IF(R17=C17,SUM(IF(($BR$41:$BR$49=C17)*($BS$40:$CA$40=R23),$BS$41:$CA$49)),0)</f>
        <v>0</v>
      </c>
      <c r="AI41" s="3">
        <f t="array" ref="AI41">IF(R17=C17,SUM(IF(($BR$41:$BR$49=C17)*($BS$40:$CA$40=R$24),$BS$41:$CA$49)),0)</f>
        <v>0</v>
      </c>
      <c r="AJ41" s="3">
        <f t="array" ref="AJ41">IF(R17=C17,SUM(IF(($BR$41:$BR$49=C17)*($BS$40:$CA$40=R$25),$BS$41:$CA$49)),0)</f>
        <v>0</v>
      </c>
      <c r="AK41" s="5">
        <f t="array" ref="AK41">IF(S17=C17,SUM(IF(($BR$41:$BR$49=C17)*($BS$40:$CA$40=S18),$BS$41:$CA$49)),0)</f>
        <v>0</v>
      </c>
      <c r="AL41" s="3">
        <f t="array" ref="AL41">IF(S17=C17,SUM(IF(($BR$41:$BR$49=C17)*($BS$40:$CA$40=S19),$BS$41:$CA$49)),0)</f>
        <v>0</v>
      </c>
      <c r="AM41" s="3">
        <f t="array" ref="AM41">IF(S17=C17,SUM(IF(($BR$41:$BR$49=C17)*($BS$40:$CA$40=S20),$BS$41:$CA$49)),0)</f>
        <v>0</v>
      </c>
      <c r="AN41" s="3">
        <f t="array" ref="AN41">IF(S17=C17,SUM(IF(($BR$41:$BR$49=C17)*($BS$40:$CA$40=S21),$BS$41:$CA$49)),0)</f>
        <v>0</v>
      </c>
      <c r="AO41" s="3">
        <f t="array" ref="AO41">IF(S17=C17,SUM(IF(($BR$41:$BR$49=C17)*($BS$40:$CA$40=S22),$BS$41:$CA$49)),0)</f>
        <v>0</v>
      </c>
      <c r="AP41" s="3">
        <f t="array" ref="AP41">IF(S17=C17,SUM(IF(($BR$41:$BR$49=C17)*($BS$40:$CA$40=S23),$BS$41:$CA$49)),0)</f>
        <v>0</v>
      </c>
      <c r="AQ41" s="3">
        <f t="array" ref="AQ41">IF(S17=C17,SUM(IF(($BR$41:$BR$49=C17)*($BS$40:$CA$40=S$24),$BS$41:$CA$49)),0)</f>
        <v>0</v>
      </c>
      <c r="AR41" s="3">
        <f t="array" ref="AR41">IF(S17=C17,SUM(IF(($BR$41:$BR$49=C17)*($BS$40:$CA$40=S$25),$BS$41:$CA$49)),0)</f>
        <v>0</v>
      </c>
      <c r="AS41" s="5">
        <f t="array" ref="AS41">IF(T17=C17,SUM(IF(($BR$41:$BR$49=C17)*($BS$40:$CA$40=T18),$BS$41:$CA$49)),0)</f>
        <v>0</v>
      </c>
      <c r="AT41" s="3">
        <f t="array" ref="AT41">IF(T17=C17,SUM(IF(($BR$41:$BR$49=C17)*($BS$40:$CA$40=T19),$BS$41:$CA$49)),0)</f>
        <v>0</v>
      </c>
      <c r="AU41" s="3">
        <f t="array" ref="AU41">IF(T17=C17,SUM(IF(($BR$41:$BR$49=C17)*($BS$40:$CA$40=T20),$BS$41:$CA$49)),0)</f>
        <v>0</v>
      </c>
      <c r="AV41" s="3">
        <f t="array" ref="AV41">IF(T17=C17,SUM(IF(($BR$41:$BR$49=C17)*($BS$40:$CA$40=T21),$BS$41:$CA$49)),0)</f>
        <v>0</v>
      </c>
      <c r="AW41" s="3">
        <f t="array" ref="AW41">IF(T17=C17,SUM(IF(($BR$41:$BR$49=C17)*($BS$40:$CA$40=T22),$BS$41:$CA$49)),0)</f>
        <v>0</v>
      </c>
      <c r="AX41" s="3">
        <f t="array" ref="AX41">IF(T17=C17,SUM(IF(($BR$41:$BR$49=C17)*($BS$40:$CA$40=T23),$BS$41:$CA$49)),0)</f>
        <v>0</v>
      </c>
      <c r="AY41" s="3">
        <f t="array" ref="AY41">IF(T17=C17,SUM(IF(($BR$41:$BR$49=C17)*($BS$40:$CA$40=T$24),$BS$41:$CA$49)),0)</f>
        <v>0</v>
      </c>
      <c r="AZ41" s="3">
        <f t="array" ref="AZ41">IF(T17=C17,SUM(IF(($BR$41:$BR$49=C17)*($BS$40:$CA$40=T$25),$BS$41:$CA$49)),0)</f>
        <v>0</v>
      </c>
      <c r="BA41" s="5">
        <f t="array" ref="BA41">IF(U17=C17,SUM(IF(($BR$41:$BR$49=C17)*($BS$40:$CA$40=U$18),$BS$41:$CA$49)),0)</f>
        <v>0</v>
      </c>
      <c r="BB41" s="3">
        <f t="array" ref="BB41">IF(U17=C17,SUM(IF(($BR$41:$BR$49=C17)*($BS$40:$CA$40=U$19),$BS$41:$CA$49)),0)</f>
        <v>0</v>
      </c>
      <c r="BC41" s="3">
        <f t="array" ref="BC41">IF(U17=C17,SUM(IF(($BR$41:$BR$49=C17)*($BS$40:$CA$40=U$20),$BS$41:$CA$49)),0)</f>
        <v>0</v>
      </c>
      <c r="BD41" s="3">
        <f t="array" ref="BD41">IF(U17=C17,SUM(IF(($BR$41:$BR$49=C17)*($BS$40:$CA$40=U$21),$BS$41:$CA$49)),0)</f>
        <v>0</v>
      </c>
      <c r="BE41" s="3">
        <f t="array" ref="BE41">IF(U17=C17,SUM(IF(($BR$41:$BR$49=C17)*($BS$40:$CA$40=U$22),$BS$41:$CA$49)),0)</f>
        <v>0</v>
      </c>
      <c r="BF41" s="3">
        <f t="array" ref="BF41">IF(U17=C17,SUM(IF(($BR$41:$BR$49=C17)*($BS$40:$CA$40=U$23),$BS$41:$CA$49)),0)</f>
        <v>0</v>
      </c>
      <c r="BG41" s="3">
        <f t="array" ref="BG41">IF(U17=C17,SUM(IF(($BR$41:$BR$49=C17)*($BS$40:$CA$40=U$24),$BS$41:$CA$49)),0)</f>
        <v>0</v>
      </c>
      <c r="BH41" s="3">
        <f t="array" ref="BH41">IF(U17=C17,SUM(IF(($BR$41:$BR$49=C17)*($BS$40:$CA$40=U$25),$BS$41:$CA$49)),0)</f>
        <v>0</v>
      </c>
      <c r="BI41" s="5">
        <f t="array" ref="BI41">IF(V17=C17,SUM(IF(($BR$41:$BR$49=C17)*($BS$40:$CA$40=V$18),$BS$41:$CA$49)),0)</f>
        <v>0</v>
      </c>
      <c r="BJ41" s="3">
        <f t="array" ref="BJ41">IF(V17=C17,SUM(IF(($BR$41:$BR$49=C17)*($BS$40:$CA$40=V$19),$BS$41:$CA$49)),0)</f>
        <v>0</v>
      </c>
      <c r="BK41" s="3">
        <f t="array" ref="BK41">IF(V17=C17,SUM(IF(($BR$41:$BR$49=C17)*($BS$40:$CA$40=V$20),$BS$41:$CA$49)),0)</f>
        <v>0</v>
      </c>
      <c r="BL41" s="3">
        <f t="array" ref="BL41">IF(V17=C17,SUM(IF(($BR$41:$BR$49=C17)*($BS$40:$CA$40=V$21),$BS$41:$CA$49)),0)</f>
        <v>0</v>
      </c>
      <c r="BM41" s="3">
        <f t="array" ref="BM41">IF(V17=C17,SUM(IF(($BR$41:$BR$49=C17)*($BS$40:$CA$40=V$22),$BS$41:$CA$49)),0)</f>
        <v>0</v>
      </c>
      <c r="BN41" s="3">
        <f t="array" ref="BN41">IF(V17=C17,SUM(IF(($BR$41:$BR$49=C17)*($BS$40:$CA$40=V$23),$BS$41:$CA$49)),0)</f>
        <v>0</v>
      </c>
      <c r="BO41" s="3">
        <f t="array" ref="BO41">IF(V17=C17,SUM(IF(($BR$41:$BR$49=C17)*($BS$40:$CA$40=V$24),$BS$41:$CA$49)),0)</f>
        <v>0</v>
      </c>
      <c r="BP41" s="15">
        <f t="array" ref="BP41">IF(V17=C17,SUM(IF(($BR$41:$BR$49=C17)*($BS$40:$CA$40=V$25),$BS$41:$CA$49)),0)</f>
        <v>0</v>
      </c>
      <c r="BQ41" s="3"/>
      <c r="BR41" s="2" t="str">
        <f t="shared" ref="BR41:BR49" si="66">F4</f>
        <v>Team C1</v>
      </c>
      <c r="BS41" s="6"/>
      <c r="BT41" s="7">
        <f>BT30-BS31</f>
        <v>2</v>
      </c>
      <c r="BU41" s="7">
        <f>BU30-BS32</f>
        <v>-2</v>
      </c>
      <c r="BV41" s="7">
        <f>BV30-BS33</f>
        <v>-3</v>
      </c>
      <c r="BW41" s="7">
        <f>BW30-BS34</f>
        <v>0</v>
      </c>
      <c r="BX41" s="7">
        <f>BX30-BS35</f>
        <v>1</v>
      </c>
      <c r="BY41" s="7">
        <f>BY30-BS36</f>
        <v>-4</v>
      </c>
      <c r="BZ41" s="7">
        <f>BZ30-BS37</f>
        <v>5</v>
      </c>
      <c r="CA41" s="7">
        <f>CA30-BS38</f>
        <v>2</v>
      </c>
      <c r="CB41" s="3"/>
    </row>
    <row r="42" spans="2:80" s="2" customFormat="1" x14ac:dyDescent="0.2">
      <c r="E42" s="14">
        <f t="array" ref="E42">IF(O18=C18,SUM(IF(($BR$41:$BR$49=C18)*($BS$40:$CA$40=O17),$BS$41:$CA$49)),0)</f>
        <v>0</v>
      </c>
      <c r="F42" s="3">
        <f t="array" ref="F42">IF(O18=C18,SUM(IF(($BR$41:$BR$49=C18)*($BS$40:$CA$40=O19),$BS$41:$CA$49)),0)</f>
        <v>0</v>
      </c>
      <c r="G42" s="3">
        <f t="array" ref="G42">IF(O18=C18,SUM(IF(($BR$41:$BR$49=C18)*($BS$40:$CA$40=O20),$BS$41:$CA$49)),0)</f>
        <v>0</v>
      </c>
      <c r="H42" s="3">
        <f t="array" ref="H42">IF(O18=C18,SUM(IF(($BR$41:$BR$49=C18)*($BS$40:$CA$40=O21),$BS$41:$CA$49)),0)</f>
        <v>0</v>
      </c>
      <c r="I42" s="3">
        <f t="array" ref="I42">IF(O18=C18,SUM(IF(($BR$41:$BR$49=C18)*($BS$40:$CA$40=O22),$BS$41:$CA$49)),0)</f>
        <v>0</v>
      </c>
      <c r="J42" s="3">
        <f t="array" ref="J42">IF(O18=C18,SUM(IF(($BR$41:$BR$49=C18)*($BS$40:$CA$40=O23),$BS$41:$CA$49)),0)</f>
        <v>0</v>
      </c>
      <c r="K42" s="3">
        <f t="array" ref="K42">IF(O18=C18,SUM(IF(($BR$41:$BR$49=C18)*($BS$40:$CA$40=O$24),$BS$41:$CA$49)),0)</f>
        <v>0</v>
      </c>
      <c r="L42" s="3">
        <f t="array" ref="L42">IF(O18=C18,SUM(IF(($BR$41:$BR$49=C18)*($BS$40:$CA$40=O$25),$BS$41:$CA$49)),0)</f>
        <v>0</v>
      </c>
      <c r="M42" s="5">
        <f t="array" ref="M42">IF(P18=C18,SUM(IF(($BR$41:$BR$49=C18)*($BS$40:$CA$40=P17),$BS$41:$CA$49)),0)</f>
        <v>0</v>
      </c>
      <c r="N42" s="3">
        <f t="array" ref="N42">IF(P18=C18,SUM(IF(($BR$41:$BR$49=C18)*($BS$40:$CA$40=P19),$BS$41:$CA$49)),0)</f>
        <v>0</v>
      </c>
      <c r="O42" s="3">
        <f t="array" ref="O42">IF(P18=C18,SUM(IF(($BR$41:$BR$49=C18)*($BS$40:$CA$40=P20),$BS$41:$CA$49)),0)</f>
        <v>0</v>
      </c>
      <c r="P42" s="3">
        <f t="array" ref="P42">IF(P18=C18,SUM(IF(($BR$41:$BR$49=C18)*($BS$40:$CA$40=P21),$BS$41:$CA$49)),0)</f>
        <v>0</v>
      </c>
      <c r="Q42" s="3">
        <f t="array" ref="Q42">IF(P18=C18,SUM(IF(($BR$41:$BR$49=C18)*($BS$40:$CA$40=P22),$BS$41:$CA$49)),0)</f>
        <v>0</v>
      </c>
      <c r="R42" s="3">
        <f t="array" ref="R42">IF(P18=C18,SUM(IF(($BR$41:$BR$49=C18)*($BS$40:$CA$40=P23),$BS$41:$CA$49)),0)</f>
        <v>0</v>
      </c>
      <c r="S42" s="3">
        <f t="array" ref="S42">IF(P18=C18,SUM(IF(($BR$41:$BR$49=C18)*($BS$40:$CA$40=P$24),$BS$41:$CA$49)),0)</f>
        <v>0</v>
      </c>
      <c r="T42" s="3">
        <f t="array" ref="T42">IF(P18=C18,SUM(IF(($BR$41:$BR$49=C18)*($BS$40:$CA$40=P$25),$BS$41:$CA$49)),0)</f>
        <v>0</v>
      </c>
      <c r="U42" s="5">
        <f t="array" ref="U42">IF(Q18=C18,SUM(IF(($BR$41:$BR$49=C18)*($BS$40:$CA$40=Q17),$BS$41:$CA$49)),0)</f>
        <v>0</v>
      </c>
      <c r="V42" s="3">
        <f t="array" ref="V42">IF(Q18=C18,SUM(IF(($BR$41:$BR$49=C18)*($BS$40:$CA$40=Q19),$BS$41:$CA$49)),0)</f>
        <v>0</v>
      </c>
      <c r="W42" s="3">
        <f t="array" ref="W42">IF(Q18=C18,SUM(IF(($BR$41:$BR$49=C18)*($BS$40:$CA$40=Q20),$BS$41:$CA$49)),0)</f>
        <v>0</v>
      </c>
      <c r="X42" s="3">
        <f t="array" ref="X42">IF(Q18=C18,SUM(IF(($BR$41:$BR$49=C18)*($BS$40:$CA$40=Q21),$BS$41:$CA$49)),0)</f>
        <v>0</v>
      </c>
      <c r="Y42" s="3">
        <f t="array" ref="Y42">IF(Q18=C18,SUM(IF(($BR$41:$BR$49=C18)*($BS$40:$CA$40=Q22),$BS$41:$CA$49)),0)</f>
        <v>0</v>
      </c>
      <c r="Z42" s="3">
        <f t="array" ref="Z42">IF(Q18=C18,SUM(IF(($BR$41:$BR$49=C18)*($BS$40:$CA$40=Q23),$BS$41:$CA$49)),0)</f>
        <v>0</v>
      </c>
      <c r="AA42" s="3">
        <f t="array" ref="AA42">IF(Q18=C18,SUM(IF(($BR$41:$BR$49=C18)*($BS$40:$CA$40=Q$24),$BS$41:$CA$49)),0)</f>
        <v>0</v>
      </c>
      <c r="AB42" s="3">
        <f t="array" ref="AB42">IF(Q18=C18,SUM(IF(($BR$41:$BR$49=C18)*($BS$40:$CA$40=Q$25),$BS$41:$CA$49)),0)</f>
        <v>0</v>
      </c>
      <c r="AC42" s="5">
        <f t="array" ref="AC42">IF(R18=C18,SUM(IF(($BR$41:$BR$49=C18)*($BS$40:$CA$40=R17),$BS$41:$CA$49)),0)</f>
        <v>0</v>
      </c>
      <c r="AD42" s="3">
        <f t="array" ref="AD42">IF(R18=C18,SUM(IF(($BR$41:$BR$49=C18)*($BS$40:$CA$40=R19),$BS$41:$CA$49)),0)</f>
        <v>0</v>
      </c>
      <c r="AE42" s="3">
        <f t="array" ref="AE42">IF(R18=C18,SUM(IF(($BR$41:$BR$49=C18)*($BS$40:$CA$40=R20),$BS$41:$CA$49)),0)</f>
        <v>0</v>
      </c>
      <c r="AF42" s="3">
        <f t="array" ref="AF42">IF(R18=C18,SUM(IF(($BR$41:$BR$49=C18)*($BS$40:$CA$40=R21),$BS$41:$CA$49)),0)</f>
        <v>0</v>
      </c>
      <c r="AG42" s="3">
        <f t="array" ref="AG42">IF(R18=C18,SUM(IF(($BR$41:$BR$49=C18)*($BS$40:$CA$40=R22),$BS$41:$CA$49)),0)</f>
        <v>0</v>
      </c>
      <c r="AH42" s="3">
        <f t="array" ref="AH42">IF(R18=C18,SUM(IF(($BR$41:$BR$49=C18)*($BS$40:$CA$40=R23),$BS$41:$CA$49)),0)</f>
        <v>0</v>
      </c>
      <c r="AI42" s="3">
        <f t="array" ref="AI42">IF(R18=C18,SUM(IF(($BR$41:$BR$49=C18)*($BS$40:$CA$40=R$24),$BS$41:$CA$49)),0)</f>
        <v>0</v>
      </c>
      <c r="AJ42" s="3">
        <f t="array" ref="AJ42">IF(R18=C18,SUM(IF(($BR$41:$BR$49=C18)*($BS$40:$CA$40=R$25),$BS$41:$CA$49)),0)</f>
        <v>0</v>
      </c>
      <c r="AK42" s="5">
        <f t="array" ref="AK42">IF(S18=C18,SUM(IF(($BR$41:$BR$49=C18)*($BS$40:$CA$40=S17),$BS$41:$CA$49)),0)</f>
        <v>0</v>
      </c>
      <c r="AL42" s="3">
        <f t="array" ref="AL42">IF(S18=C18,SUM(IF(($BR$41:$BR$49=C18)*($BS$40:$CA$40=S19),$BS$41:$CA$49)),0)</f>
        <v>0</v>
      </c>
      <c r="AM42" s="3">
        <f t="array" ref="AM42">IF(S18=C18,SUM(IF(($BR$41:$BR$49=C18)*($BS$40:$CA$40=S20),$BS$41:$CA$49)),0)</f>
        <v>0</v>
      </c>
      <c r="AN42" s="3">
        <f t="array" ref="AN42">IF(S18=C18,SUM(IF(($BR$41:$BR$49=C18)*($BS$40:$CA$40=S21),$BS$41:$CA$49)),0)</f>
        <v>0</v>
      </c>
      <c r="AO42" s="3">
        <f t="array" ref="AO42">IF(S18=C18,SUM(IF(($BR$41:$BR$49=C18)*($BS$40:$CA$40=S22),$BS$41:$CA$49)),0)</f>
        <v>0</v>
      </c>
      <c r="AP42" s="3">
        <f t="array" ref="AP42">IF(S18=C18,SUM(IF(($BR$41:$BR$49=C18)*($BS$40:$CA$40=S23),$BS$41:$CA$49)),0)</f>
        <v>0</v>
      </c>
      <c r="AQ42" s="3">
        <f t="array" ref="AQ42">IF(S18=C18,SUM(IF(($BR$41:$BR$49=C18)*($BS$40:$CA$40=S$24),$BS$41:$CA$49)),0)</f>
        <v>0</v>
      </c>
      <c r="AR42" s="3">
        <f t="array" ref="AR42">IF(S18=C18,SUM(IF(($BR$41:$BR$49=C18)*($BS$40:$CA$40=S$25),$BS$41:$CA$49)),0)</f>
        <v>0</v>
      </c>
      <c r="AS42" s="5">
        <f t="array" ref="AS42">IF(T18=C18,SUM(IF(($BR$41:$BR$49=C18)*($BS$40:$CA$40=T17),$BS$41:$CA$49)),0)</f>
        <v>0</v>
      </c>
      <c r="AT42" s="3">
        <f t="array" ref="AT42">IF(T18=C18,SUM(IF(($BR$41:$BR$49=C18)*($BS$40:$CA$40=T19),$BS$41:$CA$49)),0)</f>
        <v>0</v>
      </c>
      <c r="AU42" s="3">
        <f t="array" ref="AU42">IF(T18=C18,SUM(IF(($BR$41:$BR$49=C18)*($BS$40:$CA$40=T20),$BS$41:$CA$49)),0)</f>
        <v>0</v>
      </c>
      <c r="AV42" s="3">
        <f t="array" ref="AV42">IF(T18=C18,SUM(IF(($BR$41:$BR$49=C18)*($BS$40:$CA$40=T21),$BS$41:$CA$49)),0)</f>
        <v>0</v>
      </c>
      <c r="AW42" s="3">
        <f t="array" ref="AW42">IF(T18=C18,SUM(IF(($BR$41:$BR$49=C18)*($BS$40:$CA$40=T22),$BS$41:$CA$49)),0)</f>
        <v>0</v>
      </c>
      <c r="AX42" s="3">
        <f t="array" ref="AX42">IF(T18=C18,SUM(IF(($BR$41:$BR$49=C18)*($BS$40:$CA$40=T23),$BS$41:$CA$49)),0)</f>
        <v>0</v>
      </c>
      <c r="AY42" s="3">
        <f t="array" ref="AY42">IF(T18=C18,SUM(IF(($BR$41:$BR$49=C18)*($BS$40:$CA$40=T$24),$BS$41:$CA$49)),0)</f>
        <v>0</v>
      </c>
      <c r="AZ42" s="3">
        <f t="array" ref="AZ42">IF(T18=C18,SUM(IF(($BR$41:$BR$49=C18)*($BS$40:$CA$40=T$25),$BS$41:$CA$49)),0)</f>
        <v>0</v>
      </c>
      <c r="BA42" s="5">
        <f t="array" ref="BA42">IF(U18=C18,SUM(IF(($BR$41:$BR$49=C18)*($BS$40:$CA$40=U$17),$BS$41:$CA$49)),0)</f>
        <v>0</v>
      </c>
      <c r="BB42" s="3">
        <f t="array" ref="BB42">IF(U18=C18,SUM(IF(($BR$41:$BR$49=C18)*($BS$40:$CA$40=U$19),$BS$41:$CA$49)),0)</f>
        <v>0</v>
      </c>
      <c r="BC42" s="3">
        <f t="array" ref="BC42">IF(U18=C18,SUM(IF(($BR$41:$BR$49=C18)*($BS$40:$CA$40=U$20),$BS$41:$CA$49)),0)</f>
        <v>0</v>
      </c>
      <c r="BD42" s="3">
        <f t="array" ref="BD42">IF(U18=C18,SUM(IF(($BR$41:$BR$49=C18)*($BS$40:$CA$40=U$21),$BS$41:$CA$49)),0)</f>
        <v>0</v>
      </c>
      <c r="BE42" s="3">
        <f t="array" ref="BE42">IF(U18=C18,SUM(IF(($BR$41:$BR$49=C18)*($BS$40:$CA$40=U$22),$BS$41:$CA$49)),0)</f>
        <v>0</v>
      </c>
      <c r="BF42" s="3">
        <f t="array" ref="BF42">IF(U18=C18,SUM(IF(($BR$41:$BR$49=C18)*($BS$40:$CA$40=U$23),$BS$41:$CA$49)),0)</f>
        <v>0</v>
      </c>
      <c r="BG42" s="3">
        <f t="array" ref="BG42">IF(U18=C18,SUM(IF(($BR$41:$BR$49=C18)*($BS$40:$CA$40=U$24),$BS$41:$CA$49)),0)</f>
        <v>0</v>
      </c>
      <c r="BH42" s="3">
        <f t="array" ref="BH42">IF(U18=C18,SUM(IF(($BR$41:$BR$49=C18)*($BS$40:$CA$40=U$25),$BS$41:$CA$49)),0)</f>
        <v>0</v>
      </c>
      <c r="BI42" s="5">
        <f t="array" ref="BI42">IF(V18=C18,SUM(IF(($BR$41:$BR$49=C18)*($BS$40:$CA$40=V$18),$BS$41:$CA$49)),0)</f>
        <v>0</v>
      </c>
      <c r="BJ42" s="3">
        <f t="array" ref="BJ42">IF(V18=C18,SUM(IF(($BR$41:$BR$49=C18)*($BS$40:$CA$40=V$19),$BS$41:$CA$49)),0)</f>
        <v>0</v>
      </c>
      <c r="BK42" s="3">
        <f t="array" ref="BK42">IF(V18=C18,SUM(IF(($BR$41:$BR$49=C18)*($BS$40:$CA$40=V$20),$BS$41:$CA$49)),0)</f>
        <v>0</v>
      </c>
      <c r="BL42" s="3">
        <f t="array" ref="BL42">IF(V18=C18,SUM(IF(($BR$41:$BR$49=C18)*($BS$40:$CA$40=V$21),$BS$41:$CA$49)),0)</f>
        <v>0</v>
      </c>
      <c r="BM42" s="3">
        <f t="array" ref="BM42">IF(V18=C18,SUM(IF(($BR$41:$BR$49=C18)*($BS$40:$CA$40=V$22),$BS$41:$CA$49)),0)</f>
        <v>0</v>
      </c>
      <c r="BN42" s="3">
        <f t="array" ref="BN42">IF(V18=C18,SUM(IF(($BR$41:$BR$49=C18)*($BS$40:$CA$40=V$23),$BS$41:$CA$49)),0)</f>
        <v>0</v>
      </c>
      <c r="BO42" s="3">
        <f t="array" ref="BO42">IF(V18=C18,SUM(IF(($BR$41:$BR$49=C18)*($BS$40:$CA$40=V$24),$BS$41:$CA$49)),0)</f>
        <v>0</v>
      </c>
      <c r="BP42" s="15">
        <f t="array" ref="BP42">IF(V18=C18,SUM(IF(($BR$41:$BR$49=C18)*($BS$40:$CA$40=V$25),$BS$41:$CA$49)),0)</f>
        <v>0</v>
      </c>
      <c r="BQ42" s="3"/>
      <c r="BR42" s="2" t="str">
        <f t="shared" si="66"/>
        <v>Team C2</v>
      </c>
      <c r="BS42" s="8">
        <f>IF(BT41="","",-1*BT41)</f>
        <v>-2</v>
      </c>
      <c r="BT42" s="6"/>
      <c r="BU42" s="7">
        <f>BU31-BT32</f>
        <v>4</v>
      </c>
      <c r="BV42" s="7">
        <f>BV31-BT33</f>
        <v>1</v>
      </c>
      <c r="BW42" s="7">
        <f>BW31-BT34</f>
        <v>-3</v>
      </c>
      <c r="BX42" s="7">
        <f>BX31-BT35</f>
        <v>0</v>
      </c>
      <c r="BY42" s="7">
        <f>BY31-BT36</f>
        <v>-4</v>
      </c>
      <c r="BZ42" s="7">
        <f>BZ31-BT37</f>
        <v>2</v>
      </c>
      <c r="CA42" s="7">
        <f>CA31-BT38</f>
        <v>4</v>
      </c>
      <c r="CB42" s="3"/>
    </row>
    <row r="43" spans="2:80" s="2" customFormat="1" x14ac:dyDescent="0.2">
      <c r="E43" s="14">
        <f t="array" ref="E43">IF(O19=C19,SUM(IF(($BR$41:$BR$49=C19)*($BS$40:$CA$40=O17),$BS$41:$CA$49)),0)</f>
        <v>0</v>
      </c>
      <c r="F43" s="3">
        <f t="array" ref="F43">IF(O19=C19,SUM(IF(($BR$41:$BR$49=C19)*($BS$40:$CA$40=O18),$BS$41:$CA$49)),0)</f>
        <v>0</v>
      </c>
      <c r="G43" s="3">
        <f t="array" ref="G43">IF(O19=C19,SUM(IF(($BR$41:$BR$49=C19)*($BS$40:$CA$40=O20),$BS$41:$CA$49)),0)</f>
        <v>0</v>
      </c>
      <c r="H43" s="3">
        <f t="array" ref="H43">IF(O19=C19,SUM(IF(($BR$41:$BR$49=C19)*($BS$40:$CA$40=O21),$BS$41:$CA$49)),0)</f>
        <v>0</v>
      </c>
      <c r="I43" s="3">
        <f t="array" ref="I43">IF(O19=C19,SUM(IF(($BR$41:$BR$49=C19)*($BS$40:$CA$40=O22),$BS$41:$CA$49)),0)</f>
        <v>0</v>
      </c>
      <c r="J43" s="3">
        <f t="array" ref="J43">IF(O19=C19,SUM(IF(($BR$41:$BR$49=C19)*($BS$40:$CA$40=O23),$BS$41:$CA$49)),0)</f>
        <v>0</v>
      </c>
      <c r="K43" s="3">
        <f t="array" ref="K43">IF(O19=C19,SUM(IF(($BR$41:$BR$49=C19)*($BS$40:$CA$40=O$24),$BS$41:$CA$49)),0)</f>
        <v>0</v>
      </c>
      <c r="L43" s="3">
        <f t="array" ref="L43">IF(O19=C19,SUM(IF(($BR$41:$BR$49=C19)*($BS$40:$CA$40=O$25),$BS$41:$CA$49)),0)</f>
        <v>0</v>
      </c>
      <c r="M43" s="5">
        <f t="array" ref="M43">IF(P19=C19,SUM(IF(($BR$41:$BR$49=C19)*($BS$40:$CA$40=P17),$BS$41:$CA$49)),0)</f>
        <v>0</v>
      </c>
      <c r="N43" s="3">
        <f t="array" ref="N43">IF(P19=C19,SUM(IF(($BR$41:$BR$49=C19)*($BS$40:$CA$40=P18),$BS$41:$CA$49)),0)</f>
        <v>0</v>
      </c>
      <c r="O43" s="3">
        <f t="array" ref="O43">IF(P19=C19,SUM(IF(($BR$41:$BR$49=C19)*($BS$40:$CA$40=P20),$BS$41:$CA$49)),0)</f>
        <v>0</v>
      </c>
      <c r="P43" s="3">
        <f t="array" ref="P43">IF(P19=C19,SUM(IF(($BR$41:$BR$49=C19)*($BS$40:$CA$40=P21),$BS$41:$CA$49)),0)</f>
        <v>0</v>
      </c>
      <c r="Q43" s="3">
        <f t="array" ref="Q43">IF(P19=C19,SUM(IF(($BR$41:$BR$49=C19)*($BS$40:$CA$40=P22),$BS$41:$CA$49)),0)</f>
        <v>0</v>
      </c>
      <c r="R43" s="3">
        <f t="array" ref="R43">IF(P19=C19,SUM(IF(($BR$41:$BR$49=C19)*($BS$40:$CA$40=P23),$BS$41:$CA$49)),0)</f>
        <v>0</v>
      </c>
      <c r="S43" s="3">
        <f t="array" ref="S43">IF(P19=C19,SUM(IF(($BR$41:$BR$49=C19)*($BS$40:$CA$40=P$24),$BS$41:$CA$49)),0)</f>
        <v>0</v>
      </c>
      <c r="T43" s="3">
        <f t="array" ref="T43">IF(P19=C19,SUM(IF(($BR$41:$BR$49=C19)*($BS$40:$CA$40=P$25),$BS$41:$CA$49)),0)</f>
        <v>0</v>
      </c>
      <c r="U43" s="5">
        <f t="array" ref="U43">IF(Q19=C19,SUM(IF(($BR$41:$BR$49=C19)*($BS$40:$CA$40=Q17),$BS$41:$CA$49)),0)</f>
        <v>0</v>
      </c>
      <c r="V43" s="3">
        <f t="array" ref="V43">IF(Q19=C19,SUM(IF(($BR$41:$BR$49=C19)*($BS$40:$CA$40=Q18),$BS$41:$CA$49)),0)</f>
        <v>0</v>
      </c>
      <c r="W43" s="3">
        <f t="array" ref="W43">IF(Q19=C19,SUM(IF(($BR$41:$BR$49=C19)*($BS$40:$CA$40=Q20),$BS$41:$CA$49)),0)</f>
        <v>0</v>
      </c>
      <c r="X43" s="3">
        <f t="array" ref="X43">IF(Q19=C19,SUM(IF(($BR$41:$BR$49=C19)*($BS$40:$CA$40=Q21),$BS$41:$CA$49)),0)</f>
        <v>0</v>
      </c>
      <c r="Y43" s="3">
        <f t="array" ref="Y43">IF(Q19=C19,SUM(IF(($BR$41:$BR$49=C19)*($BS$40:$CA$40=Q22),$BS$41:$CA$49)),0)</f>
        <v>0</v>
      </c>
      <c r="Z43" s="3">
        <f t="array" ref="Z43">IF(Q19=C19,SUM(IF(($BR$41:$BR$49=C19)*($BS$40:$CA$40=Q23),$BS$41:$CA$49)),0)</f>
        <v>0</v>
      </c>
      <c r="AA43" s="3">
        <f t="array" ref="AA43">IF(Q19=C19,SUM(IF(($BR$41:$BR$49=C19)*($BS$40:$CA$40=Q$24),$BS$41:$CA$49)),0)</f>
        <v>0</v>
      </c>
      <c r="AB43" s="3">
        <f t="array" ref="AB43">IF(Q19=C19,SUM(IF(($BR$41:$BR$49=C19)*($BS$40:$CA$40=Q$25),$BS$41:$CA$49)),0)</f>
        <v>0</v>
      </c>
      <c r="AC43" s="5">
        <f t="array" ref="AC43">IF(R19=C19,SUM(IF(($BR$41:$BR$49=C19)*($BS$40:$CA$40=R17),$BS$41:$CA$49)),0)</f>
        <v>0</v>
      </c>
      <c r="AD43" s="3">
        <f t="array" ref="AD43">IF(R19=C19,SUM(IF(($BR$41:$BR$49=C19)*($BS$40:$CA$40=R18),$BS$41:$CA$49)),0)</f>
        <v>0</v>
      </c>
      <c r="AE43" s="3">
        <f t="array" ref="AE43">IF(R19=C19,SUM(IF(($BR$41:$BR$49=C19)*($BS$40:$CA$40=R20),$BS$41:$CA$49)),0)</f>
        <v>0</v>
      </c>
      <c r="AF43" s="3">
        <f t="array" ref="AF43">IF(R19=C19,SUM(IF(($BR$41:$BR$49=C19)*($BS$40:$CA$40=R21),$BS$41:$CA$49)),0)</f>
        <v>0</v>
      </c>
      <c r="AG43" s="3">
        <f t="array" ref="AG43">IF(R19=C19,SUM(IF(($BR$41:$BR$49=C19)*($BS$40:$CA$40=R22),$BS$41:$CA$49)),0)</f>
        <v>0</v>
      </c>
      <c r="AH43" s="3">
        <f t="array" ref="AH43">IF(R19=C19,SUM(IF(($BR$41:$BR$49=C19)*($BS$40:$CA$40=R23),$BS$41:$CA$49)),0)</f>
        <v>0</v>
      </c>
      <c r="AI43" s="3">
        <f t="array" ref="AI43">IF(R19=C19,SUM(IF(($BR$41:$BR$49=C19)*($BS$40:$CA$40=R$24),$BS$41:$CA$49)),0)</f>
        <v>0</v>
      </c>
      <c r="AJ43" s="3">
        <f t="array" ref="AJ43">IF(R19=C19,SUM(IF(($BR$41:$BR$49=C19)*($BS$40:$CA$40=R$25),$BS$41:$CA$49)),0)</f>
        <v>0</v>
      </c>
      <c r="AK43" s="5">
        <f t="array" ref="AK43">IF(S19=C19,SUM(IF(($BR$41:$BR$49=C19)*($BS$40:$CA$40=S17),$BS$41:$CA$49)),0)</f>
        <v>0</v>
      </c>
      <c r="AL43" s="3">
        <f t="array" ref="AL43">IF(S19=C19,SUM(IF(($BR$41:$BR$49=C19)*($BS$40:$CA$40=S18),$BS$41:$CA$49)),0)</f>
        <v>0</v>
      </c>
      <c r="AM43" s="3">
        <f t="array" ref="AM43">IF(S19=C19,SUM(IF(($BR$41:$BR$49=C19)*($BS$40:$CA$40=S20),$BS$41:$CA$49)),0)</f>
        <v>0</v>
      </c>
      <c r="AN43" s="3">
        <f t="array" ref="AN43">IF(S19=C19,SUM(IF(($BR$41:$BR$49=C19)*($BS$40:$CA$40=S21),$BS$41:$CA$49)),0)</f>
        <v>0</v>
      </c>
      <c r="AO43" s="3">
        <f t="array" ref="AO43">IF(S19=C19,SUM(IF(($BR$41:$BR$49=C19)*($BS$40:$CA$40=S22),$BS$41:$CA$49)),0)</f>
        <v>0</v>
      </c>
      <c r="AP43" s="3">
        <f t="array" ref="AP43">IF(S19=C19,SUM(IF(($BR$41:$BR$49=C19)*($BS$40:$CA$40=S23),$BS$41:$CA$49)),0)</f>
        <v>0</v>
      </c>
      <c r="AQ43" s="3">
        <f t="array" ref="AQ43">IF(S19=C19,SUM(IF(($BR$41:$BR$49=C19)*($BS$40:$CA$40=S$24),$BS$41:$CA$49)),0)</f>
        <v>0</v>
      </c>
      <c r="AR43" s="3">
        <f t="array" ref="AR43">IF(S19=C19,SUM(IF(($BR$41:$BR$49=C19)*($BS$40:$CA$40=S$25),$BS$41:$CA$49)),0)</f>
        <v>0</v>
      </c>
      <c r="AS43" s="5">
        <f t="array" ref="AS43">IF(T19=C19,SUM(IF(($BR$41:$BR$49=C19)*($BS$40:$CA$40=T17),$BS$41:$CA$49)),0)</f>
        <v>0</v>
      </c>
      <c r="AT43" s="3">
        <f t="array" ref="AT43">IF(T19=C19,SUM(IF(($BR$41:$BR$49=C19)*($BS$40:$CA$40=T18),$BS$41:$CA$49)),0)</f>
        <v>0</v>
      </c>
      <c r="AU43" s="3">
        <f t="array" ref="AU43">IF(T19=C19,SUM(IF(($BR$41:$BR$49=C19)*($BS$40:$CA$40=T20),$BS$41:$CA$49)),0)</f>
        <v>0</v>
      </c>
      <c r="AV43" s="3">
        <f t="array" ref="AV43">IF(T19=C19,SUM(IF(($BR$41:$BR$49=C19)*($BS$40:$CA$40=T21),$BS$41:$CA$49)),0)</f>
        <v>0</v>
      </c>
      <c r="AW43" s="3">
        <f t="array" ref="AW43">IF(T19=C19,SUM(IF(($BR$41:$BR$49=C19)*($BS$40:$CA$40=T22),$BS$41:$CA$49)),0)</f>
        <v>0</v>
      </c>
      <c r="AX43" s="3">
        <f t="array" ref="AX43">IF(T19=C19,SUM(IF(($BR$41:$BR$49=C19)*($BS$40:$CA$40=T23),$BS$41:$CA$49)),0)</f>
        <v>0</v>
      </c>
      <c r="AY43" s="3">
        <f t="array" ref="AY43">IF(T19=C19,SUM(IF(($BR$41:$BR$49=C19)*($BS$40:$CA$40=T$24),$BS$41:$CA$49)),0)</f>
        <v>0</v>
      </c>
      <c r="AZ43" s="3">
        <f t="array" ref="AZ43">IF(T19=C19,SUM(IF(($BR$41:$BR$49=C19)*($BS$40:$CA$40=T$25),$BS$41:$CA$49)),0)</f>
        <v>0</v>
      </c>
      <c r="BA43" s="5">
        <f t="array" ref="BA43">IF(U19=C19,SUM(IF(($BR$41:$BR$49=C19)*($BS$40:$CA$40=U$17),$BS$41:$CA$49)),0)</f>
        <v>0</v>
      </c>
      <c r="BB43" s="3">
        <f t="array" ref="BB43">IF(U19=C19,SUM(IF(($BR$41:$BR$49=C19)*($BS$40:$CA$40=U$18),$BS$41:$CA$49)),0)</f>
        <v>0</v>
      </c>
      <c r="BC43" s="3">
        <f t="array" ref="BC43">IF(U19=C19,SUM(IF(($BR$41:$BR$49=C19)*($BS$40:$CA$40=U$20),$BS$41:$CA$49)),0)</f>
        <v>0</v>
      </c>
      <c r="BD43" s="3">
        <f t="array" ref="BD43">IF(U19=C19,SUM(IF(($BR$41:$BR$49=C19)*($BS$40:$CA$40=U$21),$BS$41:$CA$49)),0)</f>
        <v>0</v>
      </c>
      <c r="BE43" s="3">
        <f t="array" ref="BE43">IF(U19=C19,SUM(IF(($BR$41:$BR$49=C19)*($BS$40:$CA$40=U$22),$BS$41:$CA$49)),0)</f>
        <v>0</v>
      </c>
      <c r="BF43" s="3">
        <f t="array" ref="BF43">IF(U19=C19,SUM(IF(($BR$41:$BR$49=C19)*($BS$40:$CA$40=U$23),$BS$41:$CA$49)),0)</f>
        <v>0</v>
      </c>
      <c r="BG43" s="3">
        <f t="array" ref="BG43">IF(U19=C19,SUM(IF(($BR$41:$BR$49=C19)*($BS$40:$CA$40=U$24),$BS$41:$CA$49)),0)</f>
        <v>0</v>
      </c>
      <c r="BH43" s="3">
        <f t="array" ref="BH43">IF(U19=C19,SUM(IF(($BR$41:$BR$49=C19)*($BS$40:$CA$40=U$25),$BS$41:$CA$49)),0)</f>
        <v>0</v>
      </c>
      <c r="BI43" s="5">
        <f t="array" ref="BI43">IF(V19=C19,SUM(IF(($BR$41:$BR$49=C19)*($BS$40:$CA$40=V$18),$BS$41:$CA$49)),0)</f>
        <v>0</v>
      </c>
      <c r="BJ43" s="3">
        <f t="array" ref="BJ43">IF(V19=C19,SUM(IF(($BR$41:$BR$49=C19)*($BS$40:$CA$40=V$19),$BS$41:$CA$49)),0)</f>
        <v>0</v>
      </c>
      <c r="BK43" s="3">
        <f t="array" ref="BK43">IF(V19=C19,SUM(IF(($BR$41:$BR$49=C19)*($BS$40:$CA$40=V$20),$BS$41:$CA$49)),0)</f>
        <v>0</v>
      </c>
      <c r="BL43" s="3">
        <f t="array" ref="BL43">IF(V19=C19,SUM(IF(($BR$41:$BR$49=C19)*($BS$40:$CA$40=V$21),$BS$41:$CA$49)),0)</f>
        <v>0</v>
      </c>
      <c r="BM43" s="3">
        <f t="array" ref="BM43">IF(V19=C19,SUM(IF(($BR$41:$BR$49=C19)*($BS$40:$CA$40=V$22),$BS$41:$CA$49)),0)</f>
        <v>0</v>
      </c>
      <c r="BN43" s="3">
        <f t="array" ref="BN43">IF(V19=C19,SUM(IF(($BR$41:$BR$49=C19)*($BS$40:$CA$40=V$23),$BS$41:$CA$49)),0)</f>
        <v>0</v>
      </c>
      <c r="BO43" s="3">
        <f t="array" ref="BO43">IF(V19=C19,SUM(IF(($BR$41:$BR$49=C19)*($BS$40:$CA$40=V$24),$BS$41:$CA$49)),0)</f>
        <v>0</v>
      </c>
      <c r="BP43" s="15">
        <f t="array" ref="BP43">IF(V19=C19,SUM(IF(($BR$41:$BR$49=C19)*($BS$40:$CA$40=V$25),$BS$41:$CA$49)),0)</f>
        <v>0</v>
      </c>
      <c r="BQ43" s="3"/>
      <c r="BR43" s="2" t="str">
        <f t="shared" si="66"/>
        <v>Team C3</v>
      </c>
      <c r="BS43" s="8">
        <f>IF(BU41="","",-1*BU41)</f>
        <v>2</v>
      </c>
      <c r="BT43" s="8">
        <f>IF(BU42="","",-1*BU42)</f>
        <v>-4</v>
      </c>
      <c r="BU43" s="6"/>
      <c r="BV43" s="7">
        <f>BV32-BU33</f>
        <v>1</v>
      </c>
      <c r="BW43" s="7">
        <f>BW32-BU34</f>
        <v>3</v>
      </c>
      <c r="BX43" s="7">
        <f>BX32-BU35</f>
        <v>2</v>
      </c>
      <c r="BY43" s="7">
        <f>BY32-BU36</f>
        <v>-4</v>
      </c>
      <c r="BZ43" s="7">
        <f>BZ32-BU37</f>
        <v>2</v>
      </c>
      <c r="CA43" s="7">
        <f>CA32-BU38</f>
        <v>0</v>
      </c>
      <c r="CB43" s="3"/>
    </row>
    <row r="44" spans="2:80" s="2" customFormat="1" x14ac:dyDescent="0.2">
      <c r="E44" s="14">
        <f t="array" ref="E44">IF(O20=C20,SUM(IF(($BR$41:$BR$49=C20)*($BS$40:$CA$40=O17),$BS$41:$CA$49)),0)</f>
        <v>0</v>
      </c>
      <c r="F44" s="3">
        <f t="array" ref="F44">IF(O20=C20,SUM(IF(($BR$41:$BR$49=C20)*($BS$40:$CA$40=O18),$BS$41:$CA$49)),0)</f>
        <v>0</v>
      </c>
      <c r="G44" s="3">
        <f t="array" ref="G44">IF(O20=C20,SUM(IF(($BR$41:$BR$49=C20)*($BS$40:$CA$40=O19),$BS$41:$CA$49)),0)</f>
        <v>0</v>
      </c>
      <c r="H44" s="3">
        <f t="array" ref="H44">IF(O20=C20,SUM(IF(($BR$41:$BR$49=C20)*($BS$40:$CA$40=O21),$BS$41:$CA$49)),0)</f>
        <v>0</v>
      </c>
      <c r="I44" s="3">
        <f t="array" ref="I44">IF(O20=C20,SUM(IF(($BR$41:$BR$49=C20)*($BS$40:$CA$40=O22),$BS$41:$CA$49)),0)</f>
        <v>0</v>
      </c>
      <c r="J44" s="3">
        <f t="array" ref="J44">IF(O20=C20,SUM(IF(($BR$41:$BR$49=C20)*($BS$40:$CA$40=O23),$BS$41:$CA$49)),0)</f>
        <v>0</v>
      </c>
      <c r="K44" s="3">
        <f t="array" ref="K44">IF(O20=C20,SUM(IF(($BR$41:$BR$49=C20)*($BS$40:$CA$40=O$24),$BS$41:$CA$49)),0)</f>
        <v>0</v>
      </c>
      <c r="L44" s="3">
        <f t="array" ref="L44">IF(O20=C20,SUM(IF(($BR$41:$BR$49=C20)*($BS$40:$CA$40=O$25),$BS$41:$CA$49)),0)</f>
        <v>0</v>
      </c>
      <c r="M44" s="5">
        <f t="array" ref="M44">IF(P20=C20,SUM(IF(($BR$41:$BR$49=C20)*($BS$40:$CA$40=P17),$BS$41:$CA$49)),0)</f>
        <v>0</v>
      </c>
      <c r="N44" s="3">
        <f t="array" ref="N44">IF(P20=C20,SUM(IF(($BR$41:$BR$49=C20)*($BS$40:$CA$40=P18),$BS$41:$CA$49)),0)</f>
        <v>0</v>
      </c>
      <c r="O44" s="3">
        <f t="array" ref="O44">IF(P20=C20,SUM(IF(($BR$41:$BR$49=C20)*($BS$40:$CA$40=P19),$BS$41:$CA$49)),0)</f>
        <v>0</v>
      </c>
      <c r="P44" s="3">
        <f t="array" ref="P44">IF(P20=C20,SUM(IF(($BR$41:$BR$49=C20)*($BS$40:$CA$40=P21),$BS$41:$CA$49)),0)</f>
        <v>0</v>
      </c>
      <c r="Q44" s="3">
        <f t="array" ref="Q44">IF(P20=C20,SUM(IF(($BR$41:$BR$49=C20)*($BS$40:$CA$40=P22),$BS$41:$CA$49)),0)</f>
        <v>0</v>
      </c>
      <c r="R44" s="3">
        <f t="array" ref="R44">IF(P20=C20,SUM(IF(($BR$41:$BR$49=C20)*($BS$40:$CA$40=P23),$BS$41:$CA$49)),0)</f>
        <v>0</v>
      </c>
      <c r="S44" s="3">
        <f t="array" ref="S44">IF(P20=C20,SUM(IF(($BR$41:$BR$49=C20)*($BS$40:$CA$40=P$24),$BS$41:$CA$49)),0)</f>
        <v>0</v>
      </c>
      <c r="T44" s="3">
        <f t="array" ref="T44">IF(P20=C20,SUM(IF(($BR$41:$BR$49=C20)*($BS$40:$CA$40=P$25),$BS$41:$CA$49)),0)</f>
        <v>0</v>
      </c>
      <c r="U44" s="5">
        <f t="array" ref="U44">IF(Q20=C20,SUM(IF(($BR$41:$BR$49=C20)*($BS$40:$CA$40=Q17),$BS$41:$CA$49)),0)</f>
        <v>0</v>
      </c>
      <c r="V44" s="3">
        <f t="array" ref="V44">IF(Q20=C20,SUM(IF(($BR$41:$BR$49=C20)*($BS$40:$CA$40=Q18),$BS$41:$CA$49)),0)</f>
        <v>0</v>
      </c>
      <c r="W44" s="3">
        <f t="array" ref="W44">IF(Q20=C20,SUM(IF(($BR$41:$BR$49=C20)*($BS$40:$CA$40=Q19),$BS$41:$CA$49)),0)</f>
        <v>0</v>
      </c>
      <c r="X44" s="3">
        <f t="array" ref="X44">IF(Q20=C20,SUM(IF(($BR$41:$BR$49=C20)*($BS$40:$CA$40=Q21),$BS$41:$CA$49)),0)</f>
        <v>0</v>
      </c>
      <c r="Y44" s="3">
        <f t="array" ref="Y44">IF(Q20=C20,SUM(IF(($BR$41:$BR$49=C20)*($BS$40:$CA$40=Q22),$BS$41:$CA$49)),0)</f>
        <v>0</v>
      </c>
      <c r="Z44" s="3">
        <f t="array" ref="Z44">IF(Q20=C20,SUM(IF(($BR$41:$BR$49=C20)*($BS$40:$CA$40=Q23),$BS$41:$CA$49)),0)</f>
        <v>0</v>
      </c>
      <c r="AA44" s="3">
        <f t="array" ref="AA44">IF(Q20=C20,SUM(IF(($BR$41:$BR$49=C20)*($BS$40:$CA$40=Q$24),$BS$41:$CA$49)),0)</f>
        <v>0</v>
      </c>
      <c r="AB44" s="3">
        <f t="array" ref="AB44">IF(Q20=C20,SUM(IF(($BR$41:$BR$49=C20)*($BS$40:$CA$40=Q$25),$BS$41:$CA$49)),0)</f>
        <v>0</v>
      </c>
      <c r="AC44" s="5">
        <f t="array" ref="AC44">IF(R20=C20,SUM(IF(($BR$41:$BR$49=C20)*($BS$40:$CA$40=R17),$BS$41:$CA$49)),0)</f>
        <v>0</v>
      </c>
      <c r="AD44" s="3">
        <f t="array" ref="AD44">IF(R20=C20,SUM(IF(($BR$41:$BR$49=C20)*($BS$40:$CA$40=R18),$BS$41:$CA$49)),0)</f>
        <v>0</v>
      </c>
      <c r="AE44" s="3">
        <f t="array" ref="AE44">IF(R20=C20,SUM(IF(($BR$41:$BR$49=C20)*($BS$40:$CA$40=R19),$BS$41:$CA$49)),0)</f>
        <v>0</v>
      </c>
      <c r="AF44" s="3">
        <f t="array" ref="AF44">IF(R20=C20,SUM(IF(($BR$41:$BR$49=C20)*($BS$40:$CA$40=R21),$BS$41:$CA$49)),0)</f>
        <v>0</v>
      </c>
      <c r="AG44" s="3">
        <f t="array" ref="AG44">IF(R20=C20,SUM(IF(($BR$41:$BR$49=C20)*($BS$40:$CA$40=R22),$BS$41:$CA$49)),0)</f>
        <v>0</v>
      </c>
      <c r="AH44" s="3">
        <f t="array" ref="AH44">IF(R20=C20,SUM(IF(($BR$41:$BR$49=C20)*($BS$40:$CA$40=R23),$BS$41:$CA$49)),0)</f>
        <v>0</v>
      </c>
      <c r="AI44" s="3">
        <f t="array" ref="AI44">IF(R20=C20,SUM(IF(($BR$41:$BR$49=C20)*($BS$40:$CA$40=R$24),$BS$41:$CA$49)),0)</f>
        <v>0</v>
      </c>
      <c r="AJ44" s="3">
        <f t="array" ref="AJ44">IF(R20=C20,SUM(IF(($BR$41:$BR$49=C20)*($BS$40:$CA$40=R$25),$BS$41:$CA$49)),0)</f>
        <v>0</v>
      </c>
      <c r="AK44" s="5">
        <f t="array" ref="AK44">IF(S20=C20,SUM(IF(($BR$41:$BR$49=C20)*($BS$40:$CA$40=S17),$BS$41:$CA$49)),0)</f>
        <v>0</v>
      </c>
      <c r="AL44" s="3">
        <f t="array" ref="AL44">IF(S20=C20,SUM(IF(($BR$41:$BR$49=C20)*($BS$40:$CA$40=S18),$BS$41:$CA$49)),0)</f>
        <v>0</v>
      </c>
      <c r="AM44" s="3">
        <f t="array" ref="AM44">IF(S20=C20,SUM(IF(($BR$41:$BR$49=C20)*($BS$40:$CA$40=S19),$BS$41:$CA$49)),0)</f>
        <v>0</v>
      </c>
      <c r="AN44" s="3">
        <f t="array" ref="AN44">IF(S20=C20,SUM(IF(($BR$41:$BR$49=C20)*($BS$40:$CA$40=S21),$BS$41:$CA$49)),0)</f>
        <v>0</v>
      </c>
      <c r="AO44" s="3">
        <f t="array" ref="AO44">IF(S20=C20,SUM(IF(($BR$41:$BR$49=C20)*($BS$40:$CA$40=S22),$BS$41:$CA$49)),0)</f>
        <v>0</v>
      </c>
      <c r="AP44" s="3">
        <f t="array" ref="AP44">IF(S20=C20,SUM(IF(($BR$41:$BR$49=C20)*($BS$40:$CA$40=S23),$BS$41:$CA$49)),0)</f>
        <v>0</v>
      </c>
      <c r="AQ44" s="3">
        <f t="array" ref="AQ44">IF(S20=C20,SUM(IF(($BR$41:$BR$49=C20)*($BS$40:$CA$40=S$24),$BS$41:$CA$49)),0)</f>
        <v>0</v>
      </c>
      <c r="AR44" s="3">
        <f t="array" ref="AR44">IF(S20=C20,SUM(IF(($BR$41:$BR$49=C20)*($BS$40:$CA$40=S$25),$BS$41:$CA$49)),0)</f>
        <v>0</v>
      </c>
      <c r="AS44" s="5">
        <f t="array" ref="AS44">IF(T20=C20,SUM(IF(($BR$41:$BR$49=C20)*($BS$40:$CA$40=T17),$BS$41:$CA$49)),0)</f>
        <v>0</v>
      </c>
      <c r="AT44" s="3">
        <f t="array" ref="AT44">IF(T20=C20,SUM(IF(($BR$41:$BR$49=C20)*($BS$40:$CA$40=T18),$BS$41:$CA$49)),0)</f>
        <v>0</v>
      </c>
      <c r="AU44" s="3">
        <f t="array" ref="AU44">IF(T20=C20,SUM(IF(($BR$41:$BR$49=C20)*($BS$40:$CA$40=T19),$BS$41:$CA$49)),0)</f>
        <v>0</v>
      </c>
      <c r="AV44" s="3">
        <f t="array" ref="AV44">IF(T20=C20,SUM(IF(($BR$41:$BR$49=C20)*($BS$40:$CA$40=T21),$BS$41:$CA$49)),0)</f>
        <v>0</v>
      </c>
      <c r="AW44" s="3">
        <f t="array" ref="AW44">IF(T20=C20,SUM(IF(($BR$41:$BR$49=C20)*($BS$40:$CA$40=T22),$BS$41:$CA$49)),0)</f>
        <v>0</v>
      </c>
      <c r="AX44" s="3">
        <f t="array" ref="AX44">IF(T20=C20,SUM(IF(($BR$41:$BR$49=C20)*($BS$40:$CA$40=T23),$BS$41:$CA$49)),0)</f>
        <v>0</v>
      </c>
      <c r="AY44" s="3">
        <f t="array" ref="AY44">IF(T20=C20,SUM(IF(($BR$41:$BR$49=C20)*($BS$40:$CA$40=T$24),$BS$41:$CA$49)),0)</f>
        <v>0</v>
      </c>
      <c r="AZ44" s="3">
        <f t="array" ref="AZ44">IF(T20=C20,SUM(IF(($BR$41:$BR$49=C20)*($BS$40:$CA$40=T$25),$BS$41:$CA$49)),0)</f>
        <v>0</v>
      </c>
      <c r="BA44" s="5">
        <f t="array" ref="BA44">IF(U20=C20,SUM(IF(($BR$41:$BR$49=C20)*($BS$40:$CA$40=U$17),$BS$41:$CA$49)),0)</f>
        <v>0</v>
      </c>
      <c r="BB44" s="3">
        <f t="array" ref="BB44">IF(U20=C20,SUM(IF(($BR$41:$BR$49=C20)*($BS$40:$CA$40=U$18),$BS$41:$CA$49)),0)</f>
        <v>0</v>
      </c>
      <c r="BC44" s="3">
        <f t="array" ref="BC44">IF(U20=C20,SUM(IF(($BR$41:$BR$49=C20)*($BS$40:$CA$40=U$19),$BS$41:$CA$49)),0)</f>
        <v>0</v>
      </c>
      <c r="BD44" s="3">
        <f t="array" ref="BD44">IF(U20=C20,SUM(IF(($BR$41:$BR$49=C20)*($BS$40:$CA$40=U$21),$BS$41:$CA$49)),0)</f>
        <v>0</v>
      </c>
      <c r="BE44" s="3">
        <f t="array" ref="BE44">IF(U20=C20,SUM(IF(($BR$41:$BR$49=C20)*($BS$40:$CA$40=U$22),$BS$41:$CA$49)),0)</f>
        <v>0</v>
      </c>
      <c r="BF44" s="3">
        <f t="array" ref="BF44">IF(U20=C20,SUM(IF(($BR$41:$BR$49=C20)*($BS$40:$CA$40=U$23),$BS$41:$CA$49)),0)</f>
        <v>0</v>
      </c>
      <c r="BG44" s="3">
        <f t="array" ref="BG44">IF(U20=C20,SUM(IF(($BR$41:$BR$49=C20)*($BS$40:$CA$40=U$24),$BS$41:$CA$49)),0)</f>
        <v>0</v>
      </c>
      <c r="BH44" s="3">
        <f t="array" ref="BH44">IF(U20=C20,SUM(IF(($BR$41:$BR$49=C20)*($BS$40:$CA$40=U$25),$BS$41:$CA$49)),0)</f>
        <v>0</v>
      </c>
      <c r="BI44" s="5">
        <f t="array" ref="BI44">IF(V20=C20,SUM(IF(($BR$41:$BR$49=C20)*($BS$40:$CA$40=V$18),$BS$41:$CA$49)),0)</f>
        <v>0</v>
      </c>
      <c r="BJ44" s="3">
        <f t="array" ref="BJ44">IF(V20=C20,SUM(IF(($BR$41:$BR$49=C20)*($BS$40:$CA$40=V$19),$BS$41:$CA$49)),0)</f>
        <v>0</v>
      </c>
      <c r="BK44" s="3">
        <f t="array" ref="BK44">IF(V20=C20,SUM(IF(($BR$41:$BR$49=C20)*($BS$40:$CA$40=V$20),$BS$41:$CA$49)),0)</f>
        <v>0</v>
      </c>
      <c r="BL44" s="3">
        <f t="array" ref="BL44">IF(V20=C20,SUM(IF(($BR$41:$BR$49=C20)*($BS$40:$CA$40=V$21),$BS$41:$CA$49)),0)</f>
        <v>0</v>
      </c>
      <c r="BM44" s="3">
        <f t="array" ref="BM44">IF(V20=C20,SUM(IF(($BR$41:$BR$49=C20)*($BS$40:$CA$40=V$22),$BS$41:$CA$49)),0)</f>
        <v>0</v>
      </c>
      <c r="BN44" s="3">
        <f t="array" ref="BN44">IF(V20=C20,SUM(IF(($BR$41:$BR$49=C20)*($BS$40:$CA$40=V$23),$BS$41:$CA$49)),0)</f>
        <v>0</v>
      </c>
      <c r="BO44" s="3">
        <f t="array" ref="BO44">IF(V20=C20,SUM(IF(($BR$41:$BR$49=C20)*($BS$40:$CA$40=V$24),$BS$41:$CA$49)),0)</f>
        <v>0</v>
      </c>
      <c r="BP44" s="15">
        <f t="array" ref="BP44">IF(V20=C20,SUM(IF(($BR$41:$BR$49=C20)*($BS$40:$CA$40=V$25),$BS$41:$CA$49)),0)</f>
        <v>0</v>
      </c>
      <c r="BQ44" s="3"/>
      <c r="BR44" s="2" t="str">
        <f t="shared" si="66"/>
        <v>Team C4</v>
      </c>
      <c r="BS44" s="8">
        <f>IF(BV41="","",-1*BV41)</f>
        <v>3</v>
      </c>
      <c r="BT44" s="8">
        <f>IF(BV42="","",-1*BV42)</f>
        <v>-1</v>
      </c>
      <c r="BU44" s="8">
        <f>IF(BV43="","",-1*BV43)</f>
        <v>-1</v>
      </c>
      <c r="BV44" s="6"/>
      <c r="BW44" s="7">
        <f>BW33-BV34</f>
        <v>-3</v>
      </c>
      <c r="BX44" s="7">
        <f>BX33-BV35</f>
        <v>2</v>
      </c>
      <c r="BY44" s="7">
        <f>BY33-BV36</f>
        <v>-4</v>
      </c>
      <c r="BZ44" s="7">
        <f>BZ33-BV37</f>
        <v>4</v>
      </c>
      <c r="CA44" s="7">
        <f>CA33-BV38</f>
        <v>-6</v>
      </c>
      <c r="CB44" s="3"/>
    </row>
    <row r="45" spans="2:80" s="2" customFormat="1" x14ac:dyDescent="0.2">
      <c r="E45" s="14">
        <f t="array" ref="E45">IF(O21=C21,SUM(IF(($BR$41:$BR$49=C21)*($BS$40:$CA$40=O17),$BS$41:$CA$49)),0)</f>
        <v>0</v>
      </c>
      <c r="F45" s="3">
        <f t="array" ref="F45">IF(O21=C21,SUM(IF(($BR$41:$BR$49=C21)*($BS$40:$CA$40=O18),$BS$41:$CA$49)),0)</f>
        <v>0</v>
      </c>
      <c r="G45" s="3">
        <f t="array" ref="G45">IF(O21=C21,SUM(IF(($BR$41:$BR$49=C21)*($BS$40:$CA$40=O19),$BS$41:$CA$49)),0)</f>
        <v>0</v>
      </c>
      <c r="H45" s="3">
        <f t="array" ref="H45">IF(O21=C21,SUM(IF(($BR$41:$BR$49=C21)*($BS$40:$CA$40=O20),$BS$41:$CA$49)),0)</f>
        <v>0</v>
      </c>
      <c r="I45" s="3">
        <f t="array" ref="I45">IF(O21=C21,SUM(IF(($BR$41:$BR$49=C21)*($BS$40:$CA$40=O22),$BS$41:$CA$49)),0)</f>
        <v>0</v>
      </c>
      <c r="J45" s="3">
        <f t="array" ref="J45">IF(O21=C21,SUM(IF(($BR$41:$BR$49=C21)*($BS$40:$CA$40=O23),$BS$41:$CA$49)),0)</f>
        <v>0</v>
      </c>
      <c r="K45" s="3">
        <f t="array" ref="K45">IF(O21=C21,SUM(IF(($BR$41:$BR$49=C21)*($BS$40:$CA$40=O$24),$BS$41:$CA$49)),0)</f>
        <v>0</v>
      </c>
      <c r="L45" s="3">
        <f t="array" ref="L45">IF(O21=C21,SUM(IF(($BR$41:$BR$49=C21)*($BS$40:$CA$40=O$25),$BS$41:$CA$49)),0)</f>
        <v>0</v>
      </c>
      <c r="M45" s="5">
        <f t="array" ref="M45">IF(P21=C21,SUM(IF(($BR$41:$BR$49=C21)*($BS$40:$CA$40=P17),$BS$41:$CA$49)),0)</f>
        <v>0</v>
      </c>
      <c r="N45" s="3">
        <f t="array" ref="N45">IF(P21=C21,SUM(IF(($BR$41:$BR$49=C21)*($BS$40:$CA$40=P18),$BS$41:$CA$49)),0)</f>
        <v>0</v>
      </c>
      <c r="O45" s="3">
        <f t="array" ref="O45">IF(P21=C21,SUM(IF(($BR$41:$BR$49=C21)*($BS$40:$CA$40=P19),$BS$41:$CA$49)),0)</f>
        <v>0</v>
      </c>
      <c r="P45" s="3">
        <f t="array" ref="P45">IF(P21=C21,SUM(IF(($BR$41:$BR$49=C21)*($BS$40:$CA$40=P20),$BS$41:$CA$49)),0)</f>
        <v>0</v>
      </c>
      <c r="Q45" s="3">
        <f t="array" ref="Q45">IF(P21=C21,SUM(IF(($BR$41:$BR$49=C21)*($BS$40:$CA$40=P22),$BS$41:$CA$49)),0)</f>
        <v>0</v>
      </c>
      <c r="R45" s="3">
        <f t="array" ref="R45">IF(P21=C21,SUM(IF(($BR$41:$BR$49=C21)*($BS$40:$CA$40=P23),$BS$41:$CA$49)),0)</f>
        <v>0</v>
      </c>
      <c r="S45" s="3">
        <f t="array" ref="S45">IF(P21=C21,SUM(IF(($BR$41:$BR$49=C21)*($BS$40:$CA$40=P$24),$BS$41:$CA$49)),0)</f>
        <v>0</v>
      </c>
      <c r="T45" s="3">
        <f t="array" ref="T45">IF(P21=C21,SUM(IF(($BR$41:$BR$49=C21)*($BS$40:$CA$40=P$25),$BS$41:$CA$49)),0)</f>
        <v>0</v>
      </c>
      <c r="U45" s="5">
        <f t="array" ref="U45">IF(Q21=C21,SUM(IF(($BR$41:$BR$49=C21)*($BS$40:$CA$40=Q17),$BS$41:$CA$49)),0)</f>
        <v>0</v>
      </c>
      <c r="V45" s="3">
        <f t="array" ref="V45">IF(Q21=C21,SUM(IF(($BR$41:$BR$49=C21)*($BS$40:$CA$40=Q18),$BS$41:$CA$49)),0)</f>
        <v>0</v>
      </c>
      <c r="W45" s="3">
        <f t="array" ref="W45">IF(Q21=C21,SUM(IF(($BR$41:$BR$49=C21)*($BS$40:$CA$40=Q19),$BS$41:$CA$49)),0)</f>
        <v>0</v>
      </c>
      <c r="X45" s="3">
        <f t="array" ref="X45">IF(Q21=C21,SUM(IF(($BR$41:$BR$49=C21)*($BS$40:$CA$40=Q20),$BS$41:$CA$49)),0)</f>
        <v>0</v>
      </c>
      <c r="Y45" s="3">
        <f t="array" ref="Y45">IF(Q21=C21,SUM(IF(($BR$41:$BR$49=C21)*($BS$40:$CA$40=Q22),$BS$41:$CA$49)),0)</f>
        <v>0</v>
      </c>
      <c r="Z45" s="3">
        <f t="array" ref="Z45">IF(Q21=C21,SUM(IF(($BR$41:$BR$49=C21)*($BS$40:$CA$40=Q23),$BS$41:$CA$49)),0)</f>
        <v>0</v>
      </c>
      <c r="AA45" s="3">
        <f t="array" ref="AA45">IF(Q21=C21,SUM(IF(($BR$41:$BR$49=C21)*($BS$40:$CA$40=Q$24),$BS$41:$CA$49)),0)</f>
        <v>0</v>
      </c>
      <c r="AB45" s="3">
        <f t="array" ref="AB45">IF(Q21=C21,SUM(IF(($BR$41:$BR$49=C21)*($BS$40:$CA$40=Q$25),$BS$41:$CA$49)),0)</f>
        <v>0</v>
      </c>
      <c r="AC45" s="5">
        <f t="array" ref="AC45">IF(R21=C21,SUM(IF(($BR$41:$BR$49=C21)*($BS$40:$CA$40=R17),$BS$41:$CA$49)),0)</f>
        <v>0</v>
      </c>
      <c r="AD45" s="3">
        <f t="array" ref="AD45">IF(R21=C21,SUM(IF(($BR$41:$BR$49=C21)*($BS$40:$CA$40=R18),$BS$41:$CA$49)),0)</f>
        <v>0</v>
      </c>
      <c r="AE45" s="3">
        <f t="array" ref="AE45">IF(R21=C21,SUM(IF(($BR$41:$BR$49=C21)*($BS$40:$CA$40=R19),$BS$41:$CA$49)),0)</f>
        <v>0</v>
      </c>
      <c r="AF45" s="3">
        <f t="array" ref="AF45">IF(R21=C21,SUM(IF(($BR$41:$BR$49=C21)*($BS$40:$CA$40=R20),$BS$41:$CA$49)),0)</f>
        <v>0</v>
      </c>
      <c r="AG45" s="3">
        <f t="array" ref="AG45">IF(R21=C21,SUM(IF(($BR$41:$BR$49=C21)*($BS$40:$CA$40=R22),$BS$41:$CA$49)),0)</f>
        <v>0</v>
      </c>
      <c r="AH45" s="3">
        <f t="array" ref="AH45">IF(R21=C21,SUM(IF(($BR$41:$BR$49=C21)*($BS$40:$CA$40=R23),$BS$41:$CA$49)),0)</f>
        <v>0</v>
      </c>
      <c r="AI45" s="3">
        <f t="array" ref="AI45">IF(R21=C21,SUM(IF(($BR$41:$BR$49=C21)*($BS$40:$CA$40=R$24),$BS$41:$CA$49)),0)</f>
        <v>0</v>
      </c>
      <c r="AJ45" s="3">
        <f t="array" ref="AJ45">IF(R21=C21,SUM(IF(($BR$41:$BR$49=C21)*($BS$40:$CA$40=R$25),$BS$41:$CA$49)),0)</f>
        <v>0</v>
      </c>
      <c r="AK45" s="5">
        <f t="array" ref="AK45">IF(S21=C21,SUM(IF(($BR$41:$BR$49=C21)*($BS$40:$CA$40=S17),$BS$41:$CA$49)),0)</f>
        <v>0</v>
      </c>
      <c r="AL45" s="3">
        <f t="array" ref="AL45">IF(S21=C21,SUM(IF(($BR$41:$BR$49=C21)*($BS$40:$CA$40=S18),$BS$41:$CA$49)),0)</f>
        <v>0</v>
      </c>
      <c r="AM45" s="3">
        <f t="array" ref="AM45">IF(S21=C21,SUM(IF(($BR$41:$BR$49=C21)*($BS$40:$CA$40=S19),$BS$41:$CA$49)),0)</f>
        <v>0</v>
      </c>
      <c r="AN45" s="3">
        <f t="array" ref="AN45">IF(S21=C21,SUM(IF(($BR$41:$BR$49=C21)*($BS$40:$CA$40=S20),$BS$41:$CA$49)),0)</f>
        <v>0</v>
      </c>
      <c r="AO45" s="3">
        <f t="array" ref="AO45">IF(S21=C21,SUM(IF(($BR$41:$BR$49=C21)*($BS$40:$CA$40=S22),$BS$41:$CA$49)),0)</f>
        <v>0</v>
      </c>
      <c r="AP45" s="3">
        <f t="array" ref="AP45">IF(S21=C21,SUM(IF(($BR$41:$BR$49=C21)*($BS$40:$CA$40=S23),$BS$41:$CA$49)),0)</f>
        <v>0</v>
      </c>
      <c r="AQ45" s="3">
        <f t="array" ref="AQ45">IF(S21=C21,SUM(IF(($BR$41:$BR$49=C21)*($BS$40:$CA$40=S$24),$BS$41:$CA$49)),0)</f>
        <v>0</v>
      </c>
      <c r="AR45" s="3">
        <f t="array" ref="AR45">IF(S21=C21,SUM(IF(($BR$41:$BR$49=C21)*($BS$40:$CA$40=S$25),$BS$41:$CA$49)),0)</f>
        <v>0</v>
      </c>
      <c r="AS45" s="5">
        <f t="array" ref="AS45">IF(T21=C21,SUM(IF(($BR$41:$BR$49=C21)*($BS$40:$CA$40=T17),$BS$41:$CA$49)),0)</f>
        <v>0</v>
      </c>
      <c r="AT45" s="3">
        <f t="array" ref="AT45">IF(T21=C21,SUM(IF(($BR$41:$BR$49=C21)*($BS$40:$CA$40=T18),$BS$41:$CA$49)),0)</f>
        <v>0</v>
      </c>
      <c r="AU45" s="3">
        <f t="array" ref="AU45">IF(T21=C21,SUM(IF(($BR$41:$BR$49=C21)*($BS$40:$CA$40=T19),$BS$41:$CA$49)),0)</f>
        <v>0</v>
      </c>
      <c r="AV45" s="3">
        <f t="array" ref="AV45">IF(T21=C21,SUM(IF(($BR$41:$BR$49=C21)*($BS$40:$CA$40=T20),$BS$41:$CA$49)),0)</f>
        <v>0</v>
      </c>
      <c r="AW45" s="3">
        <f t="array" ref="AW45">IF(T21=C21,SUM(IF(($BR$41:$BR$49=C21)*($BS$40:$CA$40=T22),$BS$41:$CA$49)),0)</f>
        <v>0</v>
      </c>
      <c r="AX45" s="3">
        <f t="array" ref="AX45">IF(T21=C21,SUM(IF(($BR$41:$BR$49=C21)*($BS$40:$CA$40=T23),$BS$41:$CA$49)),0)</f>
        <v>0</v>
      </c>
      <c r="AY45" s="3">
        <f t="array" ref="AY45">IF(T21=C21,SUM(IF(($BR$41:$BR$49=C21)*($BS$40:$CA$40=T$24),$BS$41:$CA$49)),0)</f>
        <v>0</v>
      </c>
      <c r="AZ45" s="3">
        <f t="array" ref="AZ45">IF(T21=C21,SUM(IF(($BR$41:$BR$49=C21)*($BS$40:$CA$40=T$25),$BS$41:$CA$49)),0)</f>
        <v>0</v>
      </c>
      <c r="BA45" s="5">
        <f t="array" ref="BA45">IF(U21=C21,SUM(IF(($BR$41:$BR$49=C21)*($BS$40:$CA$40=U$17),$BS$41:$CA$49)),0)</f>
        <v>0</v>
      </c>
      <c r="BB45" s="3">
        <f t="array" ref="BB45">IF(U21=C21,SUM(IF(($BR$41:$BR$49=C21)*($BS$40:$CA$40=U$18),$BS$41:$CA$49)),0)</f>
        <v>0</v>
      </c>
      <c r="BC45" s="3">
        <f t="array" ref="BC45">IF(U21=C21,SUM(IF(($BR$41:$BR$49=C21)*($BS$40:$CA$40=U$19),$BS$41:$CA$49)),0)</f>
        <v>0</v>
      </c>
      <c r="BD45" s="3">
        <f t="array" ref="BD45">IF(U21=C21,SUM(IF(($BR$41:$BR$49=C21)*($BS$40:$CA$40=U$20),$BS$41:$CA$49)),0)</f>
        <v>0</v>
      </c>
      <c r="BE45" s="3">
        <f t="array" ref="BE45">IF(U21=C21,SUM(IF(($BR$41:$BR$49=C21)*($BS$40:$CA$40=U$22),$BS$41:$CA$49)),0)</f>
        <v>0</v>
      </c>
      <c r="BF45" s="3">
        <f t="array" ref="BF45">IF(U21=C21,SUM(IF(($BR$41:$BR$49=C21)*($BS$40:$CA$40=U$23),$BS$41:$CA$49)),0)</f>
        <v>0</v>
      </c>
      <c r="BG45" s="3">
        <f t="array" ref="BG45">IF(U21=C21,SUM(IF(($BR$41:$BR$49=C21)*($BS$40:$CA$40=U$24),$BS$41:$CA$49)),0)</f>
        <v>0</v>
      </c>
      <c r="BH45" s="3">
        <f t="array" ref="BH45">IF(U21=C21,SUM(IF(($BR$41:$BR$49=C21)*($BS$40:$CA$40=U$25),$BS$41:$CA$49)),0)</f>
        <v>0</v>
      </c>
      <c r="BI45" s="5">
        <f t="array" ref="BI45">IF(V21=C21,SUM(IF(($BR$41:$BR$49=C21)*($BS$40:$CA$40=V$18),$BS$41:$CA$49)),0)</f>
        <v>0</v>
      </c>
      <c r="BJ45" s="3">
        <f t="array" ref="BJ45">IF(V21=C21,SUM(IF(($BR$41:$BR$49=C21)*($BS$40:$CA$40=V$19),$BS$41:$CA$49)),0)</f>
        <v>0</v>
      </c>
      <c r="BK45" s="3">
        <f t="array" ref="BK45">IF(V21=C21,SUM(IF(($BR$41:$BR$49=C21)*($BS$40:$CA$40=V$20),$BS$41:$CA$49)),0)</f>
        <v>0</v>
      </c>
      <c r="BL45" s="3">
        <f t="array" ref="BL45">IF(V21=C21,SUM(IF(($BR$41:$BR$49=C21)*($BS$40:$CA$40=V$21),$BS$41:$CA$49)),0)</f>
        <v>0</v>
      </c>
      <c r="BM45" s="3">
        <f t="array" ref="BM45">IF(V21=C21,SUM(IF(($BR$41:$BR$49=C21)*($BS$40:$CA$40=V$22),$BS$41:$CA$49)),0)</f>
        <v>0</v>
      </c>
      <c r="BN45" s="3">
        <f t="array" ref="BN45">IF(V21=C21,SUM(IF(($BR$41:$BR$49=C21)*($BS$40:$CA$40=V$23),$BS$41:$CA$49)),0)</f>
        <v>0</v>
      </c>
      <c r="BO45" s="3">
        <f t="array" ref="BO45">IF(V21=C21,SUM(IF(($BR$41:$BR$49=C21)*($BS$40:$CA$40=V$24),$BS$41:$CA$49)),0)</f>
        <v>0</v>
      </c>
      <c r="BP45" s="15">
        <f t="array" ref="BP45">IF(V21=C21,SUM(IF(($BR$41:$BR$49=C21)*($BS$40:$CA$40=V$25),$BS$41:$CA$49)),0)</f>
        <v>0</v>
      </c>
      <c r="BQ45" s="3"/>
      <c r="BR45" s="2" t="str">
        <f t="shared" si="66"/>
        <v>Team C5</v>
      </c>
      <c r="BS45" s="8">
        <f>IF(BW41="","",-1*BW41)</f>
        <v>0</v>
      </c>
      <c r="BT45" s="8">
        <f>IF(BW42="","",-1*BW42)</f>
        <v>3</v>
      </c>
      <c r="BU45" s="8">
        <f>IF(BW43="","",-1*BW43)</f>
        <v>-3</v>
      </c>
      <c r="BV45" s="8">
        <f>IF(BW44="","",-1*BW44)</f>
        <v>3</v>
      </c>
      <c r="BW45" s="6"/>
      <c r="BX45" s="7">
        <f>BX34-BW35</f>
        <v>1</v>
      </c>
      <c r="BY45" s="7">
        <f>BY34-BW36</f>
        <v>-2</v>
      </c>
      <c r="BZ45" s="7">
        <f>BZ34-BW37</f>
        <v>4</v>
      </c>
      <c r="CA45" s="7">
        <f>CA34-BW38</f>
        <v>-2</v>
      </c>
      <c r="CB45" s="3"/>
    </row>
    <row r="46" spans="2:80" s="2" customFormat="1" x14ac:dyDescent="0.2">
      <c r="E46" s="14">
        <f t="array" ref="E46">IF(O22=C22,SUM(IF(($BR$41:$BR$49=C22)*($BS$40:$CA$40=O17),$BS$41:$CA$49)),0)</f>
        <v>0</v>
      </c>
      <c r="F46" s="3">
        <f t="array" ref="F46">IF(O22=C22,SUM(IF(($BR$41:$BR$49=C22)*($BS$40:$CA$40=O18),$BS$41:$CA$49)),0)</f>
        <v>0</v>
      </c>
      <c r="G46" s="3">
        <f t="array" ref="G46">IF(O22=C22,SUM(IF(($BR$41:$BR$49=C22)*($BS$40:$CA$40=O19),$BS$41:$CA$49)),0)</f>
        <v>0</v>
      </c>
      <c r="H46" s="3">
        <f t="array" ref="H46">IF(O22=C22,SUM(IF(($BR$41:$BR$49=C22)*($BS$40:$CA$40=O20),$BS$41:$CA$49)),0)</f>
        <v>0</v>
      </c>
      <c r="I46" s="3">
        <f t="array" ref="I46">IF(O22=C22,SUM(IF(($BR$41:$BR$49=C22)*($BS$40:$CA$40=O21),$BS$41:$CA$49)),0)</f>
        <v>0</v>
      </c>
      <c r="J46" s="3">
        <f t="array" ref="J46">IF(O22=C22,SUM(IF(($BR$41:$BR$49=C22)*($BS$40:$CA$40=O23),$BS$41:$CA$49)),0)</f>
        <v>0</v>
      </c>
      <c r="K46" s="3">
        <f t="array" ref="K46">IF(O22=C22,SUM(IF(($BR$41:$BR$49=C22)*($BS$40:$CA$40=O$24),$BS$41:$CA$49)),0)</f>
        <v>0</v>
      </c>
      <c r="L46" s="3">
        <f t="array" ref="L46">IF(O22=C22,SUM(IF(($BR$41:$BR$49=C22)*($BS$40:$CA$40=O$25),$BS$41:$CA$49)),0)</f>
        <v>0</v>
      </c>
      <c r="M46" s="5">
        <f t="array" ref="M46">IF(P22=C22,SUM(IF(($BR$41:$BR$49=C22)*($BS$40:$CA$40=P17),$BS$41:$CA$49)),0)</f>
        <v>0</v>
      </c>
      <c r="N46" s="3">
        <f t="array" ref="N46">IF(P22=C22,SUM(IF(($BR$41:$BR$49=C22)*($BS$40:$CA$40=P18),$BS$41:$CA$49)),0)</f>
        <v>0</v>
      </c>
      <c r="O46" s="3">
        <f t="array" ref="O46">IF(P22=C22,SUM(IF(($BR$41:$BR$49=C22)*($BS$40:$CA$40=P19),$BS$41:$CA$49)),0)</f>
        <v>0</v>
      </c>
      <c r="P46" s="3">
        <f t="array" ref="P46">IF(P22=C22,SUM(IF(($BR$41:$BR$49=C22)*($BS$40:$CA$40=P20),$BS$41:$CA$49)),0)</f>
        <v>0</v>
      </c>
      <c r="Q46" s="3">
        <f t="array" ref="Q46">IF(P22=C22,SUM(IF(($BR$41:$BR$49=C22)*($BS$40:$CA$40=P21),$BS$41:$CA$49)),0)</f>
        <v>0</v>
      </c>
      <c r="R46" s="3">
        <f t="array" ref="R46">IF(P22=C22,SUM(IF(($BR$41:$BR$49=C22)*($BS$40:$CA$40=P23),$BS$41:$CA$49)),0)</f>
        <v>0</v>
      </c>
      <c r="S46" s="3">
        <f t="array" ref="S46">IF(P22=C22,SUM(IF(($BR$41:$BR$49=C22)*($BS$40:$CA$40=P$24),$BS$41:$CA$49)),0)</f>
        <v>0</v>
      </c>
      <c r="T46" s="3">
        <f t="array" ref="T46">IF(P22=C22,SUM(IF(($BR$41:$BR$49=C22)*($BS$40:$CA$40=P$25),$BS$41:$CA$49)),0)</f>
        <v>0</v>
      </c>
      <c r="U46" s="5">
        <f t="array" ref="U46">IF(Q22=C22,SUM(IF(($BR$41:$BR$49=C22)*($BS$40:$CA$40=Q17),$BS$41:$CA$49)),0)</f>
        <v>0</v>
      </c>
      <c r="V46" s="3">
        <f t="array" ref="V46">IF(Q22=C22,SUM(IF(($BR$41:$BR$49=C22)*($BS$40:$CA$40=Q18),$BS$41:$CA$49)),0)</f>
        <v>0</v>
      </c>
      <c r="W46" s="3">
        <f t="array" ref="W46">IF(Q22=C22,SUM(IF(($BR$41:$BR$49=C22)*($BS$40:$CA$40=Q19),$BS$41:$CA$49)),0)</f>
        <v>0</v>
      </c>
      <c r="X46" s="3">
        <f t="array" ref="X46">IF(Q22=C22,SUM(IF(($BR$41:$BR$49=C22)*($BS$40:$CA$40=Q20),$BS$41:$CA$49)),0)</f>
        <v>0</v>
      </c>
      <c r="Y46" s="3">
        <f t="array" ref="Y46">IF(Q22=C22,SUM(IF(($BR$41:$BR$49=C22)*($BS$40:$CA$40=Q21),$BS$41:$CA$49)),0)</f>
        <v>0</v>
      </c>
      <c r="Z46" s="3">
        <f t="array" ref="Z46">IF(Q22=C22,SUM(IF(($BR$41:$BR$49=C22)*($BS$40:$CA$40=Q23),$BS$41:$CA$49)),0)</f>
        <v>0</v>
      </c>
      <c r="AA46" s="3">
        <f t="array" ref="AA46">IF(Q22=C22,SUM(IF(($BR$41:$BR$49=C22)*($BS$40:$CA$40=Q$24),$BS$41:$CA$49)),0)</f>
        <v>0</v>
      </c>
      <c r="AB46" s="3">
        <f t="array" ref="AB46">IF(Q22=C22,SUM(IF(($BR$41:$BR$49=C22)*($BS$40:$CA$40=Q$25),$BS$41:$CA$49)),0)</f>
        <v>0</v>
      </c>
      <c r="AC46" s="5">
        <f t="array" ref="AC46">IF(R22=C22,SUM(IF(($BR$41:$BR$49=C22)*($BS$40:$CA$40=R17),$BS$41:$CA$49)),0)</f>
        <v>0</v>
      </c>
      <c r="AD46" s="3">
        <f t="array" ref="AD46">IF(R22=C22,SUM(IF(($BR$41:$BR$49=C22)*($BS$40:$CA$40=R18),$BS$41:$CA$49)),0)</f>
        <v>0</v>
      </c>
      <c r="AE46" s="3">
        <f t="array" ref="AE46">IF(R22=C22,SUM(IF(($BR$41:$BR$49=C22)*($BS$40:$CA$40=R19),$BS$41:$CA$49)),0)</f>
        <v>0</v>
      </c>
      <c r="AF46" s="3">
        <f t="array" ref="AF46">IF(R22=C22,SUM(IF(($BR$41:$BR$49=C22)*($BS$40:$CA$40=R20),$BS$41:$CA$49)),0)</f>
        <v>0</v>
      </c>
      <c r="AG46" s="3">
        <f t="array" ref="AG46">IF(R22=C22,SUM(IF(($BR$41:$BR$49=C22)*($BS$40:$CA$40=R21),$BS$41:$CA$49)),0)</f>
        <v>0</v>
      </c>
      <c r="AH46" s="3">
        <f t="array" ref="AH46">IF(R22=C22,SUM(IF(($BR$41:$BR$49=C22)*($BS$40:$CA$40=R23),$BS$41:$CA$49)),0)</f>
        <v>0</v>
      </c>
      <c r="AI46" s="3">
        <f t="array" ref="AI46">IF(R22=C22,SUM(IF(($BR$41:$BR$49=C22)*($BS$40:$CA$40=R$24),$BS$41:$CA$49)),0)</f>
        <v>0</v>
      </c>
      <c r="AJ46" s="3">
        <f t="array" ref="AJ46">IF(R22=C22,SUM(IF(($BR$41:$BR$49=C22)*($BS$40:$CA$40=R$25),$BS$41:$CA$49)),0)</f>
        <v>0</v>
      </c>
      <c r="AK46" s="5">
        <f t="array" ref="AK46">IF(S22=C22,SUM(IF(($BR$41:$BR$49=C22)*($BS$40:$CA$40=S17),$BS$41:$CA$49)),0)</f>
        <v>0</v>
      </c>
      <c r="AL46" s="3">
        <f t="array" ref="AL46">IF(S22=C22,SUM(IF(($BR$41:$BR$49=C22)*($BS$40:$CA$40=S18),$BS$41:$CA$49)),0)</f>
        <v>0</v>
      </c>
      <c r="AM46" s="3">
        <f t="array" ref="AM46">IF(S22=C22,SUM(IF(($BR$41:$BR$49=C22)*($BS$40:$CA$40=S19),$BS$41:$CA$49)),0)</f>
        <v>0</v>
      </c>
      <c r="AN46" s="3">
        <f t="array" ref="AN46">IF(S22=C22,SUM(IF(($BR$41:$BR$49=C22)*($BS$40:$CA$40=S20),$BS$41:$CA$49)),0)</f>
        <v>0</v>
      </c>
      <c r="AO46" s="3">
        <f t="array" ref="AO46">IF(S22=C22,SUM(IF(($BR$41:$BR$49=C22)*($BS$40:$CA$40=S21),$BS$41:$CA$49)),0)</f>
        <v>0</v>
      </c>
      <c r="AP46" s="3">
        <f t="array" ref="AP46">IF(S22=C22,SUM(IF(($BR$41:$BR$49=C22)*($BS$40:$CA$40=S23),$BS$41:$CA$49)),0)</f>
        <v>0</v>
      </c>
      <c r="AQ46" s="3">
        <f t="array" ref="AQ46">IF(S22=C22,SUM(IF(($BR$41:$BR$49=C22)*($BS$40:$CA$40=S$24),$BS$41:$CA$49)),0)</f>
        <v>0</v>
      </c>
      <c r="AR46" s="3">
        <f t="array" ref="AR46">IF(S22=C22,SUM(IF(($BR$41:$BR$49=C22)*($BS$40:$CA$40=S$25),$BS$41:$CA$49)),0)</f>
        <v>0</v>
      </c>
      <c r="AS46" s="5">
        <f t="array" ref="AS46">IF(T22=C22,SUM(IF(($BR$41:$BR$49=C22)*($BS$40:$CA$40=T17),$BS$41:$CA$49)),0)</f>
        <v>0</v>
      </c>
      <c r="AT46" s="3">
        <f t="array" ref="AT46">IF(T22=C22,SUM(IF(($BR$41:$BR$49=C22)*($BS$40:$CA$40=T18),$BS$41:$CA$49)),0)</f>
        <v>0</v>
      </c>
      <c r="AU46" s="3">
        <f t="array" ref="AU46">IF(T22=C22,SUM(IF(($BR$41:$BR$49=C22)*($BS$40:$CA$40=T19),$BS$41:$CA$49)),0)</f>
        <v>0</v>
      </c>
      <c r="AV46" s="3">
        <f t="array" ref="AV46">IF(T22=C22,SUM(IF(($BR$41:$BR$49=C22)*($BS$40:$CA$40=T20),$BS$41:$CA$49)),0)</f>
        <v>0</v>
      </c>
      <c r="AW46" s="3">
        <f t="array" ref="AW46">IF(T22=C22,SUM(IF(($BR$41:$BR$49=C22)*($BS$40:$CA$40=T21),$BS$41:$CA$49)),0)</f>
        <v>0</v>
      </c>
      <c r="AX46" s="3">
        <f t="array" ref="AX46">IF(T22=C22,SUM(IF(($BR$41:$BR$49=C22)*($BS$40:$CA$40=T23),$BS$41:$CA$49)),0)</f>
        <v>0</v>
      </c>
      <c r="AY46" s="3">
        <f t="array" ref="AY46">IF(T22=C22,SUM(IF(($BR$41:$BR$49=C22)*($BS$40:$CA$40=T$24),$BS$41:$CA$49)),0)</f>
        <v>0</v>
      </c>
      <c r="AZ46" s="3">
        <f t="array" ref="AZ46">IF(T22=C22,SUM(IF(($BR$41:$BR$49=C22)*($BS$40:$CA$40=T$25),$BS$41:$CA$49)),0)</f>
        <v>0</v>
      </c>
      <c r="BA46" s="5">
        <f t="array" ref="BA46">IF(U22=C22,SUM(IF(($BR$41:$BR$49=C22)*($BS$40:$CA$40=U$17),$BS$41:$CA$49)),0)</f>
        <v>0</v>
      </c>
      <c r="BB46" s="3">
        <f t="array" ref="BB46">IF(U22=C22,SUM(IF(($BR$41:$BR$49=C22)*($BS$40:$CA$40=U$18),$BS$41:$CA$49)),0)</f>
        <v>0</v>
      </c>
      <c r="BC46" s="3">
        <f t="array" ref="BC46">IF(U22=C22,SUM(IF(($BR$41:$BR$49=C22)*($BS$40:$CA$40=U$19),$BS$41:$CA$49)),0)</f>
        <v>0</v>
      </c>
      <c r="BD46" s="3">
        <f t="array" ref="BD46">IF(U22=C22,SUM(IF(($BR$41:$BR$49=C22)*($BS$40:$CA$40=U$20),$BS$41:$CA$49)),0)</f>
        <v>0</v>
      </c>
      <c r="BE46" s="3">
        <f t="array" ref="BE46">IF(U22=C22,SUM(IF(($BR$41:$BR$49=C22)*($BS$40:$CA$40=U$21),$BS$41:$CA$49)),0)</f>
        <v>0</v>
      </c>
      <c r="BF46" s="3">
        <f t="array" ref="BF46">IF(U22=C22,SUM(IF(($BR$41:$BR$49=C22)*($BS$40:$CA$40=U$23),$BS$41:$CA$49)),0)</f>
        <v>0</v>
      </c>
      <c r="BG46" s="3">
        <f t="array" ref="BG46">IF(U22=C22,SUM(IF(($BR$41:$BR$49=C22)*($BS$40:$CA$40=U$24),$BS$41:$CA$49)),0)</f>
        <v>0</v>
      </c>
      <c r="BH46" s="3">
        <f t="array" ref="BH46">IF(U22=C22,SUM(IF(($BR$41:$BR$49=C22)*($BS$40:$CA$40=U$25),$BS$41:$CA$49)),0)</f>
        <v>0</v>
      </c>
      <c r="BI46" s="5">
        <f t="array" ref="BI46">IF(V22=C22,SUM(IF(($BR$41:$BR$49=C22)*($BS$40:$CA$40=V$18),$BS$41:$CA$49)),0)</f>
        <v>0</v>
      </c>
      <c r="BJ46" s="3">
        <f t="array" ref="BJ46">IF(V22=C22,SUM(IF(($BR$41:$BR$49=C22)*($BS$40:$CA$40=V$19),$BS$41:$CA$49)),0)</f>
        <v>0</v>
      </c>
      <c r="BK46" s="3">
        <f t="array" ref="BK46">IF(V22=C22,SUM(IF(($BR$41:$BR$49=C22)*($BS$40:$CA$40=V$20),$BS$41:$CA$49)),0)</f>
        <v>0</v>
      </c>
      <c r="BL46" s="3">
        <f t="array" ref="BL46">IF(V22=C22,SUM(IF(($BR$41:$BR$49=C22)*($BS$40:$CA$40=V$21),$BS$41:$CA$49)),0)</f>
        <v>0</v>
      </c>
      <c r="BM46" s="3">
        <f t="array" ref="BM46">IF(V22=C22,SUM(IF(($BR$41:$BR$49=C22)*($BS$40:$CA$40=V$22),$BS$41:$CA$49)),0)</f>
        <v>0</v>
      </c>
      <c r="BN46" s="3">
        <f t="array" ref="BN46">IF(V22=C22,SUM(IF(($BR$41:$BR$49=C22)*($BS$40:$CA$40=V$23),$BS$41:$CA$49)),0)</f>
        <v>0</v>
      </c>
      <c r="BO46" s="3">
        <f t="array" ref="BO46">IF(V22=C22,SUM(IF(($BR$41:$BR$49=C22)*($BS$40:$CA$40=V$24),$BS$41:$CA$49)),0)</f>
        <v>0</v>
      </c>
      <c r="BP46" s="15">
        <f t="array" ref="BP46">IF(V22=C22,SUM(IF(($BR$41:$BR$49=C22)*($BS$40:$CA$40=V$25),$BS$41:$CA$49)),0)</f>
        <v>0</v>
      </c>
      <c r="BQ46" s="3"/>
      <c r="BR46" s="2" t="str">
        <f t="shared" si="66"/>
        <v>Team C6</v>
      </c>
      <c r="BS46" s="8">
        <f>IF(BX41="","",-1*BX41)</f>
        <v>-1</v>
      </c>
      <c r="BT46" s="8">
        <f>IF(BX42="","",-1*BX42)</f>
        <v>0</v>
      </c>
      <c r="BU46" s="8">
        <f>IF(BX43="","",-1*BX43)</f>
        <v>-2</v>
      </c>
      <c r="BV46" s="8">
        <f>IF(BX44="","",-1*BX44)</f>
        <v>-2</v>
      </c>
      <c r="BW46" s="8">
        <f>IF(BX45="","",-1*BX45)</f>
        <v>-1</v>
      </c>
      <c r="BX46" s="6"/>
      <c r="BY46" s="7">
        <f>BY35-BX36</f>
        <v>-1</v>
      </c>
      <c r="BZ46" s="7">
        <f>BZ35-BX37</f>
        <v>-4</v>
      </c>
      <c r="CA46" s="7">
        <f>CA35-BX38</f>
        <v>-3</v>
      </c>
      <c r="CB46" s="3"/>
    </row>
    <row r="47" spans="2:80" s="2" customFormat="1" x14ac:dyDescent="0.2">
      <c r="E47" s="14">
        <f t="array" ref="E47">IF(O23=C23,SUM(IF(($BR$41:$BR$49=C23)*($BS$40:$CA$40=O$17),$BS$41:$CA$49)),0)</f>
        <v>0</v>
      </c>
      <c r="F47" s="3">
        <f t="array" ref="F47">IF(O23=C23,SUM(IF(($BR$41:$BR$49=C23)*($BS$40:$CA$40=O$18),$BS$41:$CA$49)),0)</f>
        <v>0</v>
      </c>
      <c r="G47" s="3">
        <f t="array" ref="G47">IF(O23=C23,SUM(IF(($BR$41:$BR$49=C23)*($BS$40:$CA$40=O$19),$BS$41:$CA$49)),0)</f>
        <v>0</v>
      </c>
      <c r="H47" s="3">
        <f t="array" ref="H47">IF(O23=C23,SUM(IF(($BR$41:$BR$49=C23)*($BS$40:$CA$40=O$20),$BS$41:$CA$49)),0)</f>
        <v>0</v>
      </c>
      <c r="I47" s="3">
        <f t="array" ref="I47">IF(O23=C23,SUM(IF(($BR$41:$BR$49=C23)*($BS$40:$CA$40=O$21),$BS$41:$CA$49)),0)</f>
        <v>0</v>
      </c>
      <c r="J47" s="3">
        <f t="array" ref="J47">IF(O23=C23,SUM(IF(($BR$41:$BR$49=C23)*($BS$40:$CA$40=O$22),$BS$41:$CA$49)),0)</f>
        <v>0</v>
      </c>
      <c r="K47" s="3">
        <f t="array" ref="K47">IF(O23=C23,SUM(IF(($BR$41:$BR$49=C23)*($BS$40:$CA$40=O$24),$BS$41:$CA$49)),0)</f>
        <v>0</v>
      </c>
      <c r="L47" s="3">
        <f t="array" ref="L47">IF(O23=C23,SUM(IF(($BR$41:$BR$49=C23)*($BS$40:$CA$40=O$25),$BS$41:$CA$49)),0)</f>
        <v>0</v>
      </c>
      <c r="M47" s="5">
        <f t="array" ref="M47">IF(P23=C23,SUM(IF(($BR$41:$BR$49=C23)*($BS$40:$CA$40=P$17),$BS$41:$CA$49)),0)</f>
        <v>0</v>
      </c>
      <c r="N47" s="3">
        <f t="array" ref="N47">IF(P23=C23,SUM(IF(($BR$41:$BR$49=C23)*($BS$40:$CA$40=P$18),$BS$41:$CA$49)),0)</f>
        <v>0</v>
      </c>
      <c r="O47" s="3">
        <f t="array" ref="O47">IF(P23=C23,SUM(IF(($BR$41:$BR$49=C23)*($BS$40:$CA$40=P$19),$BS$41:$CA$49)),0)</f>
        <v>0</v>
      </c>
      <c r="P47" s="3">
        <f t="array" ref="P47">IF(P23=C23,SUM(IF(($BR$41:$BR$49=C23)*($BS$40:$CA$40=P$20),$BS$41:$CA$49)),0)</f>
        <v>0</v>
      </c>
      <c r="Q47" s="3">
        <f t="array" ref="Q47">IF(P23=C23,SUM(IF(($BR$41:$BR$49=C23)*($BS$40:$CA$40=P$21),$BS$41:$CA$49)),0)</f>
        <v>0</v>
      </c>
      <c r="R47" s="3">
        <f t="array" ref="R47">IF(P23=C23,SUM(IF(($BR$41:$BR$49=C23)*($BS$40:$CA$40=P$22),$BS$41:$CA$49)),0)</f>
        <v>0</v>
      </c>
      <c r="S47" s="3">
        <f t="array" ref="S47">IF(P23=C23,SUM(IF(($BR$41:$BR$49=C23)*($BS$40:$CA$40=P$24),$BS$41:$CA$49)),0)</f>
        <v>0</v>
      </c>
      <c r="T47" s="3">
        <f t="array" ref="T47">IF(P23=C23,SUM(IF(($BR$41:$BR$49=C23)*($BS$40:$CA$40=P$25),$BS$41:$CA$49)),0)</f>
        <v>0</v>
      </c>
      <c r="U47" s="5">
        <f t="array" ref="U47">IF(Q23=C23,SUM(IF(($BR$41:$BR$49=C23)*($BS$40:$CA$40=Q$17),$BS$41:$CA$49)),0)</f>
        <v>0</v>
      </c>
      <c r="V47" s="3">
        <f t="array" ref="V47">IF(Q23=C23,SUM(IF(($BR$41:$BR$49=C23)*($BS$40:$CA$40=Q$18),$BS$41:$CA$49)),0)</f>
        <v>0</v>
      </c>
      <c r="W47" s="3">
        <f t="array" ref="W47">IF(Q23=C23,SUM(IF(($BR$41:$BR$49=C23)*($BS$40:$CA$40=Q$19),$BS$41:$CA$49)),0)</f>
        <v>0</v>
      </c>
      <c r="X47" s="3">
        <f t="array" ref="X47">IF(Q23=C23,SUM(IF(($BR$41:$BR$49=C23)*($BS$40:$CA$40=Q$20),$BS$41:$CA$49)),0)</f>
        <v>0</v>
      </c>
      <c r="Y47" s="3">
        <f t="array" ref="Y47">IF(Q23=C23,SUM(IF(($BR$41:$BR$49=C23)*($BS$40:$CA$40=Q$21),$BS$41:$CA$49)),0)</f>
        <v>0</v>
      </c>
      <c r="Z47" s="3">
        <f t="array" ref="Z47">IF(Q23=C23,SUM(IF(($BR$41:$BR$49=C23)*($BS$40:$CA$40=Q$22),$BS$41:$CA$49)),0)</f>
        <v>0</v>
      </c>
      <c r="AA47" s="3">
        <f t="array" ref="AA47">IF(Q23=C23,SUM(IF(($BR$41:$BR$49=C23)*($BS$40:$CA$40=Q$24),$BS$41:$CA$49)),0)</f>
        <v>0</v>
      </c>
      <c r="AB47" s="3">
        <f t="array" ref="AB47">IF(Q23=C23,SUM(IF(($BR$41:$BR$49=C23)*($BS$40:$CA$40=Q$25),$BS$41:$CA$49)),0)</f>
        <v>0</v>
      </c>
      <c r="AC47" s="5">
        <f t="array" ref="AC47">IF(R23=C23,SUM(IF(($BR$41:$BR$49=C23)*($BS$40:$CA$40=R$17),$BS$41:$CA$49)),0)</f>
        <v>0</v>
      </c>
      <c r="AD47" s="3">
        <f t="array" ref="AD47">IF(R23=C23,SUM(IF(($BR$41:$BR$49=C23)*($BS$40:$CA$40=R$18),$BS$41:$CA$49)),0)</f>
        <v>0</v>
      </c>
      <c r="AE47" s="3">
        <f t="array" ref="AE47">IF(R23=C23,SUM(IF(($BR$41:$BR$49=C23)*($BS$40:$CA$40=R$19),$BS$41:$CA$49)),0)</f>
        <v>0</v>
      </c>
      <c r="AF47" s="3">
        <f t="array" ref="AF47">IF(R23=C23,SUM(IF(($BR$41:$BR$49=C23)*($BS$40:$CA$40=R$20),$BS$41:$CA$49)),0)</f>
        <v>0</v>
      </c>
      <c r="AG47" s="3">
        <f t="array" ref="AG47">IF(R23=C23,SUM(IF(($BR$41:$BR$49=C23)*($BS$40:$CA$40=R$21),$BS$41:$CA$49)),0)</f>
        <v>0</v>
      </c>
      <c r="AH47" s="3">
        <f t="array" ref="AH47">IF(R23=C23,SUM(IF(($BR$41:$BR$49=C23)*($BS$40:$CA$40=R$22),$BS$41:$CA$49)),0)</f>
        <v>0</v>
      </c>
      <c r="AI47" s="3">
        <f t="array" ref="AI47">IF(R23=C23,SUM(IF(($BR$41:$BR$49=C23)*($BS$40:$CA$40=R$24),$BS$41:$CA$49)),0)</f>
        <v>0</v>
      </c>
      <c r="AJ47" s="3">
        <f t="array" ref="AJ47">IF(R23=C23,SUM(IF(($BR$41:$BR$49=C23)*($BS$40:$CA$40=R$25),$BS$41:$CA$49)),0)</f>
        <v>0</v>
      </c>
      <c r="AK47" s="5">
        <f t="array" ref="AK47">IF(S23=C23,SUM(IF(($BR$41:$BR$49=C23)*($BS$40:$CA$40=S$17),$BS$41:$CA$49)),0)</f>
        <v>0</v>
      </c>
      <c r="AL47" s="3">
        <f t="array" ref="AL47">IF(S23=C23,SUM(IF(($BR$41:$BR$49=C23)*($BS$40:$CA$40=S$18),$BS$41:$CA$49)),0)</f>
        <v>0</v>
      </c>
      <c r="AM47" s="3">
        <f t="array" ref="AM47">IF(S23=C23,SUM(IF(($BR$41:$BR$49=C23)*($BS$40:$CA$40=S$19),$BS$41:$CA$49)),0)</f>
        <v>0</v>
      </c>
      <c r="AN47" s="3">
        <f t="array" ref="AN47">IF(S23=C23,SUM(IF(($BR$41:$BR$49=C23)*($BS$40:$CA$40=S$20),$BS$41:$CA$49)),0)</f>
        <v>0</v>
      </c>
      <c r="AO47" s="3">
        <f t="array" ref="AO47">IF(S23=C23,SUM(IF(($BR$41:$BR$49=C23)*($BS$40:$CA$40=S$21),$BS$41:$CA$49)),0)</f>
        <v>0</v>
      </c>
      <c r="AP47" s="3">
        <f t="array" ref="AP47">IF(S23=C23,SUM(IF(($BR$41:$BR$49=C23)*($BS$40:$CA$40=S$22),$BS$41:$CA$49)),0)</f>
        <v>0</v>
      </c>
      <c r="AQ47" s="3">
        <f t="array" ref="AQ47">IF(S23=C23,SUM(IF(($BR$41:$BR$49=C23)*($BS$40:$CA$40=S$24),$BS$41:$CA$49)),0)</f>
        <v>0</v>
      </c>
      <c r="AR47" s="3">
        <f t="array" ref="AR47">IF(S23=C23,SUM(IF(($BR$41:$BR$49=C23)*($BS$40:$CA$40=S$25),$BS$41:$CA$49)),0)</f>
        <v>0</v>
      </c>
      <c r="AS47" s="5">
        <f t="array" ref="AS47">IF(T23=C23,SUM(IF(($BR$41:$BR$49=C23)*($BS$40:$CA$40=T$17),$BS$41:$CA$49)),0)</f>
        <v>0</v>
      </c>
      <c r="AT47" s="3">
        <f t="array" ref="AT47">IF(T23=C23,SUM(IF(($BR$41:$BR$49=C23)*($BS$40:$CA$40=T$18),$BS$41:$CA$49)),0)</f>
        <v>0</v>
      </c>
      <c r="AU47" s="3">
        <f t="array" ref="AU47">IF(T23=C23,SUM(IF(($BR$41:$BR$49=C23)*($BS$40:$CA$40=T$19),$BS$41:$CA$49)),0)</f>
        <v>0</v>
      </c>
      <c r="AV47" s="3">
        <f t="array" ref="AV47">IF(T23=C23,SUM(IF(($BR$41:$BR$49=C23)*($BS$40:$CA$40=T$20),$BS$41:$CA$49)),0)</f>
        <v>0</v>
      </c>
      <c r="AW47" s="3">
        <f t="array" ref="AW47">IF(T23=C23,SUM(IF(($BR$41:$BR$49=C23)*($BS$40:$CA$40=T$21),$BS$41:$CA$49)),0)</f>
        <v>0</v>
      </c>
      <c r="AX47" s="3">
        <f t="array" ref="AX47">IF(T23=C23,SUM(IF(($BR$41:$BR$49=C23)*($BS$40:$CA$40=T$22),$BS$41:$CA$49)),0)</f>
        <v>0</v>
      </c>
      <c r="AY47" s="3">
        <f t="array" ref="AY47">IF(T23=C23,SUM(IF(($BR$41:$BR$49=C23)*($BS$40:$CA$40=T$24),$BS$41:$CA$49)),0)</f>
        <v>0</v>
      </c>
      <c r="AZ47" s="3">
        <f t="array" ref="AZ47">IF(T23=C23,SUM(IF(($BR$41:$BR$49=C23)*($BS$40:$CA$40=T$25),$BS$41:$CA$49)),0)</f>
        <v>0</v>
      </c>
      <c r="BA47" s="5">
        <f t="array" ref="BA47">IF(U23=C23,SUM(IF(($BR$41:$BR$49=C23)*($BS$40:$CA$40=U$17),$BS$41:$CA$49)),0)</f>
        <v>0</v>
      </c>
      <c r="BB47" s="3">
        <f t="array" ref="BB47">IF(U23=C23,SUM(IF(($BR$41:$BR$49=C23)*($BS$40:$CA$40=U$18),$BS$41:$CA$49)),0)</f>
        <v>0</v>
      </c>
      <c r="BC47" s="3">
        <f t="array" ref="BC47">IF(U23=C23,SUM(IF(($BR$41:$BR$49=C23)*($BS$40:$CA$40=U$19),$BS$41:$CA$49)),0)</f>
        <v>0</v>
      </c>
      <c r="BD47" s="3">
        <f t="array" ref="BD47">IF(U23=C23,SUM(IF(($BR$41:$BR$49=C23)*($BS$40:$CA$40=U$20),$BS$41:$CA$49)),0)</f>
        <v>0</v>
      </c>
      <c r="BE47" s="3">
        <f t="array" ref="BE47">IF(U23=C23,SUM(IF(($BR$41:$BR$49=C23)*($BS$40:$CA$40=U$21),$BS$41:$CA$49)),0)</f>
        <v>0</v>
      </c>
      <c r="BF47" s="3">
        <f t="array" ref="BF47">IF(U23=C23,SUM(IF(($BR$41:$BR$49=C23)*($BS$40:$CA$40=U$22),$BS$41:$CA$49)),0)</f>
        <v>0</v>
      </c>
      <c r="BG47" s="3">
        <f t="array" ref="BG47">IF(U23=C23,SUM(IF(($BR$41:$BR$49=C23)*($BS$40:$CA$40=U$24),$BS$41:$CA$49)),0)</f>
        <v>0</v>
      </c>
      <c r="BH47" s="3">
        <f t="array" ref="BH47">IF(U23=C23,SUM(IF(($BR$41:$BR$49=C23)*($BS$40:$CA$40=U$25),$BS$41:$CA$49)),0)</f>
        <v>0</v>
      </c>
      <c r="BI47" s="5">
        <f t="array" ref="BI47">IF(V23=C23,SUM(IF(($BR$41:$BR$49=C23)*($BS$40:$CA$40=V$18),$BS$41:$CA$49)),0)</f>
        <v>0</v>
      </c>
      <c r="BJ47" s="3">
        <f t="array" ref="BJ47">IF(V23=C23,SUM(IF(($BR$41:$BR$49=C23)*($BS$40:$CA$40=V$19),$BS$41:$CA$49)),0)</f>
        <v>0</v>
      </c>
      <c r="BK47" s="3">
        <f t="array" ref="BK47">IF(V23=C23,SUM(IF(($BR$41:$BR$49=C23)*($BS$40:$CA$40=V$20),$BS$41:$CA$49)),0)</f>
        <v>0</v>
      </c>
      <c r="BL47" s="3">
        <f t="array" ref="BL47">IF(V23=C23,SUM(IF(($BR$41:$BR$49=C23)*($BS$40:$CA$40=V$21),$BS$41:$CA$49)),0)</f>
        <v>0</v>
      </c>
      <c r="BM47" s="3">
        <f t="array" ref="BM47">IF(V23=C23,SUM(IF(($BR$41:$BR$49=C23)*($BS$40:$CA$40=V$22),$BS$41:$CA$49)),0)</f>
        <v>0</v>
      </c>
      <c r="BN47" s="3">
        <f t="array" ref="BN47">IF(V23=C23,SUM(IF(($BR$41:$BR$49=C23)*($BS$40:$CA$40=V$23),$BS$41:$CA$49)),0)</f>
        <v>0</v>
      </c>
      <c r="BO47" s="3">
        <f t="array" ref="BO47">IF(V23=C23,SUM(IF(($BR$41:$BR$49=C23)*($BS$40:$CA$40=V$24),$BS$41:$CA$49)),0)</f>
        <v>0</v>
      </c>
      <c r="BP47" s="15">
        <f t="array" ref="BP47">IF(V23=C23,SUM(IF(($BR$41:$BR$49=C23)*($BS$40:$CA$40=V$25),$BS$41:$CA$49)),0)</f>
        <v>0</v>
      </c>
      <c r="BQ47" s="3"/>
      <c r="BR47" s="2" t="str">
        <f t="shared" si="66"/>
        <v>Team C7</v>
      </c>
      <c r="BS47" s="8">
        <f>IF(BY41="","",-1*BY41)</f>
        <v>4</v>
      </c>
      <c r="BT47" s="8">
        <f>IF(BY42="","",-1*BY42)</f>
        <v>4</v>
      </c>
      <c r="BU47" s="8">
        <f>IF(BY43="","",-1*BY43)</f>
        <v>4</v>
      </c>
      <c r="BV47" s="8">
        <f>IF(BY44="","",-1*BY44)</f>
        <v>4</v>
      </c>
      <c r="BW47" s="8">
        <f>IF(BY45="","",-1*BY45)</f>
        <v>2</v>
      </c>
      <c r="BX47" s="8">
        <f>IF(BY46="","",-1*BY46)</f>
        <v>1</v>
      </c>
      <c r="BY47" s="6"/>
      <c r="BZ47" s="7">
        <f>BZ36-BY37</f>
        <v>-3</v>
      </c>
      <c r="CA47" s="7">
        <f>CA36-BY38</f>
        <v>-1</v>
      </c>
      <c r="CB47" s="3"/>
    </row>
    <row r="48" spans="2:80" s="2" customFormat="1" x14ac:dyDescent="0.2">
      <c r="E48" s="14">
        <f t="array" ref="E48">IF(O24=C24,SUM(IF(($BR$41:$BR$49=C24)*($BS$40:$CA$40=O$17),$BS$41:$CA$49)),0)</f>
        <v>0</v>
      </c>
      <c r="F48" s="3">
        <f t="array" ref="F48">IF(O24=C24,SUM(IF(($BR$41:$BR$49=C24)*($BS$40:$CA$40=O$18),$BS$41:$CA$49)),0)</f>
        <v>0</v>
      </c>
      <c r="G48" s="3">
        <f t="array" ref="G48">IF(O24=C24,SUM(IF(($BR$41:$BR$49=C24)*($BS$40:$CA$40=O$19),$BS$41:$CA$49)),0)</f>
        <v>0</v>
      </c>
      <c r="H48" s="3">
        <f t="array" ref="H48">IF(O24=C24,SUM(IF(($BR$41:$BR$49=C24)*($BS$40:$CA$40=O$20),$BS$41:$CA$49)),0)</f>
        <v>0</v>
      </c>
      <c r="I48" s="3">
        <f t="array" ref="I48">IF(O24=C24,SUM(IF(($BR$41:$BR$49=C24)*($BS$40:$CA$40=O$21),$BS$41:$CA$49)),0)</f>
        <v>0</v>
      </c>
      <c r="J48" s="3">
        <f t="array" ref="J48">IF(O24=C24,SUM(IF(($BR$41:$BR$49=C24)*($BS$40:$CA$40=O$22),$BS$41:$CA$49)),0)</f>
        <v>0</v>
      </c>
      <c r="K48" s="3">
        <f t="array" ref="K48">IF(O24=C24,SUM(IF(($BR$41:$BR$49=C24)*($BS$40:$CA$40=O$23),$BS$41:$CA$49)),0)</f>
        <v>0</v>
      </c>
      <c r="L48" s="3">
        <f t="array" ref="L48">IF(O24=C24,SUM(IF(($BR$41:$BR$49=C24)*($BS$40:$CA$40=O$25),$BS$41:$CA$49)),0)</f>
        <v>0</v>
      </c>
      <c r="M48" s="5">
        <f t="array" ref="M48">IF(P24=C24,SUM(IF(($BR$41:$BR$49=C24)*($BS$40:$CA$40=P$17),$BS$41:$CA$49)),0)</f>
        <v>0</v>
      </c>
      <c r="N48" s="3">
        <f t="array" ref="N48">IF(P24=C24,SUM(IF(($BR$41:$BR$49=C24)*($BS$40:$CA$40=P$18),$BS$41:$CA$49)),0)</f>
        <v>0</v>
      </c>
      <c r="O48" s="3">
        <f t="array" ref="O48">IF(P24=C24,SUM(IF(($BR$41:$BR$49=C24)*($BS$40:$CA$40=P$19),$BS$41:$CA$49)),0)</f>
        <v>0</v>
      </c>
      <c r="P48" s="3">
        <f t="array" ref="P48">IF(P24=C24,SUM(IF(($BR$41:$BR$49=C24)*($BS$40:$CA$40=P$20),$BS$41:$CA$49)),0)</f>
        <v>0</v>
      </c>
      <c r="Q48" s="3">
        <f t="array" ref="Q48">IF(P24=C24,SUM(IF(($BR$41:$BR$49=C24)*($BS$40:$CA$40=P$21),$BS$41:$CA$49)),0)</f>
        <v>0</v>
      </c>
      <c r="R48" s="3">
        <f t="array" ref="R48">IF(P24=C24,SUM(IF(($BR$41:$BR$49=C24)*($BS$40:$CA$40=P$22),$BS$41:$CA$49)),0)</f>
        <v>0</v>
      </c>
      <c r="S48" s="3">
        <f t="array" ref="S48">IF(P24=C24,SUM(IF(($BR$41:$BR$49=C24)*($BS$40:$CA$40=P$23),$BS$41:$CA$49)),0)</f>
        <v>0</v>
      </c>
      <c r="T48" s="3">
        <f t="array" ref="T48">IF(P24=C24,SUM(IF(($BR$41:$BR$49=C24)*($BS$40:$CA$40=P$25),$BS$41:$CA$49)),0)</f>
        <v>0</v>
      </c>
      <c r="U48" s="5">
        <f t="array" ref="U48">IF(Q24=C24,SUM(IF(($BR$41:$BR$49=C24)*($BS$40:$CA$40=Q$17),$BS$41:$CA$49)),0)</f>
        <v>0</v>
      </c>
      <c r="V48" s="3">
        <f t="array" ref="V48">IF(Q24=C24,SUM(IF(($BR$41:$BR$49=C24)*($BS$40:$CA$40=Q$18),$BS$41:$CA$49)),0)</f>
        <v>0</v>
      </c>
      <c r="W48" s="3">
        <f t="array" ref="W48">IF(Q24=C24,SUM(IF(($BR$41:$BR$49=C24)*($BS$40:$CA$40=Q$19),$BS$41:$CA$49)),0)</f>
        <v>0</v>
      </c>
      <c r="X48" s="3">
        <f t="array" ref="X48">IF(Q24=C24,SUM(IF(($BR$41:$BR$49=C24)*($BS$40:$CA$40=Q$20),$BS$41:$CA$49)),0)</f>
        <v>0</v>
      </c>
      <c r="Y48" s="3">
        <f t="array" ref="Y48">IF(Q24=C24,SUM(IF(($BR$41:$BR$49=C24)*($BS$40:$CA$40=Q$21),$BS$41:$CA$49)),0)</f>
        <v>0</v>
      </c>
      <c r="Z48" s="3">
        <f t="array" ref="Z48">IF(Q24=C24,SUM(IF(($BR$41:$BR$49=C24)*($BS$40:$CA$40=Q$22),$BS$41:$CA$49)),0)</f>
        <v>0</v>
      </c>
      <c r="AA48" s="3">
        <f t="array" ref="AA48">IF(Q24=C24,SUM(IF(($BR$41:$BR$49=C24)*($BS$40:$CA$40=Q$23),$BS$41:$CA$49)),0)</f>
        <v>0</v>
      </c>
      <c r="AB48" s="3">
        <f t="array" ref="AB48">IF(Q24=C24,SUM(IF(($BR$41:$BR$49=C24)*($BS$40:$CA$40=Q$25),$BS$41:$CA$49)),0)</f>
        <v>0</v>
      </c>
      <c r="AC48" s="5">
        <f t="array" ref="AC48">IF(R24=C24,SUM(IF(($BR$41:$BR$49=C24)*($BS$40:$CA$40=R$17),$BS$41:$CA$49)),0)</f>
        <v>0</v>
      </c>
      <c r="AD48" s="3">
        <f t="array" ref="AD48">IF(R24=C24,SUM(IF(($BR$41:$BR$49=C24)*($BS$40:$CA$40=R$18),$BS$41:$CA$49)),0)</f>
        <v>0</v>
      </c>
      <c r="AE48" s="3">
        <f t="array" ref="AE48">IF(R24=C24,SUM(IF(($BR$41:$BR$49=C24)*($BS$40:$CA$40=R$19),$BS$41:$CA$49)),0)</f>
        <v>0</v>
      </c>
      <c r="AF48" s="3">
        <f t="array" ref="AF48">IF(R24=C24,SUM(IF(($BR$41:$BR$49=C24)*($BS$40:$CA$40=R$20),$BS$41:$CA$49)),0)</f>
        <v>0</v>
      </c>
      <c r="AG48" s="3">
        <f t="array" ref="AG48">IF(R24=C24,SUM(IF(($BR$41:$BR$49=C24)*($BS$40:$CA$40=R$21),$BS$41:$CA$49)),0)</f>
        <v>0</v>
      </c>
      <c r="AH48" s="3">
        <f t="array" ref="AH48">IF(R24=C24,SUM(IF(($BR$41:$BR$49=C24)*($BS$40:$CA$40=R$22),$BS$41:$CA$49)),0)</f>
        <v>0</v>
      </c>
      <c r="AI48" s="3">
        <f t="array" ref="AI48">IF(R24=C24,SUM(IF(($BR$41:$BR$49=C24)*($BS$40:$CA$40=R$23),$BS$41:$CA$49)),0)</f>
        <v>0</v>
      </c>
      <c r="AJ48" s="3">
        <f t="array" ref="AJ48">IF(R24=C24,SUM(IF(($BR$41:$BR$49=C24)*($BS$40:$CA$40=R$25),$BS$41:$CA$49)),0)</f>
        <v>0</v>
      </c>
      <c r="AK48" s="5">
        <f t="array" ref="AK48">IF(S24=C24,SUM(IF(($BR$41:$BR$49=C24)*($BS$40:$CA$40=S$17),$BS$41:$CA$49)),0)</f>
        <v>0</v>
      </c>
      <c r="AL48" s="3">
        <f t="array" ref="AL48">IF(S24=C24,SUM(IF(($BR$41:$BR$49=C24)*($BS$40:$CA$40=S$18),$BS$41:$CA$49)),0)</f>
        <v>0</v>
      </c>
      <c r="AM48" s="3">
        <f t="array" ref="AM48">IF(S24=C24,SUM(IF(($BR$41:$BR$49=C24)*($BS$40:$CA$40=S$19),$BS$41:$CA$49)),0)</f>
        <v>0</v>
      </c>
      <c r="AN48" s="3">
        <f t="array" ref="AN48">IF(S24=C24,SUM(IF(($BR$41:$BR$49=C24)*($BS$40:$CA$40=S$20),$BS$41:$CA$49)),0)</f>
        <v>0</v>
      </c>
      <c r="AO48" s="3">
        <f t="array" ref="AO48">IF(S24=C24,SUM(IF(($BR$41:$BR$49=C24)*($BS$40:$CA$40=S$21),$BS$41:$CA$49)),0)</f>
        <v>0</v>
      </c>
      <c r="AP48" s="3">
        <f t="array" ref="AP48">IF(S24=C24,SUM(IF(($BR$41:$BR$49=C24)*($BS$40:$CA$40=S$22),$BS$41:$CA$49)),0)</f>
        <v>0</v>
      </c>
      <c r="AQ48" s="3">
        <f t="array" ref="AQ48">IF(S24=C24,SUM(IF(($BR$41:$BR$49=C24)*($BS$40:$CA$40=S$23),$BS$41:$CA$49)),0)</f>
        <v>0</v>
      </c>
      <c r="AR48" s="3">
        <f t="array" ref="AR48">IF(S24=C24,SUM(IF(($BR$41:$BR$49=C24)*($BS$40:$CA$40=S$25),$BS$41:$CA$49)),0)</f>
        <v>0</v>
      </c>
      <c r="AS48" s="5">
        <f t="array" ref="AS48">IF(T24=C24,SUM(IF(($BR$41:$BR$49=C24)*($BS$40:$CA$40=T$17),$BS$41:$CA$49)),0)</f>
        <v>0</v>
      </c>
      <c r="AT48" s="3">
        <f t="array" ref="AT48">IF(T24=C24,SUM(IF(($BR$41:$BR$49=C24)*($BS$40:$CA$40=T$18),$BS$41:$CA$49)),0)</f>
        <v>0</v>
      </c>
      <c r="AU48" s="3">
        <f t="array" ref="AU48">IF(T24=C24,SUM(IF(($BR$41:$BR$49=C24)*($BS$40:$CA$40=T$19),$BS$41:$CA$49)),0)</f>
        <v>0</v>
      </c>
      <c r="AV48" s="3">
        <f t="array" ref="AV48">IF(T24=C24,SUM(IF(($BR$41:$BR$49=C24)*($BS$40:$CA$40=T$20),$BS$41:$CA$49)),0)</f>
        <v>0</v>
      </c>
      <c r="AW48" s="3">
        <f t="array" ref="AW48">IF(T24=C24,SUM(IF(($BR$41:$BR$49=C24)*($BS$40:$CA$40=T$21),$BS$41:$CA$49)),0)</f>
        <v>0</v>
      </c>
      <c r="AX48" s="3">
        <f t="array" ref="AX48">IF(T24=C24,SUM(IF(($BR$41:$BR$49=C24)*($BS$40:$CA$40=T$22),$BS$41:$CA$49)),0)</f>
        <v>0</v>
      </c>
      <c r="AY48" s="3">
        <f t="array" ref="AY48">IF(T24=C24,SUM(IF(($BR$41:$BR$49=C24)*($BS$40:$CA$40=T$23),$BS$41:$CA$49)),0)</f>
        <v>0</v>
      </c>
      <c r="AZ48" s="3">
        <f t="array" ref="AZ48">IF(T24=C24,SUM(IF(($BR$41:$BR$49=C24)*($BS$40:$CA$40=T$25),$BS$41:$CA$49)),0)</f>
        <v>0</v>
      </c>
      <c r="BA48" s="5">
        <f t="array" ref="BA48">IF(U24=C24,SUM(IF(($BR$41:$BR$49=C24)*($BS$40:$CA$40=U$17),$BS$41:$CA$49)),0)</f>
        <v>0</v>
      </c>
      <c r="BB48" s="3">
        <f t="array" ref="BB48">IF(U24=C24,SUM(IF(($BR$41:$BR$49=C24)*($BS$40:$CA$40=U$18),$BS$41:$CA$49)),0)</f>
        <v>0</v>
      </c>
      <c r="BC48" s="3">
        <f t="array" ref="BC48">IF(U24=C24,SUM(IF(($BR$41:$BR$49=C24)*($BS$40:$CA$40=U$19),$BS$41:$CA$49)),0)</f>
        <v>0</v>
      </c>
      <c r="BD48" s="3">
        <f t="array" ref="BD48">IF(U24=C24,SUM(IF(($BR$41:$BR$49=C24)*($BS$40:$CA$40=U$20),$BS$41:$CA$49)),0)</f>
        <v>0</v>
      </c>
      <c r="BE48" s="3">
        <f t="array" ref="BE48">IF(U24=C24,SUM(IF(($BR$41:$BR$49=C24)*($BS$40:$CA$40=U$21),$BS$41:$CA$49)),0)</f>
        <v>0</v>
      </c>
      <c r="BF48" s="3">
        <f t="array" ref="BF48">IF(U24=C24,SUM(IF(($BR$41:$BR$49=C24)*($BS$40:$CA$40=U$22),$BS$41:$CA$49)),0)</f>
        <v>0</v>
      </c>
      <c r="BG48" s="3">
        <f t="array" ref="BG48">IF(U24=C24,SUM(IF(($BR$41:$BR$49=C24)*($BS$40:$CA$40=U$23),$BS$41:$CA$49)),0)</f>
        <v>0</v>
      </c>
      <c r="BH48" s="3">
        <f t="array" ref="BH48">IF(U24=C24,SUM(IF(($BR$41:$BR$49=C24)*($BS$40:$CA$40=U$25),$BS$41:$CA$49)),0)</f>
        <v>0</v>
      </c>
      <c r="BI48" s="5">
        <f t="array" ref="BI48">IF(V24=C24,SUM(IF(($BR$41:$BR$49=C24)*($BS$40:$CA$40=V$18),$BS$41:$CA$49)),0)</f>
        <v>0</v>
      </c>
      <c r="BJ48" s="3">
        <f t="array" ref="BJ48">IF(V24=C24,SUM(IF(($BR$41:$BR$49=C24)*($BS$40:$CA$40=V$19),$BS$41:$CA$49)),0)</f>
        <v>0</v>
      </c>
      <c r="BK48" s="3">
        <f t="array" ref="BK48">IF(V24=C24,SUM(IF(($BR$41:$BR$49=C24)*($BS$40:$CA$40=V$20),$BS$41:$CA$49)),0)</f>
        <v>0</v>
      </c>
      <c r="BL48" s="3">
        <f t="array" ref="BL48">IF(V24=C24,SUM(IF(($BR$41:$BR$49=C24)*($BS$40:$CA$40=V$21),$BS$41:$CA$49)),0)</f>
        <v>0</v>
      </c>
      <c r="BM48" s="3">
        <f t="array" ref="BM48">IF(V24=C24,SUM(IF(($BR$41:$BR$49=C24)*($BS$40:$CA$40=V$22),$BS$41:$CA$49)),0)</f>
        <v>0</v>
      </c>
      <c r="BN48" s="3">
        <f t="array" ref="BN48">IF(V24=C24,SUM(IF(($BR$41:$BR$49=C24)*($BS$40:$CA$40=V$23),$BS$41:$CA$49)),0)</f>
        <v>0</v>
      </c>
      <c r="BO48" s="3">
        <f t="array" ref="BO48">IF(V24=C24,SUM(IF(($BR$41:$BR$49=C24)*($BS$40:$CA$40=V$24),$BS$41:$CA$49)),0)</f>
        <v>0</v>
      </c>
      <c r="BP48" s="15">
        <f t="array" ref="BP48">IF(V24=C24,SUM(IF(($BR$41:$BR$49=C24)*($BS$40:$CA$40=V$25),$BS$41:$CA$49)),0)</f>
        <v>0</v>
      </c>
      <c r="BQ48" s="3"/>
      <c r="BR48" s="2" t="str">
        <f t="shared" si="66"/>
        <v>Team C8</v>
      </c>
      <c r="BS48" s="8">
        <f>IF(BZ41="","",-1*BZ41)</f>
        <v>-5</v>
      </c>
      <c r="BT48" s="8">
        <f>IF(BZ42="","",-1*BZ42)</f>
        <v>-2</v>
      </c>
      <c r="BU48" s="8">
        <f>IF(BZ43="","",-1*BZ43)</f>
        <v>-2</v>
      </c>
      <c r="BV48" s="8">
        <f>IF(BZ44="","",-1*BZ44)</f>
        <v>-4</v>
      </c>
      <c r="BW48" s="8">
        <f>IF(BZ45="","",-1*BZ45)</f>
        <v>-4</v>
      </c>
      <c r="BX48" s="8">
        <f>IF(BZ46="","",-1*BZ46)</f>
        <v>4</v>
      </c>
      <c r="BY48" s="8">
        <f>IF(BZ47="","",-1*BZ47)</f>
        <v>3</v>
      </c>
      <c r="BZ48" s="6"/>
      <c r="CA48" s="7">
        <f>CA37-BZ38</f>
        <v>0</v>
      </c>
      <c r="CB48" s="3"/>
    </row>
    <row r="49" spans="2:80" s="2" customFormat="1" x14ac:dyDescent="0.2">
      <c r="E49" s="14">
        <f t="array" ref="E49">IF(O25=C25,SUM(IF(($BR$41:$BR$49=C25)*($BS$40:$CA$40=O$17),$BS$41:$CA$49)),0)</f>
        <v>0</v>
      </c>
      <c r="F49" s="3">
        <f t="array" ref="F49">IF(O25=C25,SUM(IF(($BR$41:$BR$49=C25)*($BS$40:$CA$40=O$18),$BS$41:$CA$49)),0)</f>
        <v>0</v>
      </c>
      <c r="G49" s="3">
        <f t="array" ref="G49">IF(O25=C25,SUM(IF(($BR$41:$BR$49=C25)*($BS$40:$CA$40=O$19),$BS$41:$CA$49)),0)</f>
        <v>0</v>
      </c>
      <c r="H49" s="3">
        <f t="array" ref="H49">IF(O25=C25,SUM(IF(($BR$41:$BR$49=C25)*($BS$40:$CA$40=O$20),$BS$41:$CA$49)),0)</f>
        <v>0</v>
      </c>
      <c r="I49" s="3">
        <f t="array" ref="I49">IF(O25=C25,SUM(IF(($BR$41:$BR$49=C25)*($BS$40:$CA$40=O$21),$BS$41:$CA$49)),0)</f>
        <v>0</v>
      </c>
      <c r="J49" s="3">
        <f t="array" ref="J49">IF(O25=C25,SUM(IF(($BR$41:$BR$49=C25)*($BS$40:$CA$40=O$22),$BS$41:$CA$49)),0)</f>
        <v>0</v>
      </c>
      <c r="K49" s="3">
        <f t="array" ref="K49">IF(O25=C25,SUM(IF(($BR$41:$BR$49=C25)*($BS$40:$CA$40=O$23),$BS$41:$CA$49)),0)</f>
        <v>0</v>
      </c>
      <c r="L49" s="3">
        <f t="array" ref="L49">IF(O25=C25,SUM(IF(($BR$41:$BR$49=C25)*($BS$40:$CA$40=O$24),$BS$41:$CA$49)),0)</f>
        <v>0</v>
      </c>
      <c r="M49" s="5">
        <f t="array" ref="M49">IF(P25=C25,SUM(IF(($BR$41:$BR$49=C25)*($BS$40:$CA$40=P$17),$BS$41:$CA$49)),0)</f>
        <v>0</v>
      </c>
      <c r="N49" s="3">
        <f t="array" ref="N49">IF(P25=C25,SUM(IF(($BR$41:$BR$49=C25)*($BS$40:$CA$40=P$18),$BS$41:$CA$49)),0)</f>
        <v>0</v>
      </c>
      <c r="O49" s="3">
        <f t="array" ref="O49">IF(P25=C25,SUM(IF(($BR$41:$BR$49=C25)*($BS$40:$CA$40=P$19),$BS$41:$CA$49)),0)</f>
        <v>0</v>
      </c>
      <c r="P49" s="3">
        <f t="array" ref="P49">IF(P25=C25,SUM(IF(($BR$41:$BR$49=C25)*($BS$40:$CA$40=P$20),$BS$41:$CA$49)),0)</f>
        <v>0</v>
      </c>
      <c r="Q49" s="3">
        <f t="array" ref="Q49">IF(P25=C25,SUM(IF(($BR$41:$BR$49=C25)*($BS$40:$CA$40=P$21),$BS$41:$CA$49)),0)</f>
        <v>0</v>
      </c>
      <c r="R49" s="3">
        <f t="array" ref="R49">IF(P25=C25,SUM(IF(($BR$41:$BR$49=C25)*($BS$40:$CA$40=P$22),$BS$41:$CA$49)),0)</f>
        <v>0</v>
      </c>
      <c r="S49" s="3">
        <f t="array" ref="S49">IF(P25=C25,SUM(IF(($BR$41:$BR$49=C25)*($BS$40:$CA$40=P$23),$BS$41:$CA$49)),0)</f>
        <v>0</v>
      </c>
      <c r="T49" s="3">
        <f t="array" ref="T49">IF(P25=C25,SUM(IF(($BR$41:$BR$49=C25)*($BS$40:$CA$40=P$24),$BS$41:$CA$49)),0)</f>
        <v>0</v>
      </c>
      <c r="U49" s="5">
        <f t="array" ref="U49">IF(Q25=C25,SUM(IF(($BR$41:$BR$49=C25)*($BS$40:$CA$40=Q$17),$BS$41:$CA$49)),0)</f>
        <v>0</v>
      </c>
      <c r="V49" s="3">
        <f t="array" ref="V49">IF(Q25=C25,SUM(IF(($BR$41:$BR$49=C25)*($BS$40:$CA$40=Q$18),$BS$41:$CA$49)),0)</f>
        <v>0</v>
      </c>
      <c r="W49" s="3">
        <f t="array" ref="W49">IF(Q25=C25,SUM(IF(($BR$41:$BR$49=C25)*($BS$40:$CA$40=Q$19),$BS$41:$CA$49)),0)</f>
        <v>0</v>
      </c>
      <c r="X49" s="3">
        <f t="array" ref="X49">IF(Q25=C25,SUM(IF(($BR$41:$BR$49=C25)*($BS$40:$CA$40=Q$20),$BS$41:$CA$49)),0)</f>
        <v>0</v>
      </c>
      <c r="Y49" s="3">
        <f t="array" ref="Y49">IF(Q25=C25,SUM(IF(($BR$41:$BR$49=C25)*($BS$40:$CA$40=Q$21),$BS$41:$CA$49)),0)</f>
        <v>0</v>
      </c>
      <c r="Z49" s="3">
        <f t="array" ref="Z49">IF(Q25=C25,SUM(IF(($BR$41:$BR$49=C25)*($BS$40:$CA$40=Q$22),$BS$41:$CA$49)),0)</f>
        <v>0</v>
      </c>
      <c r="AA49" s="3">
        <f t="array" ref="AA49">IF(Q25=C25,SUM(IF(($BR$41:$BR$49=C25)*($BS$40:$CA$40=Q$23),$BS$41:$CA$49)),0)</f>
        <v>0</v>
      </c>
      <c r="AB49" s="3">
        <f t="array" ref="AB49">IF(Q25=C25,SUM(IF(($BR$41:$BR$49=C25)*($BS$40:$CA$40=Q$24),$BS$41:$CA$49)),0)</f>
        <v>0</v>
      </c>
      <c r="AC49" s="5">
        <f t="array" ref="AC49">IF(R25=C25,SUM(IF(($BR$41:$BR$49=C25)*($BS$40:$CA$40=R$17),$BS$41:$CA$49)),0)</f>
        <v>0</v>
      </c>
      <c r="AD49" s="3">
        <f t="array" ref="AD49">IF(R25=C25,SUM(IF(($BR$41:$BR$49=C25)*($BS$40:$CA$40=R$18),$BS$41:$CA$49)),0)</f>
        <v>0</v>
      </c>
      <c r="AE49" s="3">
        <f t="array" ref="AE49">IF(R25=C25,SUM(IF(($BR$41:$BR$49=C25)*($BS$40:$CA$40=R$19),$BS$41:$CA$49)),0)</f>
        <v>0</v>
      </c>
      <c r="AF49" s="3">
        <f t="array" ref="AF49">IF(R25=C25,SUM(IF(($BR$41:$BR$49=C25)*($BS$40:$CA$40=R$20),$BS$41:$CA$49)),0)</f>
        <v>0</v>
      </c>
      <c r="AG49" s="3">
        <f t="array" ref="AG49">IF(R25=C25,SUM(IF(($BR$41:$BR$49=C25)*($BS$40:$CA$40=R$21),$BS$41:$CA$49)),0)</f>
        <v>0</v>
      </c>
      <c r="AH49" s="3">
        <f t="array" ref="AH49">IF(R25=C25,SUM(IF(($BR$41:$BR$49=C25)*($BS$40:$CA$40=R$22),$BS$41:$CA$49)),0)</f>
        <v>0</v>
      </c>
      <c r="AI49" s="3">
        <f t="array" ref="AI49">IF(R25=C25,SUM(IF(($BR$41:$BR$49=C25)*($BS$40:$CA$40=R$23),$BS$41:$CA$49)),0)</f>
        <v>0</v>
      </c>
      <c r="AJ49" s="3">
        <f t="array" ref="AJ49">IF(R25=C25,SUM(IF(($BR$41:$BR$49=C25)*($BS$40:$CA$40=R$24),$BS$41:$CA$49)),0)</f>
        <v>0</v>
      </c>
      <c r="AK49" s="5">
        <f t="array" ref="AK49">IF(S25=C25,SUM(IF(($BR$41:$BR$49=C25)*($BS$40:$CA$40=S$17),$BS$41:$CA$49)),0)</f>
        <v>0</v>
      </c>
      <c r="AL49" s="3">
        <f t="array" ref="AL49">IF(S25=C25,SUM(IF(($BR$41:$BR$49=C25)*($BS$40:$CA$40=S$18),$BS$41:$CA$49)),0)</f>
        <v>0</v>
      </c>
      <c r="AM49" s="3">
        <f t="array" ref="AM49">IF(S25=C25,SUM(IF(($BR$41:$BR$49=C25)*($BS$40:$CA$40=S$19),$BS$41:$CA$49)),0)</f>
        <v>0</v>
      </c>
      <c r="AN49" s="3">
        <f t="array" ref="AN49">IF(S25=C25,SUM(IF(($BR$41:$BR$49=C25)*($BS$40:$CA$40=S$20),$BS$41:$CA$49)),0)</f>
        <v>0</v>
      </c>
      <c r="AO49" s="3">
        <f t="array" ref="AO49">IF(S25=C25,SUM(IF(($BR$41:$BR$49=C25)*($BS$40:$CA$40=S$21),$BS$41:$CA$49)),0)</f>
        <v>0</v>
      </c>
      <c r="AP49" s="3">
        <f t="array" ref="AP49">IF(S25=C25,SUM(IF(($BR$41:$BR$49=C25)*($BS$40:$CA$40=S$22),$BS$41:$CA$49)),0)</f>
        <v>0</v>
      </c>
      <c r="AQ49" s="3">
        <f t="array" ref="AQ49">IF(S25=C25,SUM(IF(($BR$41:$BR$49=C25)*($BS$40:$CA$40=S$23),$BS$41:$CA$49)),0)</f>
        <v>0</v>
      </c>
      <c r="AR49" s="3">
        <f t="array" ref="AR49">IF(S25=C25,SUM(IF(($BR$41:$BR$49=C25)*($BS$40:$CA$40=S$24),$BS$41:$CA$49)),0)</f>
        <v>0</v>
      </c>
      <c r="AS49" s="5">
        <f t="array" ref="AS49">IF(T25=C25,SUM(IF(($BR$41:$BR$49=C25)*($BS$40:$CA$40=T$17),$BS$41:$CA$49)),0)</f>
        <v>0</v>
      </c>
      <c r="AT49" s="3">
        <f t="array" ref="AT49">IF(T25=C25,SUM(IF(($BR$41:$BR$49=C25)*($BS$40:$CA$40=T$18),$BS$41:$CA$49)),0)</f>
        <v>0</v>
      </c>
      <c r="AU49" s="3">
        <f t="array" ref="AU49">IF(T25=C25,SUM(IF(($BR$41:$BR$49=C25)*($BS$40:$CA$40=T$19),$BS$41:$CA$49)),0)</f>
        <v>0</v>
      </c>
      <c r="AV49" s="3">
        <f t="array" ref="AV49">IF(T25=C25,SUM(IF(($BR$41:$BR$49=C25)*($BS$40:$CA$40=T$20),$BS$41:$CA$49)),0)</f>
        <v>0</v>
      </c>
      <c r="AW49" s="3">
        <f t="array" ref="AW49">IF(T25=C25,SUM(IF(($BR$41:$BR$49=C25)*($BS$40:$CA$40=T$21),$BS$41:$CA$49)),0)</f>
        <v>0</v>
      </c>
      <c r="AX49" s="3">
        <f t="array" ref="AX49">IF(T25=C25,SUM(IF(($BR$41:$BR$49=C25)*($BS$40:$CA$40=T$22),$BS$41:$CA$49)),0)</f>
        <v>0</v>
      </c>
      <c r="AY49" s="3">
        <f t="array" ref="AY49">IF(T25=C25,SUM(IF(($BR$41:$BR$49=C25)*($BS$40:$CA$40=T$23),$BS$41:$CA$49)),0)</f>
        <v>0</v>
      </c>
      <c r="AZ49" s="3">
        <f t="array" ref="AZ49">IF(T25=C25,SUM(IF(($BR$41:$BR$49=C25)*($BS$40:$CA$40=T$24),$BS$41:$CA$49)),0)</f>
        <v>0</v>
      </c>
      <c r="BA49" s="5">
        <f t="array" ref="BA49">IF(U25=C25,SUM(IF(($BR$41:$BR$49=C25)*($BS$40:$CA$40=U$17),$BS$41:$CA$49)),0)</f>
        <v>0</v>
      </c>
      <c r="BB49" s="3">
        <f t="array" ref="BB49">IF(U25=C25,SUM(IF(($BR$41:$BR$49=C25)*($BS$40:$CA$40=U$18),$BS$41:$CA$49)),0)</f>
        <v>0</v>
      </c>
      <c r="BC49" s="3">
        <f t="array" ref="BC49">IF(U25=C25,SUM(IF(($BR$41:$BR$49=C25)*($BS$40:$CA$40=U$19),$BS$41:$CA$49)),0)</f>
        <v>0</v>
      </c>
      <c r="BD49" s="3">
        <f t="array" ref="BD49">IF(U25=C25,SUM(IF(($BR$41:$BR$49=C25)*($BS$40:$CA$40=U$20),$BS$41:$CA$49)),0)</f>
        <v>0</v>
      </c>
      <c r="BE49" s="3">
        <f t="array" ref="BE49">IF(U25=C25,SUM(IF(($BR$41:$BR$49=C25)*($BS$40:$CA$40=U$21),$BS$41:$CA$49)),0)</f>
        <v>0</v>
      </c>
      <c r="BF49" s="3">
        <f t="array" ref="BF49">IF(U25=C25,SUM(IF(($BR$41:$BR$49=C25)*($BS$40:$CA$40=U$22),$BS$41:$CA$49)),0)</f>
        <v>0</v>
      </c>
      <c r="BG49" s="3">
        <f t="array" ref="BG49">IF(U25=C25,SUM(IF(($BR$41:$BR$49=C25)*($BS$40:$CA$40=U$23),$BS$41:$CA$49)),0)</f>
        <v>0</v>
      </c>
      <c r="BH49" s="3">
        <f t="array" ref="BH49">IF(U25=C25,SUM(IF(($BR$41:$BR$49=C25)*($BS$40:$CA$40=U$24),$BS$41:$CA$49)),0)</f>
        <v>0</v>
      </c>
      <c r="BI49" s="5">
        <f t="array" ref="BI49">IF(V25=C25,SUM(IF(($BR$41:$BR$49=C25)*($BS$40:$CA$40=V$18),$BS$41:$CA$49)),0)</f>
        <v>0</v>
      </c>
      <c r="BJ49" s="3">
        <f t="array" ref="BJ49">IF(V25=C25,SUM(IF(($BR$41:$BR$49=C25)*($BS$40:$CA$40=V$19),$BS$41:$CA$49)),0)</f>
        <v>0</v>
      </c>
      <c r="BK49" s="3">
        <f t="array" ref="BK49">IF(V25=C25,SUM(IF(($BR$41:$BR$49=C25)*($BS$40:$CA$40=V$20),$BS$41:$CA$49)),0)</f>
        <v>0</v>
      </c>
      <c r="BL49" s="3">
        <f t="array" ref="BL49">IF(V25=C25,SUM(IF(($BR$41:$BR$49=C25)*($BS$40:$CA$40=V$21),$BS$41:$CA$49)),0)</f>
        <v>0</v>
      </c>
      <c r="BM49" s="3">
        <f t="array" ref="BM49">IF(V25=C25,SUM(IF(($BR$41:$BR$49=C25)*($BS$40:$CA$40=V$22),$BS$41:$CA$49)),0)</f>
        <v>0</v>
      </c>
      <c r="BN49" s="3">
        <f t="array" ref="BN49">IF(V25=C25,SUM(IF(($BR$41:$BR$49=C25)*($BS$40:$CA$40=V$23),$BS$41:$CA$49)),0)</f>
        <v>0</v>
      </c>
      <c r="BO49" s="3">
        <f t="array" ref="BO49">IF(V25=C25,SUM(IF(($BR$41:$BR$49=C25)*($BS$40:$CA$40=V$24),$BS$41:$CA$49)),0)</f>
        <v>0</v>
      </c>
      <c r="BP49" s="15">
        <f t="array" ref="BP49">IF(V25=C25,SUM(IF(($BR$41:$BR$49=C25)*($BS$40:$CA$40=V$25),$BS$41:$CA$49)),0)</f>
        <v>0</v>
      </c>
      <c r="BQ49" s="3"/>
      <c r="BR49" s="2" t="str">
        <f t="shared" si="66"/>
        <v>Team C9</v>
      </c>
      <c r="BS49" s="8">
        <f>IF(CA41="","",-1*CA41)</f>
        <v>-2</v>
      </c>
      <c r="BT49" s="8">
        <f>IF(CA42="","",-1*CA42)</f>
        <v>-4</v>
      </c>
      <c r="BU49" s="8">
        <f>IF(CA43="","",-1*CA43)</f>
        <v>0</v>
      </c>
      <c r="BV49" s="8">
        <f>IF(CA44="","",-1*CA44)</f>
        <v>6</v>
      </c>
      <c r="BW49" s="8">
        <f>IF(CA45="","",-1*CA45)</f>
        <v>2</v>
      </c>
      <c r="BX49" s="8">
        <f>IF(CA46="","",-1*CA46)</f>
        <v>3</v>
      </c>
      <c r="BY49" s="8">
        <f>IF(CA47="","",-1*CA47)</f>
        <v>1</v>
      </c>
      <c r="BZ49" s="8">
        <f t="shared" ref="BZ49" si="67">IF(CA48="","",-1*CA48)</f>
        <v>0</v>
      </c>
      <c r="CA49" s="6"/>
      <c r="CB49" s="3"/>
    </row>
    <row r="50" spans="2:80" s="2" customFormat="1" x14ac:dyDescent="0.2">
      <c r="E50" s="14"/>
      <c r="F50" s="3"/>
      <c r="G50" s="3"/>
      <c r="H50" s="3"/>
      <c r="I50" s="3"/>
      <c r="J50" s="3"/>
      <c r="K50" s="3"/>
      <c r="L50" s="3"/>
      <c r="M50" s="5"/>
      <c r="N50" s="3"/>
      <c r="O50" s="3"/>
      <c r="P50" s="3"/>
      <c r="Q50" s="3"/>
      <c r="R50" s="3"/>
      <c r="S50" s="3"/>
      <c r="T50" s="3"/>
      <c r="U50" s="5"/>
      <c r="V50" s="3"/>
      <c r="W50" s="3"/>
      <c r="X50" s="3"/>
      <c r="Y50" s="3"/>
      <c r="Z50" s="3"/>
      <c r="AA50" s="3"/>
      <c r="AB50" s="3"/>
      <c r="AC50" s="5"/>
      <c r="AD50" s="3"/>
      <c r="AE50" s="3"/>
      <c r="AF50" s="3"/>
      <c r="AG50" s="3"/>
      <c r="AH50" s="3"/>
      <c r="AI50" s="3"/>
      <c r="AJ50" s="3"/>
      <c r="AK50" s="5"/>
      <c r="AL50" s="3"/>
      <c r="AM50" s="3"/>
      <c r="AN50" s="3"/>
      <c r="AO50" s="3"/>
      <c r="AP50" s="3"/>
      <c r="AQ50" s="3"/>
      <c r="AR50" s="3"/>
      <c r="AS50" s="5"/>
      <c r="AT50" s="3"/>
      <c r="AU50" s="3"/>
      <c r="AV50" s="3"/>
      <c r="AW50" s="3"/>
      <c r="AX50" s="3"/>
      <c r="AY50" s="3"/>
      <c r="AZ50" s="3"/>
      <c r="BA50" s="5"/>
      <c r="BB50" s="3"/>
      <c r="BC50" s="3"/>
      <c r="BD50" s="3"/>
      <c r="BE50" s="3"/>
      <c r="BF50" s="3"/>
      <c r="BG50" s="3"/>
      <c r="BH50" s="3"/>
      <c r="BI50" s="5"/>
      <c r="BJ50" s="3"/>
      <c r="BK50" s="3"/>
      <c r="BL50" s="3"/>
      <c r="BM50" s="3"/>
      <c r="BN50" s="3"/>
      <c r="BO50" s="3"/>
      <c r="BP50" s="15"/>
      <c r="BQ50" s="3"/>
      <c r="CB50" s="3"/>
    </row>
    <row r="51" spans="2:80" s="2" customFormat="1" x14ac:dyDescent="0.2">
      <c r="E51" s="14"/>
      <c r="F51" s="3"/>
      <c r="G51" s="3"/>
      <c r="H51" s="3"/>
      <c r="I51" s="3"/>
      <c r="J51" s="3"/>
      <c r="K51" s="3"/>
      <c r="L51" s="3"/>
      <c r="M51" s="5"/>
      <c r="N51" s="3"/>
      <c r="O51" s="3"/>
      <c r="P51" s="3"/>
      <c r="Q51" s="3"/>
      <c r="R51" s="3"/>
      <c r="S51" s="3"/>
      <c r="T51" s="3"/>
      <c r="U51" s="5"/>
      <c r="V51" s="3"/>
      <c r="W51" s="3"/>
      <c r="X51" s="3"/>
      <c r="Y51" s="3"/>
      <c r="Z51" s="3"/>
      <c r="AA51" s="3"/>
      <c r="AB51" s="3"/>
      <c r="AC51" s="5"/>
      <c r="AD51" s="3"/>
      <c r="AE51" s="3"/>
      <c r="AF51" s="3"/>
      <c r="AG51" s="3"/>
      <c r="AH51" s="3"/>
      <c r="AI51" s="3"/>
      <c r="AJ51" s="3"/>
      <c r="AK51" s="5"/>
      <c r="AL51" s="3"/>
      <c r="AM51" s="3"/>
      <c r="AN51" s="3"/>
      <c r="AO51" s="3"/>
      <c r="AP51" s="3"/>
      <c r="AQ51" s="3"/>
      <c r="AR51" s="3"/>
      <c r="AS51" s="5"/>
      <c r="AT51" s="3"/>
      <c r="AU51" s="3"/>
      <c r="AV51" s="3"/>
      <c r="AW51" s="3"/>
      <c r="AX51" s="3"/>
      <c r="AY51" s="3"/>
      <c r="AZ51" s="3"/>
      <c r="BA51" s="5"/>
      <c r="BB51" s="3"/>
      <c r="BC51" s="3"/>
      <c r="BD51" s="3"/>
      <c r="BE51" s="3"/>
      <c r="BF51" s="3"/>
      <c r="BG51" s="3"/>
      <c r="BH51" s="3"/>
      <c r="BI51" s="5"/>
      <c r="BJ51" s="3"/>
      <c r="BK51" s="3"/>
      <c r="BL51" s="3"/>
      <c r="BM51" s="3"/>
      <c r="BN51" s="3"/>
      <c r="BO51" s="3"/>
      <c r="BP51" s="15"/>
      <c r="BQ51" s="3"/>
      <c r="BR51" s="4" t="s">
        <v>77</v>
      </c>
      <c r="BS51" s="2" t="str">
        <f>$F$4</f>
        <v>Team C1</v>
      </c>
      <c r="BT51" s="2" t="str">
        <f>$F$5</f>
        <v>Team C2</v>
      </c>
      <c r="BU51" s="2" t="str">
        <f>$F$6</f>
        <v>Team C3</v>
      </c>
      <c r="BV51" s="2" t="str">
        <f>$F$7</f>
        <v>Team C4</v>
      </c>
      <c r="BW51" s="2" t="str">
        <f>$F$8</f>
        <v>Team C5</v>
      </c>
      <c r="BX51" s="2" t="str">
        <f>$F$9</f>
        <v>Team C6</v>
      </c>
      <c r="BY51" s="2" t="str">
        <f>$F$10</f>
        <v>Team C7</v>
      </c>
      <c r="BZ51" s="2" t="str">
        <f>$F$11</f>
        <v>Team C8</v>
      </c>
      <c r="CA51" s="2" t="str">
        <f>$F$12</f>
        <v>Team C9</v>
      </c>
      <c r="CB51" s="3" t="s">
        <v>138</v>
      </c>
    </row>
    <row r="52" spans="2:80" s="2" customFormat="1" x14ac:dyDescent="0.2">
      <c r="B52" s="2" t="s">
        <v>83</v>
      </c>
      <c r="E52" s="14">
        <f t="array" ref="E52">IF(O17=C17,SUM(IF(($BR$30:$BR$38=C17)*($BS$29:$CA$29=O18),$BS$30:$CA$38)),0)</f>
        <v>0</v>
      </c>
      <c r="F52" s="3">
        <f t="array" ref="F52">IF(O17=C17,SUM(IF(($BR$30:$BR$38=C17)*($BS$29:$CA$29=O19),$BS$30:$CA$38)),0)</f>
        <v>0</v>
      </c>
      <c r="G52" s="3">
        <f t="array" ref="G52">IF(O17=C17,SUM(IF(($BR$30:$BR$38=C17)*($BS$29:$CA$29=O20),$BS$30:$CA$38)),0)</f>
        <v>0</v>
      </c>
      <c r="H52" s="3">
        <f t="array" ref="H52">IF(O17=C17,SUM(IF(($BR$30:$BR$38=C17)*($BS$29:$CA$29=O21),$BS$30:$CA$38)),0)</f>
        <v>0</v>
      </c>
      <c r="I52" s="3">
        <f t="array" ref="I52">IF(O17=C17,SUM(IF(($BR$30:$BR$38=C17)*($BS$29:$CA$29=O22),$BS$30:$CA$38)),0)</f>
        <v>0</v>
      </c>
      <c r="J52" s="3">
        <f t="array" ref="J52">IF(O17=C17,SUM(IF(($BR$30:$BR$38=C17)*($BS$29:$CA$29=O23),$BS$30:$CA$38)),0)</f>
        <v>0</v>
      </c>
      <c r="K52" s="3">
        <f t="array" ref="K52">IF(O17=C17,SUM(IF(($BR$30:$BR$38=C17)*($BS$29:$CA$29=O$24),$BS$30:$CA$38)),0)</f>
        <v>0</v>
      </c>
      <c r="L52" s="3">
        <f t="array" ref="L52">IF(O17=C17,SUM(IF(($BR$30:$BR$38=C17)*($BS$29:$CA$29=O$25),$BS$30:$CA$38)),0)</f>
        <v>0</v>
      </c>
      <c r="M52" s="5">
        <f t="array" ref="M52">IF(P17=C17,SUM(IF(($BR$30:$BR$38=C17)*($BS$29:$CA$29=P18),$BS$30:$CA$38)),0)</f>
        <v>0</v>
      </c>
      <c r="N52" s="3">
        <f t="array" ref="N52">IF(P17=C17,SUM(IF(($BR$30:$BR$38=C17)*($BS$29:$CA$29=P19),$BS$30:$CA$38)),0)</f>
        <v>0</v>
      </c>
      <c r="O52" s="3">
        <f t="array" ref="O52">IF(P17=C17,SUM(IF(($BR$30:$BR$38=C17)*($BS$29:$CA$29=P20),$BS$30:$CA$38)),0)</f>
        <v>0</v>
      </c>
      <c r="P52" s="3">
        <f t="array" ref="P52">IF(P17=C17,SUM(IF(($BR$30:$BR$38=C17)*($BS$29:$CA$29=P21),$BS$30:$CA$38)),0)</f>
        <v>0</v>
      </c>
      <c r="Q52" s="3">
        <f t="array" ref="Q52">IF(P17=C17,SUM(IF(($BR$30:$BR$38=C17)*($BS$29:$CA$29=P22),$BS$30:$CA$38)),0)</f>
        <v>0</v>
      </c>
      <c r="R52" s="3">
        <f t="array" ref="R52">IF(P17=C17,SUM(IF(($BR$30:$BR$38=C17)*($BS$29:$CA$29=P23),$BS$30:$CA$38)),0)</f>
        <v>0</v>
      </c>
      <c r="S52" s="3">
        <f t="array" ref="S52">IF(P17=C17,SUM(IF(($BR$30:$BR$38=C17)*($BS$29:$CA$29=P$24),$BS$30:$CA$38)),0)</f>
        <v>0</v>
      </c>
      <c r="T52" s="3">
        <f t="array" ref="T52">IF(P17=C17,SUM(IF(($BR$30:$BR$38=C17)*($BS$29:$CA$29=P$25),$BS$30:$CA$38)),0)</f>
        <v>0</v>
      </c>
      <c r="U52" s="5">
        <f t="array" ref="U52">IF(Q17=C17,SUM(IF(($BR$30:$BR$38=C17)*($BS$29:$CA$29=Q18),$BS$30:$CA$38)),0)</f>
        <v>0</v>
      </c>
      <c r="V52" s="3">
        <f t="array" ref="V52">IF(Q17=C17,SUM(IF(($BR$30:$BR$38=C17)*($BS$29:$CA$29=Q19),$BS$30:$CA$38)),0)</f>
        <v>0</v>
      </c>
      <c r="W52" s="3">
        <f t="array" ref="W52">IF(Q17=C17,SUM(IF(($BR$30:$BR$38=C17)*($BS$29:$CA$29=Q20),$BS$30:$CA$38)),0)</f>
        <v>0</v>
      </c>
      <c r="X52" s="3">
        <f t="array" ref="X52">IF(Q17=C17,SUM(IF(($BR$30:$BR$38=C17)*($BS$29:$CA$29=Q21),$BS$30:$CA$38)),0)</f>
        <v>0</v>
      </c>
      <c r="Y52" s="3">
        <f t="array" ref="Y52">IF(Q17=C17,SUM(IF(($BR$30:$BR$38=C17)*($BS$29:$CA$29=Q22),$BS$30:$CA$38)),0)</f>
        <v>0</v>
      </c>
      <c r="Z52" s="3">
        <f t="array" ref="Z52">IF(Q17=C17,SUM(IF(($BR$30:$BR$38=C17)*($BS$29:$CA$29=Q23),$BS$30:$CA$38)),0)</f>
        <v>0</v>
      </c>
      <c r="AA52" s="3">
        <f t="array" ref="AA52">IF(Q17=C17,SUM(IF(($BR$30:$BR$38=C17)*($BS$29:$CA$29=Q$24),$BS$30:$CA$38)),0)</f>
        <v>0</v>
      </c>
      <c r="AB52" s="3">
        <f t="array" ref="AB52">IF(Q17=C17,SUM(IF(($BR$30:$BR$38=C17)*($BS$29:$CA$29=Q$25),$BS$30:$CA$38)),0)</f>
        <v>0</v>
      </c>
      <c r="AC52" s="5">
        <f t="array" ref="AC52">IF(R17=C17,SUM(IF(($BR$30:$BR$38=C17)*($BS$29:$CA$29=R18),$BS$30:$CA$38)),0)</f>
        <v>0</v>
      </c>
      <c r="AD52" s="3">
        <f t="array" ref="AD52">IF(R17=C17,SUM(IF(($BR$30:$BR$38=C17)*($BS$29:$CA$29=R19),$BS$30:$CA$38)),0)</f>
        <v>0</v>
      </c>
      <c r="AE52" s="3">
        <f t="array" ref="AE52">IF(R17=C17,SUM(IF(($BR$30:$BR$38=C17)*($BS$29:$CA$29=R20),$BS$30:$CA$38)),0)</f>
        <v>0</v>
      </c>
      <c r="AF52" s="3">
        <f t="array" ref="AF52">IF(R17=C17,SUM(IF(($BR$30:$BR$38=C17)*($BS$29:$CA$29=R21),$BS$30:$CA$38)),0)</f>
        <v>0</v>
      </c>
      <c r="AG52" s="3">
        <f t="array" ref="AG52">IF(R17=C17,SUM(IF(($BR$30:$BR$38=C17)*($BS$29:$CA$29=R22),$BS$30:$CA$38)),0)</f>
        <v>0</v>
      </c>
      <c r="AH52" s="3">
        <f t="array" ref="AH52">IF(R17=C17,SUM(IF(($BR$30:$BR$38=C17)*($BS$29:$CA$29=R23),$BS$30:$CA$38)),0)</f>
        <v>0</v>
      </c>
      <c r="AI52" s="3">
        <f t="array" ref="AI52">IF(R17=C17,SUM(IF(($BR$30:$BR$38=C17)*($BS$29:$CA$29=R$24),$BS$30:$CA$38)),0)</f>
        <v>0</v>
      </c>
      <c r="AJ52" s="3">
        <f t="array" ref="AJ52">IF(R17=C17,SUM(IF(($BR$30:$BR$38=C17)*($BS$29:$CA$29=R$25),$BS$30:$CA$38)),0)</f>
        <v>0</v>
      </c>
      <c r="AK52" s="5">
        <f t="array" ref="AK52">IF(S17=C17,SUM(IF(($BR$30:$BR$38=C17)*($BS$29:$CA$29=S18),$BS$30:$CA$38)),0)</f>
        <v>0</v>
      </c>
      <c r="AL52" s="3">
        <f t="array" ref="AL52">IF(S17=C17,SUM(IF(($BR$30:$BR$38=C17)*($BS$29:$CA$29=S19),$BS$30:$CA$38)),0)</f>
        <v>0</v>
      </c>
      <c r="AM52" s="3">
        <f t="array" ref="AM52">IF(S17=C17,SUM(IF(($BR$30:$BR$38=C17)*($BS$29:$CA$29=S20),$BS$30:$CA$38)),0)</f>
        <v>0</v>
      </c>
      <c r="AN52" s="3">
        <f t="array" ref="AN52">IF(S17=C17,SUM(IF(($BR$30:$BR$38=C17)*($BS$29:$CA$29=S21),$BS$30:$CA$38)),0)</f>
        <v>0</v>
      </c>
      <c r="AO52" s="3">
        <f t="array" ref="AO52">IF(S17=C17,SUM(IF(($BR$30:$BR$38=C17)*($BS$29:$CA$29=S22),$BS$30:$CA$38)),0)</f>
        <v>0</v>
      </c>
      <c r="AP52" s="3">
        <f t="array" ref="AP52">IF(S17=C17,SUM(IF(($BR$30:$BR$38=C17)*($BS$29:$CA$29=S23),$BS$30:$CA$38)),0)</f>
        <v>0</v>
      </c>
      <c r="AQ52" s="3">
        <f t="array" ref="AQ52">IF(S17=C17,SUM(IF(($BR$30:$BR$38=C17)*($BS$29:$CA$29=S$24),$BS$30:$CA$38)),0)</f>
        <v>0</v>
      </c>
      <c r="AR52" s="3">
        <f t="array" ref="AR52">IF(S17=C17,SUM(IF(($BR$30:$BR$38=C17)*($BS$29:$CA$29=S$25),$BS$30:$CA$38)),0)</f>
        <v>0</v>
      </c>
      <c r="AS52" s="5">
        <f t="array" ref="AS52">IF(T17=C17,SUM(IF(($BR$30:$BR$38=C17)*($BS$29:$CA$29=T18),$BS$30:$CA$38)),0)</f>
        <v>0</v>
      </c>
      <c r="AT52" s="3">
        <f t="array" ref="AT52">IF(T17=C17,SUM(IF(($BR$30:$BR$38=C17)*($BS$29:$CA$29=T19),$BS$30:$CA$38)),0)</f>
        <v>0</v>
      </c>
      <c r="AU52" s="3">
        <f t="array" ref="AU52">IF(T17=C17,SUM(IF(($BR$30:$BR$38=C17)*($BS$29:$CA$29=T20),$BS$30:$CA$38)),0)</f>
        <v>0</v>
      </c>
      <c r="AV52" s="3">
        <f t="array" ref="AV52">IF(T17=C17,SUM(IF(($BR$30:$BR$38=C17)*($BS$29:$CA$29=T21),$BS$30:$CA$38)),0)</f>
        <v>0</v>
      </c>
      <c r="AW52" s="3">
        <f t="array" ref="AW52">IF(T17=C17,SUM(IF(($BR$30:$BR$38=C17)*($BS$29:$CA$29=T22),$BS$30:$CA$38)),0)</f>
        <v>0</v>
      </c>
      <c r="AX52" s="3">
        <f t="array" ref="AX52">IF(T17=C17,SUM(IF(($BR$30:$BR$38=C17)*($BS$29:$CA$29=T23),$BS$30:$CA$38)),0)</f>
        <v>0</v>
      </c>
      <c r="AY52" s="3">
        <f t="array" ref="AY52">IF(T17=C17,SUM(IF(($BR$30:$BR$38=C17)*($BS$29:$CA$29=T$24),$BS$30:$CA$38)),0)</f>
        <v>0</v>
      </c>
      <c r="AZ52" s="3">
        <f t="array" ref="AZ52">IF(T17=C17,SUM(IF(($BR$30:$BR$38=C17)*($BS$29:$CA$29=T$25),$BS$30:$CA$38)),0)</f>
        <v>0</v>
      </c>
      <c r="BA52" s="5">
        <f t="array" ref="BA52">IF(U17=C17,SUM(IF(($BR$30:$BR$38=C17)*($BS$29:$CA$29=U$18),$BS$30:$CA$38)),0)</f>
        <v>0</v>
      </c>
      <c r="BB52" s="3">
        <f t="array" ref="BB52">IF(U17=C17,SUM(IF(($BR$30:$BR$38=C17)*($BS$29:$CA$29=U$19),$BS$30:$CA$38)),0)</f>
        <v>0</v>
      </c>
      <c r="BC52" s="3">
        <f t="array" ref="BC52">IF(U17=C17,SUM(IF(($BR$30:$BR$38=C17)*($BS$29:$CA$29=U$20),$BS$30:$CA$38)),0)</f>
        <v>0</v>
      </c>
      <c r="BD52" s="3">
        <f t="array" ref="BD52">IF(U17=C17,SUM(IF(($BR$30:$BR$38=C17)*($BS$29:$CA$29=U$21),$BS$30:$CA$38)),0)</f>
        <v>0</v>
      </c>
      <c r="BE52" s="3">
        <f t="array" ref="BE52">IF(U17=C17,SUM(IF(($BR$30:$BR$38=C17)*($BS$29:$CA$29=U$22),$BS$30:$CA$38)),0)</f>
        <v>0</v>
      </c>
      <c r="BF52" s="3">
        <f t="array" ref="BF52">IF(U17=C17,SUM(IF(($BR$30:$BR$38=C17)*($BS$29:$CA$29=U$23),$BS$30:$CA$38)),0)</f>
        <v>0</v>
      </c>
      <c r="BG52" s="3">
        <f t="array" ref="BG52">IF(U17=C17,SUM(IF(($BR$30:$BR$38=C17)*($BS$29:$CA$29=U$24),$BS$30:$CA$38)),0)</f>
        <v>0</v>
      </c>
      <c r="BH52" s="3">
        <f t="array" ref="BH52">IF(U17=C17,SUM(IF(($BR$30:$BR$38=C17)*($BS$29:$CA$29=U$25),$BS$30:$CA$38)),0)</f>
        <v>0</v>
      </c>
      <c r="BI52" s="5">
        <f t="array" ref="BI52">IF(V17=C17,SUM(IF(($BR$30:$BR$38=C17)*($BS$29:$CA$29=V$18),$BS$30:$CA$38)),0)</f>
        <v>0</v>
      </c>
      <c r="BJ52" s="3">
        <f t="array" ref="BJ52">IF(V17=C17,SUM(IF(($BR$30:$BR$38=C17)*($BS$29:$CA$29=V$19),$BS$30:$CA$38)),0)</f>
        <v>0</v>
      </c>
      <c r="BK52" s="3">
        <f t="array" ref="BK52">IF(V17=C17,SUM(IF(($BR$30:$BR$38=C17)*($BS$29:$CA$29=V$20),$BS$30:$CA$38)),0)</f>
        <v>0</v>
      </c>
      <c r="BL52" s="3">
        <f t="array" ref="BL52">IF(V17=C17,SUM(IF(($BR$30:$BR$38=C17)*($BS$29:$CA$29=V$21),$BS$30:$CA$38)),0)</f>
        <v>0</v>
      </c>
      <c r="BM52" s="3">
        <f t="array" ref="BM52">IF(V17=C17,SUM(IF(($BR$30:$BR$38=C17)*($BS$29:$CA$29=V$22),$BS$30:$CA$38)),0)</f>
        <v>0</v>
      </c>
      <c r="BN52" s="3">
        <f t="array" ref="BN52">IF(V17=C17,SUM(IF(($BR$30:$BR$38=C17)*($BS$29:$CA$29=V$23),$BS$30:$CA$38)),0)</f>
        <v>0</v>
      </c>
      <c r="BO52" s="3">
        <f t="array" ref="BO52">IF(V17=C17,SUM(IF(($BR$30:$BR$38=C17)*($BS$29:$CA$29=V$24),$BS$30:$CA$38)),0)</f>
        <v>0</v>
      </c>
      <c r="BP52" s="15">
        <f t="array" ref="BP52">IF(V17=C17,SUM(IF(($BR$30:$BR$38=C17)*($BS$29:$CA$29=V$25),$BS$30:$CA$38)),0)</f>
        <v>0</v>
      </c>
      <c r="BQ52" s="3"/>
      <c r="BR52" s="2" t="str">
        <f t="shared" ref="BR52:BR60" si="68">F4</f>
        <v>Team C1</v>
      </c>
      <c r="BS52" s="6"/>
      <c r="BT52" s="7">
        <f t="shared" ref="BT52:CA52" si="69">SUMIFS($AE$64:$AE$351,$V$64:$V$351,$BR52,$W$64:$W$351,BT$51)+SUMIFS($AF$64:$AF$351,$W$64:$W$351,$BR52,$V$64:$V$351,BT$51)</f>
        <v>4</v>
      </c>
      <c r="BU52" s="7">
        <f t="shared" si="69"/>
        <v>1</v>
      </c>
      <c r="BV52" s="7">
        <f t="shared" si="69"/>
        <v>1</v>
      </c>
      <c r="BW52" s="7">
        <f t="shared" si="69"/>
        <v>2</v>
      </c>
      <c r="BX52" s="7">
        <f t="shared" si="69"/>
        <v>4</v>
      </c>
      <c r="BY52" s="7">
        <f t="shared" si="69"/>
        <v>0</v>
      </c>
      <c r="BZ52" s="7">
        <f t="shared" si="69"/>
        <v>6</v>
      </c>
      <c r="CA52" s="7">
        <f t="shared" si="69"/>
        <v>3</v>
      </c>
      <c r="CB52" s="3"/>
    </row>
    <row r="53" spans="2:80" s="2" customFormat="1" x14ac:dyDescent="0.2">
      <c r="E53" s="14">
        <f t="array" ref="E53">IF(O18=C18,SUM(IF(($BR$30:$BR$38=C18)*($BS$29:$CA$29=O17),$BS$30:$CA$38)),0)</f>
        <v>0</v>
      </c>
      <c r="F53" s="3">
        <f t="array" ref="F53">IF(O18=C18,SUM(IF(($BR$30:$BR$38=C18)*($BS$29:$CA$29=O19),$BS$30:$CA$38)),0)</f>
        <v>0</v>
      </c>
      <c r="G53" s="3">
        <f t="array" ref="G53">IF(O18=C18,SUM(IF(($BR$30:$BR$38=C18)*($BS$29:$CA$29=O20),$BS$30:$CA$38)),0)</f>
        <v>0</v>
      </c>
      <c r="H53" s="3">
        <f t="array" ref="H53">IF(O18=C18,SUM(IF(($BR$30:$BR$38=C18)*($BS$29:$CA$29=O21),$BS$30:$CA$38)),0)</f>
        <v>0</v>
      </c>
      <c r="I53" s="3">
        <f t="array" ref="I53">IF(O18=C18,SUM(IF(($BR$30:$BR$38=C18)*($BS$29:$CA$29=O22),$BS$30:$CA$38)),0)</f>
        <v>0</v>
      </c>
      <c r="J53" s="3">
        <f t="array" ref="J53">IF(O18=C18,SUM(IF(($BR$30:$BR$38=C18)*($BS$29:$CA$29=O23),$BS$30:$CA$38)),0)</f>
        <v>0</v>
      </c>
      <c r="K53" s="3">
        <f t="array" ref="K53">IF(O18=C18,SUM(IF(($BR$30:$BR$38=C18)*($BS$29:$CA$29=O$24),$BS$30:$CA$38)),0)</f>
        <v>0</v>
      </c>
      <c r="L53" s="3">
        <f t="array" ref="L53">IF(O18=C18,SUM(IF(($BR$30:$BR$38=C18)*($BS$29:$CA$29=O$25),$BS$30:$CA$38)),0)</f>
        <v>0</v>
      </c>
      <c r="M53" s="5">
        <f t="array" ref="M53">IF(P18=C18,SUM(IF(($BR$30:$BR$38=C18)*($BS$29:$CA$29=P17),$BS$30:$CA$38)),0)</f>
        <v>0</v>
      </c>
      <c r="N53" s="3">
        <f t="array" ref="N53">IF(P18=C18,SUM(IF(($BR$30:$BR$38=C18)*($BS$29:$CA$29=P19),$BS$30:$CA$38)),0)</f>
        <v>0</v>
      </c>
      <c r="O53" s="3">
        <f t="array" ref="O53">IF(P18=C18,SUM(IF(($BR$30:$BR$38=C18)*($BS$29:$CA$29=P20),$BS$30:$CA$38)),0)</f>
        <v>0</v>
      </c>
      <c r="P53" s="3">
        <f t="array" ref="P53">IF(P18=C18,SUM(IF(($BR$30:$BR$38=C18)*($BS$29:$CA$29=P21),$BS$30:$CA$38)),0)</f>
        <v>0</v>
      </c>
      <c r="Q53" s="3">
        <f t="array" ref="Q53">IF(P18=C18,SUM(IF(($BR$30:$BR$38=C18)*($BS$29:$CA$29=P22),$BS$30:$CA$38)),0)</f>
        <v>0</v>
      </c>
      <c r="R53" s="3">
        <f t="array" ref="R53">IF(P18=C18,SUM(IF(($BR$30:$BR$38=C18)*($BS$29:$CA$29=P23),$BS$30:$CA$38)),0)</f>
        <v>0</v>
      </c>
      <c r="S53" s="3">
        <f t="array" ref="S53">IF(P18=C18,SUM(IF(($BR$30:$BR$38=C18)*($BS$29:$CA$29=P$24),$BS$30:$CA$38)),0)</f>
        <v>0</v>
      </c>
      <c r="T53" s="3">
        <f t="array" ref="T53">IF(P18=C18,SUM(IF(($BR$30:$BR$38=C18)*($BS$29:$CA$29=P$25),$BS$30:$CA$38)),0)</f>
        <v>0</v>
      </c>
      <c r="U53" s="5">
        <f t="array" ref="U53">IF(Q18=C18,SUM(IF(($BR$30:$BR$38=C18)*($BS$29:$CA$29=Q17),$BS$30:$CA$38)),0)</f>
        <v>0</v>
      </c>
      <c r="V53" s="3">
        <f t="array" ref="V53">IF(Q18=C18,SUM(IF(($BR$30:$BR$38=C18)*($BS$29:$CA$29=Q19),$BS$30:$CA$38)),0)</f>
        <v>0</v>
      </c>
      <c r="W53" s="3">
        <f t="array" ref="W53">IF(Q18=C18,SUM(IF(($BR$30:$BR$38=C18)*($BS$29:$CA$29=Q20),$BS$30:$CA$38)),0)</f>
        <v>0</v>
      </c>
      <c r="X53" s="3">
        <f t="array" ref="X53">IF(Q18=C18,SUM(IF(($BR$30:$BR$38=C18)*($BS$29:$CA$29=Q21),$BS$30:$CA$38)),0)</f>
        <v>0</v>
      </c>
      <c r="Y53" s="3">
        <f t="array" ref="Y53">IF(Q18=C18,SUM(IF(($BR$30:$BR$38=C18)*($BS$29:$CA$29=Q22),$BS$30:$CA$38)),0)</f>
        <v>0</v>
      </c>
      <c r="Z53" s="3">
        <f t="array" ref="Z53">IF(Q18=C18,SUM(IF(($BR$30:$BR$38=C18)*($BS$29:$CA$29=Q23),$BS$30:$CA$38)),0)</f>
        <v>0</v>
      </c>
      <c r="AA53" s="3">
        <f t="array" ref="AA53">IF(Q18=C18,SUM(IF(($BR$30:$BR$38=C18)*($BS$29:$CA$29=Q$24),$BS$30:$CA$38)),0)</f>
        <v>0</v>
      </c>
      <c r="AB53" s="3">
        <f t="array" ref="AB53">IF(Q18=C18,SUM(IF(($BR$30:$BR$38=C18)*($BS$29:$CA$29=Q$25),$BS$30:$CA$38)),0)</f>
        <v>0</v>
      </c>
      <c r="AC53" s="5">
        <f t="array" ref="AC53">IF(R18=C18,SUM(IF(($BR$30:$BR$38=C18)*($BS$29:$CA$29=R17),$BS$30:$CA$38)),0)</f>
        <v>0</v>
      </c>
      <c r="AD53" s="3">
        <f t="array" ref="AD53">IF(R18=C18,SUM(IF(($BR$30:$BR$38=C18)*($BS$29:$CA$29=R19),$BS$30:$CA$38)),0)</f>
        <v>0</v>
      </c>
      <c r="AE53" s="3">
        <f t="array" ref="AE53">IF(R18=C18,SUM(IF(($BR$30:$BR$38=C18)*($BS$29:$CA$29=R20),$BS$30:$CA$38)),0)</f>
        <v>0</v>
      </c>
      <c r="AF53" s="3">
        <f t="array" ref="AF53">IF(R18=C18,SUM(IF(($BR$30:$BR$38=C18)*($BS$29:$CA$29=R21),$BS$30:$CA$38)),0)</f>
        <v>0</v>
      </c>
      <c r="AG53" s="3">
        <f t="array" ref="AG53">IF(R18=C18,SUM(IF(($BR$30:$BR$38=C18)*($BS$29:$CA$29=R22),$BS$30:$CA$38)),0)</f>
        <v>0</v>
      </c>
      <c r="AH53" s="3">
        <f t="array" ref="AH53">IF(R18=C18,SUM(IF(($BR$30:$BR$38=C18)*($BS$29:$CA$29=R23),$BS$30:$CA$38)),0)</f>
        <v>0</v>
      </c>
      <c r="AI53" s="3">
        <f t="array" ref="AI53">IF(R18=C18,SUM(IF(($BR$30:$BR$38=C18)*($BS$29:$CA$29=R$24),$BS$30:$CA$38)),0)</f>
        <v>0</v>
      </c>
      <c r="AJ53" s="3">
        <f t="array" ref="AJ53">IF(R18=C18,SUM(IF(($BR$30:$BR$38=C18)*($BS$29:$CA$29=R$25),$BS$30:$CA$38)),0)</f>
        <v>0</v>
      </c>
      <c r="AK53" s="5">
        <f t="array" ref="AK53">IF(S18=C18,SUM(IF(($BR$30:$BR$38=C18)*($BS$29:$CA$29=S17),$BS$30:$CA$38)),0)</f>
        <v>0</v>
      </c>
      <c r="AL53" s="3">
        <f t="array" ref="AL53">IF(S18=C18,SUM(IF(($BR$30:$BR$38=C18)*($BS$29:$CA$29=S19),$BS$30:$CA$38)),0)</f>
        <v>0</v>
      </c>
      <c r="AM53" s="3">
        <f t="array" ref="AM53">IF(S18=C18,SUM(IF(($BR$30:$BR$38=C18)*($BS$29:$CA$29=S20),$BS$30:$CA$38)),0)</f>
        <v>0</v>
      </c>
      <c r="AN53" s="3">
        <f t="array" ref="AN53">IF(S18=C18,SUM(IF(($BR$30:$BR$38=C18)*($BS$29:$CA$29=S21),$BS$30:$CA$38)),0)</f>
        <v>0</v>
      </c>
      <c r="AO53" s="3">
        <f t="array" ref="AO53">IF(S18=C18,SUM(IF(($BR$30:$BR$38=C18)*($BS$29:$CA$29=S22),$BS$30:$CA$38)),0)</f>
        <v>0</v>
      </c>
      <c r="AP53" s="3">
        <f t="array" ref="AP53">IF(S18=C18,SUM(IF(($BR$30:$BR$38=C18)*($BS$29:$CA$29=S23),$BS$30:$CA$38)),0)</f>
        <v>0</v>
      </c>
      <c r="AQ53" s="3">
        <f t="array" ref="AQ53">IF(S18=C18,SUM(IF(($BR$30:$BR$38=C18)*($BS$29:$CA$29=S$24),$BS$30:$CA$38)),0)</f>
        <v>0</v>
      </c>
      <c r="AR53" s="3">
        <f t="array" ref="AR53">IF(S18=C18,SUM(IF(($BR$30:$BR$38=C18)*($BS$29:$CA$29=S$25),$BS$30:$CA$38)),0)</f>
        <v>0</v>
      </c>
      <c r="AS53" s="5">
        <f t="array" ref="AS53">IF(T18=C18,SUM(IF(($BR$30:$BR$38=C18)*($BS$29:$CA$29=T17),$BS$30:$CA$38)),0)</f>
        <v>0</v>
      </c>
      <c r="AT53" s="3">
        <f t="array" ref="AT53">IF(T18=C18,SUM(IF(($BR$30:$BR$38=C18)*($BS$29:$CA$29=T19),$BS$30:$CA$38)),0)</f>
        <v>0</v>
      </c>
      <c r="AU53" s="3">
        <f t="array" ref="AU53">IF(T18=C18,SUM(IF(($BR$30:$BR$38=C18)*($BS$29:$CA$29=T20),$BS$30:$CA$38)),0)</f>
        <v>0</v>
      </c>
      <c r="AV53" s="3">
        <f t="array" ref="AV53">IF(T18=C18,SUM(IF(($BR$30:$BR$38=C18)*($BS$29:$CA$29=T21),$BS$30:$CA$38)),0)</f>
        <v>0</v>
      </c>
      <c r="AW53" s="3">
        <f t="array" ref="AW53">IF(T18=C18,SUM(IF(($BR$30:$BR$38=C18)*($BS$29:$CA$29=T22),$BS$30:$CA$38)),0)</f>
        <v>0</v>
      </c>
      <c r="AX53" s="3">
        <f t="array" ref="AX53">IF(T18=C18,SUM(IF(($BR$30:$BR$38=C18)*($BS$29:$CA$29=T23),$BS$30:$CA$38)),0)</f>
        <v>0</v>
      </c>
      <c r="AY53" s="3">
        <f t="array" ref="AY53">IF(T18=C18,SUM(IF(($BR$30:$BR$38=C18)*($BS$29:$CA$29=T$24),$BS$30:$CA$38)),0)</f>
        <v>0</v>
      </c>
      <c r="AZ53" s="3">
        <f t="array" ref="AZ53">IF(T18=C18,SUM(IF(($BR$30:$BR$38=C18)*($BS$29:$CA$29=T$25),$BS$30:$CA$38)),0)</f>
        <v>0</v>
      </c>
      <c r="BA53" s="5">
        <f t="array" ref="BA53">IF(U18=C18,SUM(IF(($BR$30:$BR$38=C18)*($BS$29:$CA$29=U$17),$BS$30:$CA$38)),0)</f>
        <v>0</v>
      </c>
      <c r="BB53" s="3">
        <f t="array" ref="BB53">IF(U18=C18,SUM(IF(($BR$30:$BR$38=C18)*($BS$29:$CA$29=U$19),$BS$30:$CA$38)),0)</f>
        <v>0</v>
      </c>
      <c r="BC53" s="3">
        <f t="array" ref="BC53">IF(U18=C18,SUM(IF(($BR$30:$BR$38=C18)*($BS$29:$CA$29=U$20),$BS$30:$CA$38)),0)</f>
        <v>0</v>
      </c>
      <c r="BD53" s="3">
        <f t="array" ref="BD53">IF(U18=C18,SUM(IF(($BR$30:$BR$38=C18)*($BS$29:$CA$29=U$21),$BS$30:$CA$38)),0)</f>
        <v>0</v>
      </c>
      <c r="BE53" s="3">
        <f t="array" ref="BE53">IF(U18=C18,SUM(IF(($BR$30:$BR$38=C18)*($BS$29:$CA$29=U$22),$BS$30:$CA$38)),0)</f>
        <v>0</v>
      </c>
      <c r="BF53" s="3">
        <f t="array" ref="BF53">IF(U18=C18,SUM(IF(($BR$30:$BR$38=C18)*($BS$29:$CA$29=U$23),$BS$30:$CA$38)),0)</f>
        <v>0</v>
      </c>
      <c r="BG53" s="3">
        <f t="array" ref="BG53">IF(U18=C18,SUM(IF(($BR$30:$BR$38=C18)*($BS$29:$CA$29=U$24),$BS$30:$CA$38)),0)</f>
        <v>0</v>
      </c>
      <c r="BH53" s="3">
        <f t="array" ref="BH53">IF(U18=C18,SUM(IF(($BR$30:$BR$38=C18)*($BS$29:$CA$29=U$25),$BS$30:$CA$38)),0)</f>
        <v>0</v>
      </c>
      <c r="BI53" s="5">
        <f t="array" ref="BI53">IF(V18=C18,SUM(IF(($BR$30:$BR$38=C18)*($BS$29:$CA$29=V$17),$BS$30:$CA$38)),0)</f>
        <v>0</v>
      </c>
      <c r="BJ53" s="3">
        <f t="array" ref="BJ53">IF(V18=C18,SUM(IF(($BR$30:$BR$38=C18)*($BS$29:$CA$29=V$19),$BS$30:$CA$38)),0)</f>
        <v>0</v>
      </c>
      <c r="BK53" s="3">
        <f t="array" ref="BK53">IF(V18=C18,SUM(IF(($BR$30:$BR$38=C18)*($BS$29:$CA$29=V$20),$BS$30:$CA$38)),0)</f>
        <v>0</v>
      </c>
      <c r="BL53" s="3">
        <f t="array" ref="BL53">IF(V18=C18,SUM(IF(($BR$30:$BR$38=C18)*($BS$29:$CA$29=V$21),$BS$30:$CA$38)),0)</f>
        <v>0</v>
      </c>
      <c r="BM53" s="3">
        <f t="array" ref="BM53">IF(V18=C18,SUM(IF(($BR$30:$BR$38=C18)*($BS$29:$CA$29=V$22),$BS$30:$CA$38)),0)</f>
        <v>0</v>
      </c>
      <c r="BN53" s="3">
        <f t="array" ref="BN53">IF(V18=C18,SUM(IF(($BR$30:$BR$38=C18)*($BS$29:$CA$29=V$23),$BS$30:$CA$38)),0)</f>
        <v>0</v>
      </c>
      <c r="BO53" s="3">
        <f t="array" ref="BO53">IF(V18=C18,SUM(IF(($BR$30:$BR$38=C18)*($BS$29:$CA$29=V$24),$BS$30:$CA$38)),0)</f>
        <v>0</v>
      </c>
      <c r="BP53" s="15">
        <f t="array" ref="BP53">IF(V18=C18,SUM(IF(($BR$30:$BR$38=C18)*($BS$29:$CA$29=V$25),$BS$30:$CA$38)),0)</f>
        <v>0</v>
      </c>
      <c r="BQ53" s="3"/>
      <c r="BR53" s="2" t="str">
        <f t="shared" si="68"/>
        <v>Team C2</v>
      </c>
      <c r="BS53" s="8">
        <f t="shared" ref="BS53:BS60" si="70">SUMIFS($AE$64:$AE$351,$V$64:$V$351,$BR53,$W$64:$W$351,BS$51)+SUMIFS($AF$64:$AF$351,$W$64:$W$351,$BR53,$V$64:$V$351,BS$51)</f>
        <v>1</v>
      </c>
      <c r="BT53" s="6"/>
      <c r="BU53" s="7">
        <f t="shared" ref="BU53:CA53" si="71">SUMIFS($AE$64:$AE$351,$V$64:$V$351,$BR53,$W$64:$W$351,BU$51)+SUMIFS($AF$64:$AF$351,$W$64:$W$351,$BR53,$V$64:$V$351,BU$51)</f>
        <v>4</v>
      </c>
      <c r="BV53" s="7">
        <f t="shared" si="71"/>
        <v>3</v>
      </c>
      <c r="BW53" s="7">
        <f t="shared" si="71"/>
        <v>3</v>
      </c>
      <c r="BX53" s="7">
        <f t="shared" si="71"/>
        <v>2</v>
      </c>
      <c r="BY53" s="7">
        <f t="shared" si="71"/>
        <v>0</v>
      </c>
      <c r="BZ53" s="7">
        <f t="shared" si="71"/>
        <v>3</v>
      </c>
      <c r="CA53" s="7">
        <f t="shared" si="71"/>
        <v>4</v>
      </c>
      <c r="CB53" s="3"/>
    </row>
    <row r="54" spans="2:80" s="2" customFormat="1" x14ac:dyDescent="0.2">
      <c r="E54" s="14">
        <f t="array" ref="E54">IF(O19=C19,SUM(IF(($BR$30:$BR$38=C19)*($BS$29:$CA$29=O17),$BS$30:$CA$38)),0)</f>
        <v>0</v>
      </c>
      <c r="F54" s="3">
        <f t="array" ref="F54">IF(O19=C19,SUM(IF(($BR$30:$BR$38=C19)*($BS$29:$CA$29=O18),$BS$30:$CA$38)),0)</f>
        <v>0</v>
      </c>
      <c r="G54" s="3">
        <f t="array" ref="G54">IF(O19=C19,SUM(IF(($BR$30:$BR$38=C19)*($BS$29:$CA$29=O20),$BS$30:$CA$38)),0)</f>
        <v>0</v>
      </c>
      <c r="H54" s="3">
        <f t="array" ref="H54">IF(O19=C19,SUM(IF(($BR$30:$BR$38=C19)*($BS$29:$CA$29=O21),$BS$30:$CA$38)),0)</f>
        <v>0</v>
      </c>
      <c r="I54" s="3">
        <f t="array" ref="I54">IF(O19=C19,SUM(IF(($BR$30:$BR$38=C19)*($BS$29:$CA$29=O22),$BS$30:$CA$38)),0)</f>
        <v>0</v>
      </c>
      <c r="J54" s="3">
        <f t="array" ref="J54">IF(O19=C19,SUM(IF(($BR$30:$BR$38=C19)*($BS$29:$CA$29=O23),$BS$30:$CA$38)),0)</f>
        <v>0</v>
      </c>
      <c r="K54" s="3">
        <f t="array" ref="K54">IF(O19=C19,SUM(IF(($BR$30:$BR$38=C19)*($BS$29:$CA$29=O$24),$BS$30:$CA$38)),0)</f>
        <v>0</v>
      </c>
      <c r="L54" s="3">
        <f t="array" ref="L54">IF(O19=C19,SUM(IF(($BR$30:$BR$38=C19)*($BS$29:$CA$29=O$25),$BS$30:$CA$38)),0)</f>
        <v>0</v>
      </c>
      <c r="M54" s="5">
        <f t="array" ref="M54">IF(P19=C19,SUM(IF(($BR$30:$BR$38=C19)*($BS$29:$CA$29=P17),$BS$30:$CA$38)),0)</f>
        <v>0</v>
      </c>
      <c r="N54" s="3">
        <f t="array" ref="N54">IF(P19=C19,SUM(IF(($BR$30:$BR$38=C19)*($BS$29:$CA$29=P18),$BS$30:$CA$38)),0)</f>
        <v>0</v>
      </c>
      <c r="O54" s="3">
        <f t="array" ref="O54">IF(P19=C19,SUM(IF(($BR$30:$BR$38=C19)*($BS$29:$CA$29=P20),$BS$30:$CA$38)),0)</f>
        <v>0</v>
      </c>
      <c r="P54" s="3">
        <f t="array" ref="P54">IF(P19=C19,SUM(IF(($BR$30:$BR$38=C19)*($BS$29:$CA$29=P21),$BS$30:$CA$38)),0)</f>
        <v>0</v>
      </c>
      <c r="Q54" s="3">
        <f t="array" ref="Q54">IF(P19=C19,SUM(IF(($BR$30:$BR$38=C19)*($BS$29:$CA$29=P22),$BS$30:$CA$38)),0)</f>
        <v>0</v>
      </c>
      <c r="R54" s="3">
        <f t="array" ref="R54">IF(P19=C19,SUM(IF(($BR$30:$BR$38=C19)*($BS$29:$CA$29=P23),$BS$30:$CA$38)),0)</f>
        <v>0</v>
      </c>
      <c r="S54" s="3">
        <f t="array" ref="S54">IF(P19=C19,SUM(IF(($BR$30:$BR$38=C19)*($BS$29:$CA$29=P$24),$BS$30:$CA$38)),0)</f>
        <v>0</v>
      </c>
      <c r="T54" s="3">
        <f t="array" ref="T54">IF(P19=C19,SUM(IF(($BR$30:$BR$38=C19)*($BS$29:$CA$29=P$25),$BS$30:$CA$38)),0)</f>
        <v>0</v>
      </c>
      <c r="U54" s="5">
        <f t="array" ref="U54">IF(Q19=C19,SUM(IF(($BR$30:$BR$38=C19)*($BS$29:$CA$29=Q17),$BS$30:$CA$38)),0)</f>
        <v>0</v>
      </c>
      <c r="V54" s="3">
        <f t="array" ref="V54">IF(Q19=C19,SUM(IF(($BR$30:$BR$38=C19)*($BS$29:$CA$29=Q18),$BS$30:$CA$38)),0)</f>
        <v>0</v>
      </c>
      <c r="W54" s="3">
        <f t="array" ref="W54">IF(Q19=C19,SUM(IF(($BR$30:$BR$38=C19)*($BS$29:$CA$29=Q20),$BS$30:$CA$38)),0)</f>
        <v>0</v>
      </c>
      <c r="X54" s="3">
        <f t="array" ref="X54">IF(Q19=C19,SUM(IF(($BR$30:$BR$38=C19)*($BS$29:$CA$29=Q21),$BS$30:$CA$38)),0)</f>
        <v>0</v>
      </c>
      <c r="Y54" s="3">
        <f t="array" ref="Y54">IF(Q19=C19,SUM(IF(($BR$30:$BR$38=C19)*($BS$29:$CA$29=Q22),$BS$30:$CA$38)),0)</f>
        <v>0</v>
      </c>
      <c r="Z54" s="3">
        <f t="array" ref="Z54">IF(Q19=C19,SUM(IF(($BR$30:$BR$38=C19)*($BS$29:$CA$29=Q23),$BS$30:$CA$38)),0)</f>
        <v>0</v>
      </c>
      <c r="AA54" s="3">
        <f t="array" ref="AA54">IF(Q19=C19,SUM(IF(($BR$30:$BR$38=C19)*($BS$29:$CA$29=Q$24),$BS$30:$CA$38)),0)</f>
        <v>0</v>
      </c>
      <c r="AB54" s="3">
        <f t="array" ref="AB54">IF(Q19=C19,SUM(IF(($BR$30:$BR$38=C19)*($BS$29:$CA$29=Q$25),$BS$30:$CA$38)),0)</f>
        <v>0</v>
      </c>
      <c r="AC54" s="5">
        <f t="array" ref="AC54">IF(R19=C19,SUM(IF(($BR$30:$BR$38=C19)*($BS$29:$CA$29=R17),$BS$30:$CA$38)),0)</f>
        <v>0</v>
      </c>
      <c r="AD54" s="3">
        <f t="array" ref="AD54">IF(R19=C19,SUM(IF(($BR$30:$BR$38=C19)*($BS$29:$CA$29=R18),$BS$30:$CA$38)),0)</f>
        <v>0</v>
      </c>
      <c r="AE54" s="3">
        <f t="array" ref="AE54">IF(R19=C19,SUM(IF(($BR$30:$BR$38=C19)*($BS$29:$CA$29=R20),$BS$30:$CA$38)),0)</f>
        <v>0</v>
      </c>
      <c r="AF54" s="3">
        <f t="array" ref="AF54">IF(R19=C19,SUM(IF(($BR$30:$BR$38=C19)*($BS$29:$CA$29=R21),$BS$30:$CA$38)),0)</f>
        <v>0</v>
      </c>
      <c r="AG54" s="3">
        <f t="array" ref="AG54">IF(R19=C19,SUM(IF(($BR$30:$BR$38=C19)*($BS$29:$CA$29=R22),$BS$30:$CA$38)),0)</f>
        <v>0</v>
      </c>
      <c r="AH54" s="3">
        <f t="array" ref="AH54">IF(R19=C19,SUM(IF(($BR$30:$BR$38=C19)*($BS$29:$CA$29=R23),$BS$30:$CA$38)),0)</f>
        <v>0</v>
      </c>
      <c r="AI54" s="3">
        <f t="array" ref="AI54">IF(R19=C19,SUM(IF(($BR$30:$BR$38=C19)*($BS$29:$CA$29=R$24),$BS$30:$CA$38)),0)</f>
        <v>0</v>
      </c>
      <c r="AJ54" s="3">
        <f t="array" ref="AJ54">IF(R19=C19,SUM(IF(($BR$30:$BR$38=C19)*($BS$29:$CA$29=R$25),$BS$30:$CA$38)),0)</f>
        <v>0</v>
      </c>
      <c r="AK54" s="5">
        <f t="array" ref="AK54">IF(S19=C19,SUM(IF(($BR$30:$BR$38=C19)*($BS$29:$CA$29=S17),$BS$30:$CA$38)),0)</f>
        <v>0</v>
      </c>
      <c r="AL54" s="3">
        <f t="array" ref="AL54">IF(S19=C19,SUM(IF(($BR$30:$BR$38=C19)*($BS$29:$CA$29=S18),$BS$30:$CA$38)),0)</f>
        <v>0</v>
      </c>
      <c r="AM54" s="3">
        <f t="array" ref="AM54">IF(S19=C19,SUM(IF(($BR$30:$BR$38=C19)*($BS$29:$CA$29=S20),$BS$30:$CA$38)),0)</f>
        <v>0</v>
      </c>
      <c r="AN54" s="3">
        <f t="array" ref="AN54">IF(S19=C19,SUM(IF(($BR$30:$BR$38=C19)*($BS$29:$CA$29=S21),$BS$30:$CA$38)),0)</f>
        <v>0</v>
      </c>
      <c r="AO54" s="3">
        <f t="array" ref="AO54">IF(S19=C19,SUM(IF(($BR$30:$BR$38=C19)*($BS$29:$CA$29=S22),$BS$30:$CA$38)),0)</f>
        <v>0</v>
      </c>
      <c r="AP54" s="3">
        <f t="array" ref="AP54">IF(S19=C19,SUM(IF(($BR$30:$BR$38=C19)*($BS$29:$CA$29=S23),$BS$30:$CA$38)),0)</f>
        <v>0</v>
      </c>
      <c r="AQ54" s="3">
        <f t="array" ref="AQ54">IF(S19=C19,SUM(IF(($BR$30:$BR$38=C19)*($BS$29:$CA$29=S$24),$BS$30:$CA$38)),0)</f>
        <v>0</v>
      </c>
      <c r="AR54" s="3">
        <f t="array" ref="AR54">IF(S19=C19,SUM(IF(($BR$30:$BR$38=C19)*($BS$29:$CA$29=S$25),$BS$30:$CA$38)),0)</f>
        <v>0</v>
      </c>
      <c r="AS54" s="5">
        <f t="array" ref="AS54">IF(T19=C19,SUM(IF(($BR$30:$BR$38=C19)*($BS$29:$CA$29=T17),$BS$30:$CA$38)),0)</f>
        <v>0</v>
      </c>
      <c r="AT54" s="3">
        <f t="array" ref="AT54">IF(T19=C19,SUM(IF(($BR$30:$BR$38=C19)*($BS$29:$CA$29=T18),$BS$30:$CA$38)),0)</f>
        <v>0</v>
      </c>
      <c r="AU54" s="3">
        <f t="array" ref="AU54">IF(T19=C19,SUM(IF(($BR$30:$BR$38=C19)*($BS$29:$CA$29=T20),$BS$30:$CA$38)),0)</f>
        <v>0</v>
      </c>
      <c r="AV54" s="3">
        <f t="array" ref="AV54">IF(T19=C19,SUM(IF(($BR$30:$BR$38=C19)*($BS$29:$CA$29=T21),$BS$30:$CA$38)),0)</f>
        <v>0</v>
      </c>
      <c r="AW54" s="3">
        <f t="array" ref="AW54">IF(T19=C19,SUM(IF(($BR$30:$BR$38=C19)*($BS$29:$CA$29=T22),$BS$30:$CA$38)),0)</f>
        <v>0</v>
      </c>
      <c r="AX54" s="3">
        <f t="array" ref="AX54">IF(T19=C19,SUM(IF(($BR$30:$BR$38=C19)*($BS$29:$CA$29=T23),$BS$30:$CA$38)),0)</f>
        <v>0</v>
      </c>
      <c r="AY54" s="3">
        <f t="array" ref="AY54">IF(T19=C19,SUM(IF(($BR$30:$BR$38=C19)*($BS$29:$CA$29=T$24),$BS$30:$CA$38)),0)</f>
        <v>0</v>
      </c>
      <c r="AZ54" s="3">
        <f t="array" ref="AZ54">IF(T19=C19,SUM(IF(($BR$30:$BR$38=C19)*($BS$29:$CA$29=T$25),$BS$30:$CA$38)),0)</f>
        <v>0</v>
      </c>
      <c r="BA54" s="5">
        <f t="array" ref="BA54">IF(U19=C19,SUM(IF(($BR$30:$BR$38=C19)*($BS$29:$CA$29=U$17),$BS$30:$CA$38)),0)</f>
        <v>0</v>
      </c>
      <c r="BB54" s="3">
        <f t="array" ref="BB54">IF(U19=C19,SUM(IF(($BR$30:$BR$38=C19)*($BS$29:$CA$29=U$18),$BS$30:$CA$38)),0)</f>
        <v>0</v>
      </c>
      <c r="BC54" s="3">
        <f t="array" ref="BC54">IF(U19=C19,SUM(IF(($BR$30:$BR$38=C19)*($BS$29:$CA$29=U$20),$BS$30:$CA$38)),0)</f>
        <v>0</v>
      </c>
      <c r="BD54" s="3">
        <f t="array" ref="BD54">IF(U19=C19,SUM(IF(($BR$30:$BR$38=C19)*($BS$29:$CA$29=U$21),$BS$30:$CA$38)),0)</f>
        <v>0</v>
      </c>
      <c r="BE54" s="3">
        <f t="array" ref="BE54">IF(U19=C19,SUM(IF(($BR$30:$BR$38=C19)*($BS$29:$CA$29=U$22),$BS$30:$CA$38)),0)</f>
        <v>0</v>
      </c>
      <c r="BF54" s="3">
        <f t="array" ref="BF54">IF(U19=C19,SUM(IF(($BR$30:$BR$38=C19)*($BS$29:$CA$29=U$23),$BS$30:$CA$38)),0)</f>
        <v>0</v>
      </c>
      <c r="BG54" s="3">
        <f t="array" ref="BG54">IF(U19=C19,SUM(IF(($BR$30:$BR$38=C19)*($BS$29:$CA$29=U$24),$BS$30:$CA$38)),0)</f>
        <v>0</v>
      </c>
      <c r="BH54" s="3">
        <f t="array" ref="BH54">IF(U19=C19,SUM(IF(($BR$30:$BR$38=C19)*($BS$29:$CA$29=U$25),$BS$30:$CA$38)),0)</f>
        <v>0</v>
      </c>
      <c r="BI54" s="5">
        <f t="array" ref="BI54">IF(V19=C19,SUM(IF(($BR$30:$BR$38=C19)*($BS$29:$CA$29=V$17),$BS$30:$CA$38)),0)</f>
        <v>0</v>
      </c>
      <c r="BJ54" s="3">
        <f t="array" ref="BJ54">IF(V19=C19,SUM(IF(($BR$30:$BR$38=C19)*($BS$29:$CA$29=V$18),$BS$30:$CA$38)),0)</f>
        <v>0</v>
      </c>
      <c r="BK54" s="3">
        <f t="array" ref="BK54">IF(V19=C19,SUM(IF(($BR$30:$BR$38=C19)*($BS$29:$CA$29=V$20),$BS$30:$CA$38)),0)</f>
        <v>0</v>
      </c>
      <c r="BL54" s="3">
        <f t="array" ref="BL54">IF(V19=C19,SUM(IF(($BR$30:$BR$38=C19)*($BS$29:$CA$29=V$21),$BS$30:$CA$38)),0)</f>
        <v>0</v>
      </c>
      <c r="BM54" s="3">
        <f t="array" ref="BM54">IF(V19=C19,SUM(IF(($BR$30:$BR$38=C19)*($BS$29:$CA$29=V$22),$BS$30:$CA$38)),0)</f>
        <v>0</v>
      </c>
      <c r="BN54" s="3">
        <f t="array" ref="BN54">IF(V19=C19,SUM(IF(($BR$30:$BR$38=C19)*($BS$29:$CA$29=V$23),$BS$30:$CA$38)),0)</f>
        <v>0</v>
      </c>
      <c r="BO54" s="3">
        <f t="array" ref="BO54">IF(V19=C19,SUM(IF(($BR$30:$BR$38=C19)*($BS$29:$CA$29=V$24),$BS$30:$CA$38)),0)</f>
        <v>0</v>
      </c>
      <c r="BP54" s="15">
        <f t="array" ref="BP54">IF(V19=C19,SUM(IF(($BR$30:$BR$38=C19)*($BS$29:$CA$29=V$25),$BS$30:$CA$38)),0)</f>
        <v>0</v>
      </c>
      <c r="BQ54" s="3"/>
      <c r="BR54" s="2" t="str">
        <f t="shared" si="68"/>
        <v>Team C3</v>
      </c>
      <c r="BS54" s="8">
        <f t="shared" si="70"/>
        <v>4</v>
      </c>
      <c r="BT54" s="8">
        <f t="shared" ref="BT54:BT60" si="72">SUMIFS($AE$64:$AE$351,$V$64:$V$351,$BR54,$W$64:$W$351,BT$51)+SUMIFS($AF$64:$AF$351,$W$64:$W$351,$BR54,$V$64:$V$351,BT$51)</f>
        <v>1</v>
      </c>
      <c r="BU54" s="6"/>
      <c r="BV54" s="7">
        <f t="shared" ref="BV54:CA54" si="73">SUMIFS($AE$64:$AE$351,$V$64:$V$351,$BR54,$W$64:$W$351,BV$51)+SUMIFS($AF$64:$AF$351,$W$64:$W$351,$BR54,$V$64:$V$351,BV$51)</f>
        <v>3</v>
      </c>
      <c r="BW54" s="7">
        <f t="shared" si="73"/>
        <v>4</v>
      </c>
      <c r="BX54" s="7">
        <f t="shared" si="73"/>
        <v>4</v>
      </c>
      <c r="BY54" s="7">
        <f t="shared" si="73"/>
        <v>3</v>
      </c>
      <c r="BZ54" s="7">
        <f t="shared" si="73"/>
        <v>3</v>
      </c>
      <c r="CA54" s="7">
        <f t="shared" si="73"/>
        <v>2</v>
      </c>
      <c r="CB54" s="3"/>
    </row>
    <row r="55" spans="2:80" s="2" customFormat="1" x14ac:dyDescent="0.2">
      <c r="E55" s="14">
        <f t="array" ref="E55">IF(O20=C20,SUM(IF(($BR$30:$BR$38=C20)*($BS$29:$CA$29=O17),$BS$30:$CA$38)),0)</f>
        <v>0</v>
      </c>
      <c r="F55" s="3">
        <f t="array" ref="F55">IF(O20=C20,SUM(IF(($BR$30:$BR$38=C20)*($BS$29:$CA$29=O18),$BS$30:$CA$38)),0)</f>
        <v>0</v>
      </c>
      <c r="G55" s="3">
        <f t="array" ref="G55">IF(O20=C20,SUM(IF(($BR$30:$BR$38=C20)*($BS$29:$CA$29=O19),$BS$30:$CA$38)),0)</f>
        <v>0</v>
      </c>
      <c r="H55" s="3">
        <f t="array" ref="H55">IF(O20=C20,SUM(IF(($BR$30:$BR$38=C20)*($BS$29:$CA$29=O21),$BS$30:$CA$38)),0)</f>
        <v>0</v>
      </c>
      <c r="I55" s="3">
        <f t="array" ref="I55">IF(O20=C20,SUM(IF(($BR$30:$BR$38=C20)*($BS$29:$CA$29=O22),$BS$30:$CA$38)),0)</f>
        <v>0</v>
      </c>
      <c r="J55" s="3">
        <f t="array" ref="J55">IF(O20=C20,SUM(IF(($BR$30:$BR$38=C20)*($BS$29:$CA$29=O23),$BS$30:$CA$38)),0)</f>
        <v>0</v>
      </c>
      <c r="K55" s="3">
        <f t="array" ref="K55">IF(O20=C20,SUM(IF(($BR$30:$BR$38=C20)*($BS$29:$CA$29=O$24),$BS$30:$CA$38)),0)</f>
        <v>0</v>
      </c>
      <c r="L55" s="3">
        <f t="array" ref="L55">IF(O20=C20,SUM(IF(($BR$30:$BR$38=C20)*($BS$29:$CA$29=O$25),$BS$30:$CA$38)),0)</f>
        <v>0</v>
      </c>
      <c r="M55" s="5">
        <f t="array" ref="M55">IF(P20=C20,SUM(IF(($BR$30:$BR$38=C20)*($BS$29:$CA$29=P17),$BS$30:$CA$38)),0)</f>
        <v>0</v>
      </c>
      <c r="N55" s="3">
        <f t="array" ref="N55">IF(P20=C20,SUM(IF(($BR$30:$BR$38=C20)*($BS$29:$CA$29=P18),$BS$30:$CA$38)),0)</f>
        <v>0</v>
      </c>
      <c r="O55" s="3">
        <f t="array" ref="O55">IF(P20=C20,SUM(IF(($BR$30:$BR$38=C20)*($BS$29:$CA$29=P19),$BS$30:$CA$38)),0)</f>
        <v>0</v>
      </c>
      <c r="P55" s="3">
        <f t="array" ref="P55">IF(P20=C20,SUM(IF(($BR$30:$BR$38=C20)*($BS$29:$CA$29=P21),$BS$30:$CA$38)),0)</f>
        <v>0</v>
      </c>
      <c r="Q55" s="3">
        <f t="array" ref="Q55">IF(P20=C20,SUM(IF(($BR$30:$BR$38=C20)*($BS$29:$CA$29=P22),$BS$30:$CA$38)),0)</f>
        <v>0</v>
      </c>
      <c r="R55" s="3">
        <f t="array" ref="R55">IF(P20=C20,SUM(IF(($BR$30:$BR$38=C20)*($BS$29:$CA$29=P23),$BS$30:$CA$38)),0)</f>
        <v>0</v>
      </c>
      <c r="S55" s="3">
        <f t="array" ref="S55">IF(P20=C20,SUM(IF(($BR$30:$BR$38=C20)*($BS$29:$CA$29=P$24),$BS$30:$CA$38)),0)</f>
        <v>0</v>
      </c>
      <c r="T55" s="3">
        <f t="array" ref="T55">IF(P20=C20,SUM(IF(($BR$30:$BR$38=C20)*($BS$29:$CA$29=P$25),$BS$30:$CA$38)),0)</f>
        <v>0</v>
      </c>
      <c r="U55" s="5">
        <f t="array" ref="U55">IF(Q20=C20,SUM(IF(($BR$30:$BR$38=C20)*($BS$29:$CA$29=Q17),$BS$30:$CA$38)),0)</f>
        <v>0</v>
      </c>
      <c r="V55" s="3">
        <f t="array" ref="V55">IF(Q20=C20,SUM(IF(($BR$30:$BR$38=C20)*($BS$29:$CA$29=Q18),$BS$30:$CA$38)),0)</f>
        <v>0</v>
      </c>
      <c r="W55" s="3">
        <f t="array" ref="W55">IF(Q20=C20,SUM(IF(($BR$30:$BR$38=C20)*($BS$29:$CA$29=Q19),$BS$30:$CA$38)),0)</f>
        <v>0</v>
      </c>
      <c r="X55" s="3">
        <f t="array" ref="X55">IF(Q20=C20,SUM(IF(($BR$30:$BR$38=C20)*($BS$29:$CA$29=Q21),$BS$30:$CA$38)),0)</f>
        <v>0</v>
      </c>
      <c r="Y55" s="3">
        <f t="array" ref="Y55">IF(Q20=C20,SUM(IF(($BR$30:$BR$38=C20)*($BS$29:$CA$29=Q22),$BS$30:$CA$38)),0)</f>
        <v>0</v>
      </c>
      <c r="Z55" s="3">
        <f t="array" ref="Z55">IF(Q20=C20,SUM(IF(($BR$30:$BR$38=C20)*($BS$29:$CA$29=Q23),$BS$30:$CA$38)),0)</f>
        <v>0</v>
      </c>
      <c r="AA55" s="3">
        <f t="array" ref="AA55">IF(Q20=C20,SUM(IF(($BR$30:$BR$38=C20)*($BS$29:$CA$29=Q$24),$BS$30:$CA$38)),0)</f>
        <v>0</v>
      </c>
      <c r="AB55" s="3">
        <f t="array" ref="AB55">IF(Q20=C20,SUM(IF(($BR$30:$BR$38=C20)*($BS$29:$CA$29=Q$25),$BS$30:$CA$38)),0)</f>
        <v>0</v>
      </c>
      <c r="AC55" s="5">
        <f t="array" ref="AC55">IF(R20=C20,SUM(IF(($BR$30:$BR$38=C20)*($BS$29:$CA$29=R17),$BS$30:$CA$38)),0)</f>
        <v>0</v>
      </c>
      <c r="AD55" s="3">
        <f t="array" ref="AD55">IF(R20=C20,SUM(IF(($BR$30:$BR$38=C20)*($BS$29:$CA$29=R18),$BS$30:$CA$38)),0)</f>
        <v>0</v>
      </c>
      <c r="AE55" s="3">
        <f t="array" ref="AE55">IF(R20=C20,SUM(IF(($BR$30:$BR$38=C20)*($BS$29:$CA$29=R19),$BS$30:$CA$38)),0)</f>
        <v>0</v>
      </c>
      <c r="AF55" s="3">
        <f t="array" ref="AF55">IF(R20=C20,SUM(IF(($BR$30:$BR$38=C20)*($BS$29:$CA$29=R21),$BS$30:$CA$38)),0)</f>
        <v>0</v>
      </c>
      <c r="AG55" s="3">
        <f t="array" ref="AG55">IF(R20=C20,SUM(IF(($BR$30:$BR$38=C20)*($BS$29:$CA$29=R22),$BS$30:$CA$38)),0)</f>
        <v>0</v>
      </c>
      <c r="AH55" s="3">
        <f t="array" ref="AH55">IF(R20=C20,SUM(IF(($BR$30:$BR$38=C20)*($BS$29:$CA$29=R23),$BS$30:$CA$38)),0)</f>
        <v>0</v>
      </c>
      <c r="AI55" s="3">
        <f t="array" ref="AI55">IF(R20=C20,SUM(IF(($BR$30:$BR$38=C20)*($BS$29:$CA$29=R$24),$BS$30:$CA$38)),0)</f>
        <v>0</v>
      </c>
      <c r="AJ55" s="3">
        <f t="array" ref="AJ55">IF(R20=C20,SUM(IF(($BR$30:$BR$38=C20)*($BS$29:$CA$29=R$25),$BS$30:$CA$38)),0)</f>
        <v>0</v>
      </c>
      <c r="AK55" s="5">
        <f t="array" ref="AK55">IF(S20=C20,SUM(IF(($BR$30:$BR$38=C20)*($BS$29:$CA$29=S17),$BS$30:$CA$38)),0)</f>
        <v>0</v>
      </c>
      <c r="AL55" s="3">
        <f t="array" ref="AL55">IF(S20=C20,SUM(IF(($BR$30:$BR$38=C20)*($BS$29:$CA$29=S18),$BS$30:$CA$38)),0)</f>
        <v>0</v>
      </c>
      <c r="AM55" s="3">
        <f t="array" ref="AM55">IF(S20=C20,SUM(IF(($BR$30:$BR$38=C20)*($BS$29:$CA$29=S19),$BS$30:$CA$38)),0)</f>
        <v>0</v>
      </c>
      <c r="AN55" s="3">
        <f t="array" ref="AN55">IF(S20=C20,SUM(IF(($BR$30:$BR$38=C20)*($BS$29:$CA$29=S21),$BS$30:$CA$38)),0)</f>
        <v>0</v>
      </c>
      <c r="AO55" s="3">
        <f t="array" ref="AO55">IF(S20=C20,SUM(IF(($BR$30:$BR$38=C20)*($BS$29:$CA$29=S22),$BS$30:$CA$38)),0)</f>
        <v>0</v>
      </c>
      <c r="AP55" s="3">
        <f t="array" ref="AP55">IF(S20=C20,SUM(IF(($BR$30:$BR$38=C20)*($BS$29:$CA$29=S23),$BS$30:$CA$38)),0)</f>
        <v>0</v>
      </c>
      <c r="AQ55" s="3">
        <f t="array" ref="AQ55">IF(S20=C20,SUM(IF(($BR$30:$BR$38=C20)*($BS$29:$CA$29=S$24),$BS$30:$CA$38)),0)</f>
        <v>0</v>
      </c>
      <c r="AR55" s="3">
        <f t="array" ref="AR55">IF(S20=C20,SUM(IF(($BR$30:$BR$38=C20)*($BS$29:$CA$29=S$25),$BS$30:$CA$38)),0)</f>
        <v>0</v>
      </c>
      <c r="AS55" s="5">
        <f t="array" ref="AS55">IF(T20=C20,SUM(IF(($BR$30:$BR$38=C20)*($BS$29:$CA$29=T17),$BS$30:$CA$38)),0)</f>
        <v>0</v>
      </c>
      <c r="AT55" s="3">
        <f t="array" ref="AT55">IF(T20=C20,SUM(IF(($BR$30:$BR$38=C20)*($BS$29:$CA$29=T18),$BS$30:$CA$38)),0)</f>
        <v>0</v>
      </c>
      <c r="AU55" s="3">
        <f t="array" ref="AU55">IF(T20=C20,SUM(IF(($BR$30:$BR$38=C20)*($BS$29:$CA$29=T19),$BS$30:$CA$38)),0)</f>
        <v>0</v>
      </c>
      <c r="AV55" s="3">
        <f t="array" ref="AV55">IF(T20=C20,SUM(IF(($BR$30:$BR$38=C20)*($BS$29:$CA$29=T21),$BS$30:$CA$38)),0)</f>
        <v>0</v>
      </c>
      <c r="AW55" s="3">
        <f t="array" ref="AW55">IF(T20=C20,SUM(IF(($BR$30:$BR$38=C20)*($BS$29:$CA$29=T22),$BS$30:$CA$38)),0)</f>
        <v>0</v>
      </c>
      <c r="AX55" s="3">
        <f t="array" ref="AX55">IF(T20=C20,SUM(IF(($BR$30:$BR$38=C20)*($BS$29:$CA$29=T23),$BS$30:$CA$38)),0)</f>
        <v>0</v>
      </c>
      <c r="AY55" s="3">
        <f t="array" ref="AY55">IF(T20=C20,SUM(IF(($BR$30:$BR$38=C20)*($BS$29:$CA$29=T$24),$BS$30:$CA$38)),0)</f>
        <v>0</v>
      </c>
      <c r="AZ55" s="3">
        <f t="array" ref="AZ55">IF(T20=C20,SUM(IF(($BR$30:$BR$38=C20)*($BS$29:$CA$29=T$25),$BS$30:$CA$38)),0)</f>
        <v>0</v>
      </c>
      <c r="BA55" s="5">
        <f t="array" ref="BA55">IF(U20=C20,SUM(IF(($BR$30:$BR$38=C20)*($BS$29:$CA$29=U$17),$BS$30:$CA$38)),0)</f>
        <v>0</v>
      </c>
      <c r="BB55" s="3">
        <f t="array" ref="BB55">IF(U20=C20,SUM(IF(($BR$30:$BR$38=C20)*($BS$29:$CA$29=U$18),$BS$30:$CA$38)),0)</f>
        <v>0</v>
      </c>
      <c r="BC55" s="3">
        <f t="array" ref="BC55">IF(U20=C20,SUM(IF(($BR$30:$BR$38=C20)*($BS$29:$CA$29=U$19),$BS$30:$CA$38)),0)</f>
        <v>0</v>
      </c>
      <c r="BD55" s="3">
        <f t="array" ref="BD55">IF(U20=C20,SUM(IF(($BR$30:$BR$38=C20)*($BS$29:$CA$29=U$21),$BS$30:$CA$38)),0)</f>
        <v>0</v>
      </c>
      <c r="BE55" s="3">
        <f t="array" ref="BE55">IF(U20=C20,SUM(IF(($BR$30:$BR$38=C20)*($BS$29:$CA$29=U$22),$BS$30:$CA$38)),0)</f>
        <v>0</v>
      </c>
      <c r="BF55" s="3">
        <f t="array" ref="BF55">IF(U20=C20,SUM(IF(($BR$30:$BR$38=C20)*($BS$29:$CA$29=U$23),$BS$30:$CA$38)),0)</f>
        <v>0</v>
      </c>
      <c r="BG55" s="3">
        <f t="array" ref="BG55">IF(U20=C20,SUM(IF(($BR$30:$BR$38=C20)*($BS$29:$CA$29=U$24),$BS$30:$CA$38)),0)</f>
        <v>0</v>
      </c>
      <c r="BH55" s="3">
        <f t="array" ref="BH55">IF(U20=C20,SUM(IF(($BR$30:$BR$38=C20)*($BS$29:$CA$29=U$25),$BS$30:$CA$38)),0)</f>
        <v>0</v>
      </c>
      <c r="BI55" s="5">
        <f t="array" ref="BI55">IF(V20=C20,SUM(IF(($BR$30:$BR$38=C20)*($BS$29:$CA$29=V$17),$BS$30:$CA$38)),0)</f>
        <v>0</v>
      </c>
      <c r="BJ55" s="3">
        <f t="array" ref="BJ55">IF(V20=C20,SUM(IF(($BR$30:$BR$38=C20)*($BS$29:$CA$29=V$18),$BS$30:$CA$38)),0)</f>
        <v>0</v>
      </c>
      <c r="BK55" s="3">
        <f t="array" ref="BK55">IF(V20=C20,SUM(IF(($BR$30:$BR$38=C20)*($BS$29:$CA$29=V$19),$BS$30:$CA$38)),0)</f>
        <v>0</v>
      </c>
      <c r="BL55" s="3">
        <f t="array" ref="BL55">IF(V20=C20,SUM(IF(($BR$30:$BR$38=C20)*($BS$29:$CA$29=V$21),$BS$30:$CA$38)),0)</f>
        <v>0</v>
      </c>
      <c r="BM55" s="3">
        <f t="array" ref="BM55">IF(V20=C20,SUM(IF(($BR$30:$BR$38=C20)*($BS$29:$CA$29=V$22),$BS$30:$CA$38)),0)</f>
        <v>0</v>
      </c>
      <c r="BN55" s="3">
        <f t="array" ref="BN55">IF(V20=C20,SUM(IF(($BR$30:$BR$38=C20)*($BS$29:$CA$29=V$23),$BS$30:$CA$38)),0)</f>
        <v>0</v>
      </c>
      <c r="BO55" s="3">
        <f t="array" ref="BO55">IF(V20=C20,SUM(IF(($BR$30:$BR$38=C20)*($BS$29:$CA$29=V$24),$BS$30:$CA$38)),0)</f>
        <v>0</v>
      </c>
      <c r="BP55" s="15">
        <f t="array" ref="BP55">IF(V20=C20,SUM(IF(($BR$30:$BR$38=C20)*($BS$29:$CA$29=V$25),$BS$30:$CA$38)),0)</f>
        <v>0</v>
      </c>
      <c r="BQ55" s="3"/>
      <c r="BR55" s="2" t="str">
        <f t="shared" si="68"/>
        <v>Team C4</v>
      </c>
      <c r="BS55" s="8">
        <f t="shared" si="70"/>
        <v>4</v>
      </c>
      <c r="BT55" s="8">
        <f t="shared" si="72"/>
        <v>3</v>
      </c>
      <c r="BU55" s="8">
        <f t="shared" ref="BU55:BU60" si="74">SUMIFS($AE$64:$AE$351,$V$64:$V$351,$BR55,$W$64:$W$351,BU$51)+SUMIFS($AF$64:$AF$351,$W$64:$W$351,$BR55,$V$64:$V$351,BU$51)</f>
        <v>3</v>
      </c>
      <c r="BV55" s="6"/>
      <c r="BW55" s="7">
        <f>SUMIFS($AE$64:$AE$351,$V$64:$V$351,$BR55,$W$64:$W$351,BW$51)+SUMIFS($AF$64:$AF$351,$W$64:$W$351,$BR55,$V$64:$V$351,BW$51)</f>
        <v>1</v>
      </c>
      <c r="BX55" s="7">
        <f>SUMIFS($AE$64:$AE$351,$V$64:$V$351,$BR55,$W$64:$W$351,BX$51)+SUMIFS($AF$64:$AF$351,$W$64:$W$351,$BR55,$V$64:$V$351,BX$51)</f>
        <v>4</v>
      </c>
      <c r="BY55" s="7">
        <f>SUMIFS($AE$64:$AE$351,$V$64:$V$351,$BR55,$W$64:$W$351,BY$51)+SUMIFS($AF$64:$AF$351,$W$64:$W$351,$BR55,$V$64:$V$351,BY$51)</f>
        <v>1</v>
      </c>
      <c r="BZ55" s="7">
        <f>SUMIFS($AE$64:$AE$351,$V$64:$V$351,$BR55,$W$64:$W$351,BZ$51)+SUMIFS($AF$64:$AF$351,$W$64:$W$351,$BR55,$V$64:$V$351,BZ$51)</f>
        <v>6</v>
      </c>
      <c r="CA55" s="7">
        <f>SUMIFS($AE$64:$AE$351,$V$64:$V$351,$BR55,$W$64:$W$351,CA$51)+SUMIFS($AF$64:$AF$351,$W$64:$W$351,$BR55,$V$64:$V$351,CA$51)</f>
        <v>0</v>
      </c>
      <c r="CB55" s="3"/>
    </row>
    <row r="56" spans="2:80" s="2" customFormat="1" x14ac:dyDescent="0.2">
      <c r="E56" s="14">
        <f t="array" ref="E56">IF(O21=C21,SUM(IF(($BR$30:$BR$38=C21)*($BS$29:$CA$29=O17),$BS$30:$CA$38)),0)</f>
        <v>0</v>
      </c>
      <c r="F56" s="3">
        <f t="array" ref="F56">IF(O21=C21,SUM(IF(($BR$30:$BR$38=C21)*($BS$29:$CA$29=O18),$BS$30:$CA$38)),0)</f>
        <v>0</v>
      </c>
      <c r="G56" s="3">
        <f t="array" ref="G56">IF(O21=C21,SUM(IF(($BR$30:$BR$38=C21)*($BS$29:$CA$29=O19),$BS$30:$CA$38)),0)</f>
        <v>0</v>
      </c>
      <c r="H56" s="3">
        <f t="array" ref="H56">IF(O21=C21,SUM(IF(($BR$30:$BR$38=C21)*($BS$29:$CA$29=O20),$BS$30:$CA$38)),0)</f>
        <v>0</v>
      </c>
      <c r="I56" s="3">
        <f t="array" ref="I56">IF(O21=C21,SUM(IF(($BR$30:$BR$38=C21)*($BS$29:$CA$29=O22),$BS$30:$CA$38)),0)</f>
        <v>0</v>
      </c>
      <c r="J56" s="3">
        <f t="array" ref="J56">IF(O21=C21,SUM(IF(($BR$30:$BR$38=C21)*($BS$29:$CA$29=O23),$BS$30:$CA$38)),0)</f>
        <v>0</v>
      </c>
      <c r="K56" s="3">
        <f t="array" ref="K56">IF(O21=C21,SUM(IF(($BR$30:$BR$38=C21)*($BS$29:$CA$29=O$24),$BS$30:$CA$38)),0)</f>
        <v>0</v>
      </c>
      <c r="L56" s="3">
        <f t="array" ref="L56">IF(O21=C21,SUM(IF(($BR$30:$BR$38=C21)*($BS$29:$CA$29=O$25),$BS$30:$CA$38)),0)</f>
        <v>0</v>
      </c>
      <c r="M56" s="5">
        <f t="array" ref="M56">IF(P21=C21,SUM(IF(($BR$30:$BR$38=C21)*($BS$29:$CA$29=P17),$BS$30:$CA$38)),0)</f>
        <v>0</v>
      </c>
      <c r="N56" s="3">
        <f t="array" ref="N56">IF(P21=C21,SUM(IF(($BR$30:$BR$38=C21)*($BS$29:$CA$29=P18),$BS$30:$CA$38)),0)</f>
        <v>0</v>
      </c>
      <c r="O56" s="3">
        <f t="array" ref="O56">IF(P21=C21,SUM(IF(($BR$30:$BR$38=C21)*($BS$29:$CA$29=P19),$BS$30:$CA$38)),0)</f>
        <v>0</v>
      </c>
      <c r="P56" s="3">
        <f t="array" ref="P56">IF(P21=C21,SUM(IF(($BR$30:$BR$38=C21)*($BS$29:$CA$29=P20),$BS$30:$CA$38)),0)</f>
        <v>0</v>
      </c>
      <c r="Q56" s="3">
        <f t="array" ref="Q56">IF(P21=C21,SUM(IF(($BR$30:$BR$38=C21)*($BS$29:$CA$29=P22),$BS$30:$CA$38)),0)</f>
        <v>0</v>
      </c>
      <c r="R56" s="3">
        <f t="array" ref="R56">IF(P21=C21,SUM(IF(($BR$30:$BR$38=C21)*($BS$29:$CA$29=P23),$BS$30:$CA$38)),0)</f>
        <v>0</v>
      </c>
      <c r="S56" s="3">
        <f t="array" ref="S56">IF(P21=C21,SUM(IF(($BR$30:$BR$38=C21)*($BS$29:$CA$29=P$24),$BS$30:$CA$38)),0)</f>
        <v>0</v>
      </c>
      <c r="T56" s="3">
        <f t="array" ref="T56">IF(P21=C21,SUM(IF(($BR$30:$BR$38=C21)*($BS$29:$CA$29=P$25),$BS$30:$CA$38)),0)</f>
        <v>0</v>
      </c>
      <c r="U56" s="5">
        <f t="array" ref="U56">IF(Q21=C21,SUM(IF(($BR$30:$BR$38=C21)*($BS$29:$CA$29=Q17),$BS$30:$CA$38)),0)</f>
        <v>0</v>
      </c>
      <c r="V56" s="3">
        <f t="array" ref="V56">IF(Q21=C21,SUM(IF(($BR$30:$BR$38=C21)*($BS$29:$CA$29=Q18),$BS$30:$CA$38)),0)</f>
        <v>0</v>
      </c>
      <c r="W56" s="3">
        <f t="array" ref="W56">IF(Q21=C21,SUM(IF(($BR$30:$BR$38=C21)*($BS$29:$CA$29=Q19),$BS$30:$CA$38)),0)</f>
        <v>0</v>
      </c>
      <c r="X56" s="3">
        <f t="array" ref="X56">IF(Q21=C21,SUM(IF(($BR$30:$BR$38=C21)*($BS$29:$CA$29=Q20),$BS$30:$CA$38)),0)</f>
        <v>0</v>
      </c>
      <c r="Y56" s="3">
        <f t="array" ref="Y56">IF(Q21=C21,SUM(IF(($BR$30:$BR$38=C21)*($BS$29:$CA$29=Q22),$BS$30:$CA$38)),0)</f>
        <v>0</v>
      </c>
      <c r="Z56" s="3">
        <f t="array" ref="Z56">IF(Q21=C21,SUM(IF(($BR$30:$BR$38=C21)*($BS$29:$CA$29=Q23),$BS$30:$CA$38)),0)</f>
        <v>0</v>
      </c>
      <c r="AA56" s="3">
        <f t="array" ref="AA56">IF(Q21=C21,SUM(IF(($BR$30:$BR$38=C21)*($BS$29:$CA$29=Q$24),$BS$30:$CA$38)),0)</f>
        <v>0</v>
      </c>
      <c r="AB56" s="3">
        <f t="array" ref="AB56">IF(Q21=C21,SUM(IF(($BR$30:$BR$38=C21)*($BS$29:$CA$29=Q$25),$BS$30:$CA$38)),0)</f>
        <v>0</v>
      </c>
      <c r="AC56" s="5">
        <f t="array" ref="AC56">IF(R21=C21,SUM(IF(($BR$30:$BR$38=C21)*($BS$29:$CA$29=R17),$BS$30:$CA$38)),0)</f>
        <v>0</v>
      </c>
      <c r="AD56" s="3">
        <f t="array" ref="AD56">IF(R21=C21,SUM(IF(($BR$30:$BR$38=C21)*($BS$29:$CA$29=R18),$BS$30:$CA$38)),0)</f>
        <v>0</v>
      </c>
      <c r="AE56" s="3">
        <f t="array" ref="AE56">IF(R21=C21,SUM(IF(($BR$30:$BR$38=C21)*($BS$29:$CA$29=R19),$BS$30:$CA$38)),0)</f>
        <v>0</v>
      </c>
      <c r="AF56" s="3">
        <f t="array" ref="AF56">IF(R21=C21,SUM(IF(($BR$30:$BR$38=C21)*($BS$29:$CA$29=R20),$BS$30:$CA$38)),0)</f>
        <v>0</v>
      </c>
      <c r="AG56" s="3">
        <f t="array" ref="AG56">IF(R21=C21,SUM(IF(($BR$30:$BR$38=C21)*($BS$29:$CA$29=R22),$BS$30:$CA$38)),0)</f>
        <v>0</v>
      </c>
      <c r="AH56" s="3">
        <f t="array" ref="AH56">IF(R21=C21,SUM(IF(($BR$30:$BR$38=C21)*($BS$29:$CA$29=R23),$BS$30:$CA$38)),0)</f>
        <v>0</v>
      </c>
      <c r="AI56" s="3">
        <f t="array" ref="AI56">IF(R21=C21,SUM(IF(($BR$30:$BR$38=C21)*($BS$29:$CA$29=R$24),$BS$30:$CA$38)),0)</f>
        <v>0</v>
      </c>
      <c r="AJ56" s="3">
        <f t="array" ref="AJ56">IF(R21=C21,SUM(IF(($BR$30:$BR$38=C21)*($BS$29:$CA$29=R$25),$BS$30:$CA$38)),0)</f>
        <v>0</v>
      </c>
      <c r="AK56" s="5">
        <f t="array" ref="AK56">IF(S21=C21,SUM(IF(($BR$30:$BR$38=C21)*($BS$29:$CA$29=S17),$BS$30:$CA$38)),0)</f>
        <v>0</v>
      </c>
      <c r="AL56" s="3">
        <f t="array" ref="AL56">IF(S21=C21,SUM(IF(($BR$30:$BR$38=C21)*($BS$29:$CA$29=S18),$BS$30:$CA$38)),0)</f>
        <v>0</v>
      </c>
      <c r="AM56" s="3">
        <f t="array" ref="AM56">IF(S21=C21,SUM(IF(($BR$30:$BR$38=C21)*($BS$29:$CA$29=S19),$BS$30:$CA$38)),0)</f>
        <v>0</v>
      </c>
      <c r="AN56" s="3">
        <f t="array" ref="AN56">IF(S21=C21,SUM(IF(($BR$30:$BR$38=C21)*($BS$29:$CA$29=S20),$BS$30:$CA$38)),0)</f>
        <v>0</v>
      </c>
      <c r="AO56" s="3">
        <f t="array" ref="AO56">IF(S21=C21,SUM(IF(($BR$30:$BR$38=C21)*($BS$29:$CA$29=S22),$BS$30:$CA$38)),0)</f>
        <v>0</v>
      </c>
      <c r="AP56" s="3">
        <f t="array" ref="AP56">IF(S21=C21,SUM(IF(($BR$30:$BR$38=C21)*($BS$29:$CA$29=S23),$BS$30:$CA$38)),0)</f>
        <v>0</v>
      </c>
      <c r="AQ56" s="3">
        <f t="array" ref="AQ56">IF(S21=C21,SUM(IF(($BR$30:$BR$38=C21)*($BS$29:$CA$29=S$24),$BS$30:$CA$38)),0)</f>
        <v>0</v>
      </c>
      <c r="AR56" s="3">
        <f t="array" ref="AR56">IF(S21=C21,SUM(IF(($BR$30:$BR$38=C21)*($BS$29:$CA$29=S$25),$BS$30:$CA$38)),0)</f>
        <v>0</v>
      </c>
      <c r="AS56" s="5">
        <f t="array" ref="AS56">IF(T21=C21,SUM(IF(($BR$30:$BR$38=C21)*($BS$29:$CA$29=T17),$BS$30:$CA$38)),0)</f>
        <v>0</v>
      </c>
      <c r="AT56" s="3">
        <f t="array" ref="AT56">IF(T21=C21,SUM(IF(($BR$30:$BR$38=C21)*($BS$29:$CA$29=T18),$BS$30:$CA$38)),0)</f>
        <v>0</v>
      </c>
      <c r="AU56" s="3">
        <f t="array" ref="AU56">IF(T21=C21,SUM(IF(($BR$30:$BR$38=C21)*($BS$29:$CA$29=T19),$BS$30:$CA$38)),0)</f>
        <v>0</v>
      </c>
      <c r="AV56" s="3">
        <f t="array" ref="AV56">IF(T21=C21,SUM(IF(($BR$30:$BR$38=C21)*($BS$29:$CA$29=T20),$BS$30:$CA$38)),0)</f>
        <v>0</v>
      </c>
      <c r="AW56" s="3">
        <f t="array" ref="AW56">IF(T21=C21,SUM(IF(($BR$30:$BR$38=C21)*($BS$29:$CA$29=T22),$BS$30:$CA$38)),0)</f>
        <v>0</v>
      </c>
      <c r="AX56" s="3">
        <f t="array" ref="AX56">IF(T21=C21,SUM(IF(($BR$30:$BR$38=C21)*($BS$29:$CA$29=T23),$BS$30:$CA$38)),0)</f>
        <v>0</v>
      </c>
      <c r="AY56" s="3">
        <f t="array" ref="AY56">IF(T21=C21,SUM(IF(($BR$30:$BR$38=C21)*($BS$29:$CA$29=T$24),$BS$30:$CA$38)),0)</f>
        <v>0</v>
      </c>
      <c r="AZ56" s="3">
        <f t="array" ref="AZ56">IF(T21=C21,SUM(IF(($BR$30:$BR$38=C21)*($BS$29:$CA$29=T$25),$BS$30:$CA$38)),0)</f>
        <v>0</v>
      </c>
      <c r="BA56" s="5">
        <f t="array" ref="BA56">IF(U21=C21,SUM(IF(($BR$30:$BR$38=C21)*($BS$29:$CA$29=U$17),$BS$30:$CA$38)),0)</f>
        <v>0</v>
      </c>
      <c r="BB56" s="3">
        <f t="array" ref="BB56">IF(U21=C21,SUM(IF(($BR$30:$BR$38=C21)*($BS$29:$CA$29=U$18),$BS$30:$CA$38)),0)</f>
        <v>0</v>
      </c>
      <c r="BC56" s="3">
        <f t="array" ref="BC56">IF(U21=C21,SUM(IF(($BR$30:$BR$38=C21)*($BS$29:$CA$29=U$19),$BS$30:$CA$38)),0)</f>
        <v>0</v>
      </c>
      <c r="BD56" s="3">
        <f t="array" ref="BD56">IF(U21=C21,SUM(IF(($BR$30:$BR$38=C21)*($BS$29:$CA$29=U$20),$BS$30:$CA$38)),0)</f>
        <v>0</v>
      </c>
      <c r="BE56" s="3">
        <f t="array" ref="BE56">IF(U21=C21,SUM(IF(($BR$30:$BR$38=C21)*($BS$29:$CA$29=U$22),$BS$30:$CA$38)),0)</f>
        <v>0</v>
      </c>
      <c r="BF56" s="3">
        <f t="array" ref="BF56">IF(U21=C21,SUM(IF(($BR$30:$BR$38=C21)*($BS$29:$CA$29=U$23),$BS$30:$CA$38)),0)</f>
        <v>0</v>
      </c>
      <c r="BG56" s="3">
        <f t="array" ref="BG56">IF(U21=C21,SUM(IF(($BR$30:$BR$38=C21)*($BS$29:$CA$29=U$24),$BS$30:$CA$38)),0)</f>
        <v>0</v>
      </c>
      <c r="BH56" s="3">
        <f t="array" ref="BH56">IF(U21=C21,SUM(IF(($BR$30:$BR$38=C21)*($BS$29:$CA$29=U$25),$BS$30:$CA$38)),0)</f>
        <v>0</v>
      </c>
      <c r="BI56" s="5">
        <f t="array" ref="BI56">IF(V21=C21,SUM(IF(($BR$30:$BR$38=C21)*($BS$29:$CA$29=V$17),$BS$30:$CA$38)),0)</f>
        <v>0</v>
      </c>
      <c r="BJ56" s="3">
        <f t="array" ref="BJ56">IF(V21=C21,SUM(IF(($BR$30:$BR$38=C21)*($BS$29:$CA$29=V$18),$BS$30:$CA$38)),0)</f>
        <v>0</v>
      </c>
      <c r="BK56" s="3">
        <f t="array" ref="BK56">IF(V21=C21,SUM(IF(($BR$30:$BR$38=C21)*($BS$29:$CA$29=V$19),$BS$30:$CA$38)),0)</f>
        <v>0</v>
      </c>
      <c r="BL56" s="3">
        <f t="array" ref="BL56">IF(V21=C21,SUM(IF(($BR$30:$BR$38=C21)*($BS$29:$CA$29=V$20),$BS$30:$CA$38)),0)</f>
        <v>0</v>
      </c>
      <c r="BM56" s="3">
        <f t="array" ref="BM56">IF(V21=C21,SUM(IF(($BR$30:$BR$38=C21)*($BS$29:$CA$29=V$22),$BS$30:$CA$38)),0)</f>
        <v>0</v>
      </c>
      <c r="BN56" s="3">
        <f t="array" ref="BN56">IF(V21=C21,SUM(IF(($BR$30:$BR$38=C21)*($BS$29:$CA$29=V$23),$BS$30:$CA$38)),0)</f>
        <v>0</v>
      </c>
      <c r="BO56" s="3">
        <f t="array" ref="BO56">IF(V21=C21,SUM(IF(($BR$30:$BR$38=C21)*($BS$29:$CA$29=V$24),$BS$30:$CA$38)),0)</f>
        <v>0</v>
      </c>
      <c r="BP56" s="15">
        <f t="array" ref="BP56">IF(V21=C21,SUM(IF(($BR$30:$BR$38=C21)*($BS$29:$CA$29=V$25),$BS$30:$CA$38)),0)</f>
        <v>0</v>
      </c>
      <c r="BQ56" s="3"/>
      <c r="BR56" s="2" t="str">
        <f t="shared" si="68"/>
        <v>Team C5</v>
      </c>
      <c r="BS56" s="8">
        <f t="shared" si="70"/>
        <v>2</v>
      </c>
      <c r="BT56" s="8">
        <f t="shared" si="72"/>
        <v>3</v>
      </c>
      <c r="BU56" s="8">
        <f t="shared" si="74"/>
        <v>1</v>
      </c>
      <c r="BV56" s="8">
        <f>SUMIFS($AE$64:$AE$351,$V$64:$V$351,$BR56,$W$64:$W$351,BV$51)+SUMIFS($AF$64:$AF$351,$W$64:$W$351,$BR56,$V$64:$V$351,BV$51)</f>
        <v>4</v>
      </c>
      <c r="BW56" s="6"/>
      <c r="BX56" s="7">
        <f>SUMIFS($AE$64:$AE$351,$V$64:$V$351,$BR56,$W$64:$W$351,BX$51)+SUMIFS($AF$64:$AF$351,$W$64:$W$351,$BR56,$V$64:$V$351,BX$51)</f>
        <v>4</v>
      </c>
      <c r="BY56" s="7">
        <f>SUMIFS($AE$64:$AE$351,$V$64:$V$351,$BR56,$W$64:$W$351,BY$51)+SUMIFS($AF$64:$AF$351,$W$64:$W$351,$BR56,$V$64:$V$351,BY$51)</f>
        <v>3</v>
      </c>
      <c r="BZ56" s="7">
        <f>SUMIFS($AE$64:$AE$351,$V$64:$V$351,$BR56,$W$64:$W$351,BZ$51)+SUMIFS($AF$64:$AF$351,$W$64:$W$351,$BR56,$V$64:$V$351,BZ$51)</f>
        <v>4</v>
      </c>
      <c r="CA56" s="7">
        <f>SUMIFS($AE$64:$AE$351,$V$64:$V$351,$BR56,$W$64:$W$351,CA$51)+SUMIFS($AF$64:$AF$351,$W$64:$W$351,$BR56,$V$64:$V$351,CA$51)</f>
        <v>3</v>
      </c>
      <c r="CB56" s="3"/>
    </row>
    <row r="57" spans="2:80" s="2" customFormat="1" x14ac:dyDescent="0.2">
      <c r="E57" s="14">
        <f t="array" ref="E57">IF(O22=C22,SUM(IF(($BR$30:$BR$38=C22)*($BS$29:$CA$29=O17),$BS$30:$CA$38)),0)</f>
        <v>0</v>
      </c>
      <c r="F57" s="3">
        <f t="array" ref="F57">IF(O22=C22,SUM(IF(($BR$30:$BR$38=C22)*($BS$29:$CA$29=O18),$BS$30:$CA$38)),0)</f>
        <v>0</v>
      </c>
      <c r="G57" s="3">
        <f t="array" ref="G57">IF(O22=C22,SUM(IF(($BR$30:$BR$38=C22)*($BS$29:$CA$29=O19),$BS$30:$CA$38)),0)</f>
        <v>0</v>
      </c>
      <c r="H57" s="3">
        <f t="array" ref="H57">IF(O22=C22,SUM(IF(($BR$30:$BR$38=C22)*($BS$29:$CA$29=O20),$BS$30:$CA$38)),0)</f>
        <v>0</v>
      </c>
      <c r="I57" s="3">
        <f t="array" ref="I57">IF(O22=C22,SUM(IF(($BR$30:$BR$38=C22)*($BS$29:$CA$29=O21),$BS$30:$CA$38)),0)</f>
        <v>0</v>
      </c>
      <c r="J57" s="3">
        <f t="array" ref="J57">IF(O22=C22,SUM(IF(($BR$30:$BR$38=C22)*($BS$29:$CA$29=O23),$BS$30:$CA$38)),0)</f>
        <v>0</v>
      </c>
      <c r="K57" s="3">
        <f t="array" ref="K57">IF(O22=C22,SUM(IF(($BR$30:$BR$38=C22)*($BS$29:$CA$29=O$24),$BS$30:$CA$38)),0)</f>
        <v>0</v>
      </c>
      <c r="L57" s="3">
        <f t="array" ref="L57">IF(O22=C22,SUM(IF(($BR$30:$BR$38=C22)*($BS$29:$CA$29=O$25),$BS$30:$CA$38)),0)</f>
        <v>0</v>
      </c>
      <c r="M57" s="5">
        <f t="array" ref="M57">IF(P22=C22,SUM(IF(($BR$30:$BR$38=C22)*($BS$29:$CA$29=P17),$BS$30:$CA$38)),0)</f>
        <v>0</v>
      </c>
      <c r="N57" s="3">
        <f t="array" ref="N57">IF(P22=C22,SUM(IF(($BR$30:$BR$38=C22)*($BS$29:$CA$29=P18),$BS$30:$CA$38)),0)</f>
        <v>0</v>
      </c>
      <c r="O57" s="3">
        <f t="array" ref="O57">IF(P22=C22,SUM(IF(($BR$30:$BR$38=C22)*($BS$29:$CA$29=P19),$BS$30:$CA$38)),0)</f>
        <v>0</v>
      </c>
      <c r="P57" s="3">
        <f t="array" ref="P57">IF(P22=C22,SUM(IF(($BR$30:$BR$38=C22)*($BS$29:$CA$29=P20),$BS$30:$CA$38)),0)</f>
        <v>0</v>
      </c>
      <c r="Q57" s="3">
        <f t="array" ref="Q57">IF(P22=C22,SUM(IF(($BR$30:$BR$38=C22)*($BS$29:$CA$29=P21),$BS$30:$CA$38)),0)</f>
        <v>0</v>
      </c>
      <c r="R57" s="3">
        <f t="array" ref="R57">IF(P22=C22,SUM(IF(($BR$30:$BR$38=C22)*($BS$29:$CA$29=P23),$BS$30:$CA$38)),0)</f>
        <v>0</v>
      </c>
      <c r="S57" s="3">
        <f t="array" ref="S57">IF(P22=C22,SUM(IF(($BR$30:$BR$38=C22)*($BS$29:$CA$29=P$24),$BS$30:$CA$38)),0)</f>
        <v>0</v>
      </c>
      <c r="T57" s="3">
        <f t="array" ref="T57">IF(P22=C22,SUM(IF(($BR$30:$BR$38=C22)*($BS$29:$CA$29=P$25),$BS$30:$CA$38)),0)</f>
        <v>0</v>
      </c>
      <c r="U57" s="5">
        <f t="array" ref="U57">IF(Q22=C22,SUM(IF(($BR$30:$BR$38=C22)*($BS$29:$CA$29=Q17),$BS$30:$CA$38)),0)</f>
        <v>0</v>
      </c>
      <c r="V57" s="3">
        <f t="array" ref="V57">IF(Q22=C22,SUM(IF(($BR$30:$BR$38=C22)*($BS$29:$CA$29=Q18),$BS$30:$CA$38)),0)</f>
        <v>0</v>
      </c>
      <c r="W57" s="3">
        <f t="array" ref="W57">IF(Q22=C22,SUM(IF(($BR$30:$BR$38=C22)*($BS$29:$CA$29=Q19),$BS$30:$CA$38)),0)</f>
        <v>0</v>
      </c>
      <c r="X57" s="3">
        <f t="array" ref="X57">IF(Q22=C22,SUM(IF(($BR$30:$BR$38=C22)*($BS$29:$CA$29=Q20),$BS$30:$CA$38)),0)</f>
        <v>0</v>
      </c>
      <c r="Y57" s="3">
        <f t="array" ref="Y57">IF(Q22=C22,SUM(IF(($BR$30:$BR$38=C22)*($BS$29:$CA$29=Q21),$BS$30:$CA$38)),0)</f>
        <v>0</v>
      </c>
      <c r="Z57" s="3">
        <f t="array" ref="Z57">IF(Q22=C22,SUM(IF(($BR$30:$BR$38=C22)*($BS$29:$CA$29=Q23),$BS$30:$CA$38)),0)</f>
        <v>0</v>
      </c>
      <c r="AA57" s="3">
        <f t="array" ref="AA57">IF(Q22=C22,SUM(IF(($BR$30:$BR$38=C22)*($BS$29:$CA$29=Q$24),$BS$30:$CA$38)),0)</f>
        <v>0</v>
      </c>
      <c r="AB57" s="3">
        <f t="array" ref="AB57">IF(Q22=C22,SUM(IF(($BR$30:$BR$38=C22)*($BS$29:$CA$29=Q$25),$BS$30:$CA$38)),0)</f>
        <v>0</v>
      </c>
      <c r="AC57" s="5">
        <f t="array" ref="AC57">IF(R22=C22,SUM(IF(($BR$30:$BR$38=C22)*($BS$29:$CA$29=R17),$BS$30:$CA$38)),0)</f>
        <v>0</v>
      </c>
      <c r="AD57" s="3">
        <f t="array" ref="AD57">IF(R22=C22,SUM(IF(($BR$30:$BR$38=C22)*($BS$29:$CA$29=R18),$BS$30:$CA$38)),0)</f>
        <v>0</v>
      </c>
      <c r="AE57" s="3">
        <f t="array" ref="AE57">IF(R22=C22,SUM(IF(($BR$30:$BR$38=C22)*($BS$29:$CA$29=R19),$BS$30:$CA$38)),0)</f>
        <v>0</v>
      </c>
      <c r="AF57" s="3">
        <f t="array" ref="AF57">IF(R22=C22,SUM(IF(($BR$30:$BR$38=C22)*($BS$29:$CA$29=R20),$BS$30:$CA$38)),0)</f>
        <v>0</v>
      </c>
      <c r="AG57" s="3">
        <f t="array" ref="AG57">IF(R22=C22,SUM(IF(($BR$30:$BR$38=C22)*($BS$29:$CA$29=R21),$BS$30:$CA$38)),0)</f>
        <v>0</v>
      </c>
      <c r="AH57" s="3">
        <f t="array" ref="AH57">IF(R22=C22,SUM(IF(($BR$30:$BR$38=C22)*($BS$29:$CA$29=R23),$BS$30:$CA$38)),0)</f>
        <v>0</v>
      </c>
      <c r="AI57" s="3">
        <f t="array" ref="AI57">IF(R22=C22,SUM(IF(($BR$30:$BR$38=C22)*($BS$29:$CA$29=R$24),$BS$30:$CA$38)),0)</f>
        <v>0</v>
      </c>
      <c r="AJ57" s="3">
        <f t="array" ref="AJ57">IF(R22=C22,SUM(IF(($BR$30:$BR$38=C22)*($BS$29:$CA$29=R$25),$BS$30:$CA$38)),0)</f>
        <v>0</v>
      </c>
      <c r="AK57" s="5">
        <f t="array" ref="AK57">IF(S22=C22,SUM(IF(($BR$30:$BR$38=C22)*($BS$29:$CA$29=S17),$BS$30:$CA$38)),0)</f>
        <v>0</v>
      </c>
      <c r="AL57" s="3">
        <f t="array" ref="AL57">IF(S22=C22,SUM(IF(($BR$30:$BR$38=C22)*($BS$29:$CA$29=S18),$BS$30:$CA$38)),0)</f>
        <v>0</v>
      </c>
      <c r="AM57" s="3">
        <f t="array" ref="AM57">IF(S22=C22,SUM(IF(($BR$30:$BR$38=C22)*($BS$29:$CA$29=S19),$BS$30:$CA$38)),0)</f>
        <v>0</v>
      </c>
      <c r="AN57" s="3">
        <f t="array" ref="AN57">IF(S22=C22,SUM(IF(($BR$30:$BR$38=C22)*($BS$29:$CA$29=S20),$BS$30:$CA$38)),0)</f>
        <v>0</v>
      </c>
      <c r="AO57" s="3">
        <f t="array" ref="AO57">IF(S22=C22,SUM(IF(($BR$30:$BR$38=C22)*($BS$29:$CA$29=S21),$BS$30:$CA$38)),0)</f>
        <v>0</v>
      </c>
      <c r="AP57" s="3">
        <f t="array" ref="AP57">IF(S22=C22,SUM(IF(($BR$30:$BR$38=C22)*($BS$29:$CA$29=S23),$BS$30:$CA$38)),0)</f>
        <v>0</v>
      </c>
      <c r="AQ57" s="3">
        <f t="array" ref="AQ57">IF(S22=C22,SUM(IF(($BR$30:$BR$38=C22)*($BS$29:$CA$29=S$24),$BS$30:$CA$38)),0)</f>
        <v>0</v>
      </c>
      <c r="AR57" s="3">
        <f t="array" ref="AR57">IF(S22=C22,SUM(IF(($BR$30:$BR$38=C22)*($BS$29:$CA$29=S$25),$BS$30:$CA$38)),0)</f>
        <v>0</v>
      </c>
      <c r="AS57" s="5">
        <f t="array" ref="AS57">IF(T22=C22,SUM(IF(($BR$30:$BR$38=C22)*($BS$29:$CA$29=T17),$BS$30:$CA$38)),0)</f>
        <v>0</v>
      </c>
      <c r="AT57" s="3">
        <f t="array" ref="AT57">IF(T22=C22,SUM(IF(($BR$30:$BR$38=C22)*($BS$29:$CA$29=T18),$BS$30:$CA$38)),0)</f>
        <v>0</v>
      </c>
      <c r="AU57" s="3">
        <f t="array" ref="AU57">IF(T22=C22,SUM(IF(($BR$30:$BR$38=C22)*($BS$29:$CA$29=T19),$BS$30:$CA$38)),0)</f>
        <v>0</v>
      </c>
      <c r="AV57" s="3">
        <f t="array" ref="AV57">IF(T22=C22,SUM(IF(($BR$30:$BR$38=C22)*($BS$29:$CA$29=T20),$BS$30:$CA$38)),0)</f>
        <v>0</v>
      </c>
      <c r="AW57" s="3">
        <f t="array" ref="AW57">IF(T22=C22,SUM(IF(($BR$30:$BR$38=C22)*($BS$29:$CA$29=T21),$BS$30:$CA$38)),0)</f>
        <v>0</v>
      </c>
      <c r="AX57" s="3">
        <f t="array" ref="AX57">IF(T22=C22,SUM(IF(($BR$30:$BR$38=C22)*($BS$29:$CA$29=T23),$BS$30:$CA$38)),0)</f>
        <v>0</v>
      </c>
      <c r="AY57" s="3">
        <f t="array" ref="AY57">IF(T22=C22,SUM(IF(($BR$30:$BR$38=C22)*($BS$29:$CA$29=T$24),$BS$30:$CA$38)),0)</f>
        <v>0</v>
      </c>
      <c r="AZ57" s="3">
        <f t="array" ref="AZ57">IF(T22=C22,SUM(IF(($BR$30:$BR$38=C22)*($BS$29:$CA$29=T$25),$BS$30:$CA$38)),0)</f>
        <v>0</v>
      </c>
      <c r="BA57" s="5">
        <f t="array" ref="BA57">IF(U22=C22,SUM(IF(($BR$30:$BR$38=C22)*($BS$29:$CA$29=U$17),$BS$30:$CA$38)),0)</f>
        <v>0</v>
      </c>
      <c r="BB57" s="3">
        <f t="array" ref="BB57">IF(U22=C22,SUM(IF(($BR$30:$BR$38=C22)*($BS$29:$CA$29=U$18),$BS$30:$CA$38)),0)</f>
        <v>0</v>
      </c>
      <c r="BC57" s="3">
        <f t="array" ref="BC57">IF(U22=C22,SUM(IF(($BR$30:$BR$38=C22)*($BS$29:$CA$29=U$19),$BS$30:$CA$38)),0)</f>
        <v>0</v>
      </c>
      <c r="BD57" s="3">
        <f t="array" ref="BD57">IF(U22=C22,SUM(IF(($BR$30:$BR$38=C22)*($BS$29:$CA$29=U$20),$BS$30:$CA$38)),0)</f>
        <v>0</v>
      </c>
      <c r="BE57" s="3">
        <f t="array" ref="BE57">IF(U22=C22,SUM(IF(($BR$30:$BR$38=C22)*($BS$29:$CA$29=U$21),$BS$30:$CA$38)),0)</f>
        <v>0</v>
      </c>
      <c r="BF57" s="3">
        <f t="array" ref="BF57">IF(U22=C22,SUM(IF(($BR$30:$BR$38=C22)*($BS$29:$CA$29=U$23),$BS$30:$CA$38)),0)</f>
        <v>0</v>
      </c>
      <c r="BG57" s="3">
        <f t="array" ref="BG57">IF(U22=C22,SUM(IF(($BR$30:$BR$38=C22)*($BS$29:$CA$29=U$24),$BS$30:$CA$38)),0)</f>
        <v>0</v>
      </c>
      <c r="BH57" s="3">
        <f t="array" ref="BH57">IF(U22=C22,SUM(IF(($BR$30:$BR$38=C22)*($BS$29:$CA$29=U$25),$BS$30:$CA$38)),0)</f>
        <v>0</v>
      </c>
      <c r="BI57" s="5">
        <f t="array" ref="BI57">IF(V22=C22,SUM(IF(($BR$30:$BR$38=C22)*($BS$29:$CA$29=V$17),$BS$30:$CA$38)),0)</f>
        <v>0</v>
      </c>
      <c r="BJ57" s="3">
        <f t="array" ref="BJ57">IF(V22=C22,SUM(IF(($BR$30:$BR$38=C22)*($BS$29:$CA$29=V$18),$BS$30:$CA$38)),0)</f>
        <v>0</v>
      </c>
      <c r="BK57" s="3">
        <f t="array" ref="BK57">IF(V22=C22,SUM(IF(($BR$30:$BR$38=C22)*($BS$29:$CA$29=V$19),$BS$30:$CA$38)),0)</f>
        <v>0</v>
      </c>
      <c r="BL57" s="3">
        <f t="array" ref="BL57">IF(V22=C22,SUM(IF(($BR$30:$BR$38=C22)*($BS$29:$CA$29=V$20),$BS$30:$CA$38)),0)</f>
        <v>0</v>
      </c>
      <c r="BM57" s="3">
        <f t="array" ref="BM57">IF(V22=C22,SUM(IF(($BR$30:$BR$38=C22)*($BS$29:$CA$29=V$21),$BS$30:$CA$38)),0)</f>
        <v>0</v>
      </c>
      <c r="BN57" s="3">
        <f t="array" ref="BN57">IF(V22=C22,SUM(IF(($BR$30:$BR$38=C22)*($BS$29:$CA$29=V$23),$BS$30:$CA$38)),0)</f>
        <v>0</v>
      </c>
      <c r="BO57" s="3">
        <f t="array" ref="BO57">IF(V22=C22,SUM(IF(($BR$30:$BR$38=C22)*($BS$29:$CA$29=V$24),$BS$30:$CA$38)),0)</f>
        <v>0</v>
      </c>
      <c r="BP57" s="15">
        <f t="array" ref="BP57">IF(V22=C22,SUM(IF(($BR$30:$BR$38=C22)*($BS$29:$CA$29=V$25),$BS$30:$CA$38)),0)</f>
        <v>0</v>
      </c>
      <c r="BQ57" s="3"/>
      <c r="BR57" s="2" t="str">
        <f t="shared" si="68"/>
        <v>Team C6</v>
      </c>
      <c r="BS57" s="8">
        <f t="shared" si="70"/>
        <v>1</v>
      </c>
      <c r="BT57" s="8">
        <f t="shared" si="72"/>
        <v>2</v>
      </c>
      <c r="BU57" s="8">
        <f t="shared" si="74"/>
        <v>1</v>
      </c>
      <c r="BV57" s="8">
        <f>SUMIFS($AE$64:$AE$351,$V$64:$V$351,$BR57,$W$64:$W$351,BV$51)+SUMIFS($AF$64:$AF$351,$W$64:$W$351,$BR57,$V$64:$V$351,BV$51)</f>
        <v>1</v>
      </c>
      <c r="BW57" s="8">
        <f>SUMIFS($AE$64:$AE$351,$V$64:$V$351,$BR57,$W$64:$W$351,BW$51)+SUMIFS($AF$64:$AF$351,$W$64:$W$351,$BR57,$V$64:$V$351,BW$51)</f>
        <v>1</v>
      </c>
      <c r="BX57" s="6"/>
      <c r="BY57" s="7">
        <f>SUMIFS($AE$64:$AE$351,$V$64:$V$351,$BR57,$W$64:$W$351,BY$51)+SUMIFS($AF$64:$AF$351,$W$64:$W$351,$BR57,$V$64:$V$351,BY$51)</f>
        <v>1</v>
      </c>
      <c r="BZ57" s="7">
        <f>SUMIFS($AE$64:$AE$351,$V$64:$V$351,$BR57,$W$64:$W$351,BZ$51)+SUMIFS($AF$64:$AF$351,$W$64:$W$351,$BR57,$V$64:$V$351,BZ$51)</f>
        <v>1</v>
      </c>
      <c r="CA57" s="7">
        <f>SUMIFS($AE$64:$AE$351,$V$64:$V$351,$BR57,$W$64:$W$351,CA$51)+SUMIFS($AF$64:$AF$351,$W$64:$W$351,$BR57,$V$64:$V$351,CA$51)</f>
        <v>1</v>
      </c>
      <c r="CB57" s="3"/>
    </row>
    <row r="58" spans="2:80" s="2" customFormat="1" x14ac:dyDescent="0.2">
      <c r="E58" s="14">
        <f t="array" ref="E58">IF(O23=C23,SUM(IF(($BR$30:$BR$38=C23)*($BS$29:$CA$29=O$17),$BS$30:$CA$38)),0)</f>
        <v>0</v>
      </c>
      <c r="F58" s="3">
        <f t="array" ref="F58">IF(O23=C23,SUM(IF(($BR$30:$BR$38=C23)*($BS$29:$CA$29=O$18),$BS$30:$CA$38)),0)</f>
        <v>0</v>
      </c>
      <c r="G58" s="3">
        <f t="array" ref="G58">IF(O23=C23,SUM(IF(($BR$30:$BR$38=C23)*($BS$29:$CA$29=O$19),$BS$30:$CA$38)),0)</f>
        <v>0</v>
      </c>
      <c r="H58" s="3">
        <f t="array" ref="H58">IF(O23=C23,SUM(IF(($BR$30:$BR$38=C23)*($BS$29:$CA$29=O$20),$BS$30:$CA$38)),0)</f>
        <v>0</v>
      </c>
      <c r="I58" s="3">
        <f t="array" ref="I58">IF(O23=C23,SUM(IF(($BR$30:$BR$38=C23)*($BS$29:$CA$29=O$21),$BS$30:$CA$38)),0)</f>
        <v>0</v>
      </c>
      <c r="J58" s="3">
        <f t="array" ref="J58">IF(O23=C23,SUM(IF(($BR$30:$BR$38=C23)*($BS$29:$CA$29=O$22),$BS$30:$CA$38)),0)</f>
        <v>0</v>
      </c>
      <c r="K58" s="3">
        <f t="array" ref="K58">IF(O23=C23,SUM(IF(($BR$30:$BR$38=C23)*($BS$29:$CA$29=O$24),$BS$30:$CA$38)),0)</f>
        <v>0</v>
      </c>
      <c r="L58" s="3">
        <f t="array" ref="L58">IF(O23=C23,SUM(IF(($BR$30:$BR$38=C23)*($BS$29:$CA$29=O$25),$BS$30:$CA$38)),0)</f>
        <v>0</v>
      </c>
      <c r="M58" s="5">
        <f t="array" ref="M58">IF(P23=C23,SUM(IF(($BR$30:$BR$38=C23)*($BS$29:$CA$29=P$17),$BS$30:$CA$38)),0)</f>
        <v>0</v>
      </c>
      <c r="N58" s="3">
        <f t="array" ref="N58">IF(P23=C23,SUM(IF(($BR$30:$BR$38=C23)*($BS$29:$CA$29=P$18),$BS$30:$CA$38)),0)</f>
        <v>0</v>
      </c>
      <c r="O58" s="3">
        <f t="array" ref="O58">IF(P23=C23,SUM(IF(($BR$30:$BR$38=C23)*($BS$29:$CA$29=P$19),$BS$30:$CA$38)),0)</f>
        <v>0</v>
      </c>
      <c r="P58" s="3">
        <f t="array" ref="P58">IF(P23=C23,SUM(IF(($BR$30:$BR$38=C23)*($BS$29:$CA$29=P$20),$BS$30:$CA$38)),0)</f>
        <v>0</v>
      </c>
      <c r="Q58" s="3">
        <f t="array" ref="Q58">IF(P23=C23,SUM(IF(($BR$30:$BR$38=C23)*($BS$29:$CA$29=P$21),$BS$30:$CA$38)),0)</f>
        <v>0</v>
      </c>
      <c r="R58" s="3">
        <f t="array" ref="R58">IF(P23=C23,SUM(IF(($BR$30:$BR$38=C23)*($BS$29:$CA$29=P$22),$BS$30:$CA$38)),0)</f>
        <v>0</v>
      </c>
      <c r="S58" s="3">
        <f t="array" ref="S58">IF(P23=C23,SUM(IF(($BR$30:$BR$38=C23)*($BS$29:$CA$29=P$24),$BS$30:$CA$38)),0)</f>
        <v>0</v>
      </c>
      <c r="T58" s="3">
        <f t="array" ref="T58">IF(P23=C23,SUM(IF(($BR$30:$BR$38=C23)*($BS$29:$CA$29=P$25),$BS$30:$CA$38)),0)</f>
        <v>0</v>
      </c>
      <c r="U58" s="5">
        <f t="array" ref="U58">IF(Q23=C23,SUM(IF(($BR$30:$BR$38=C23)*($BS$29:$CA$29=Q$17),$BS$30:$CA$38)),0)</f>
        <v>0</v>
      </c>
      <c r="V58" s="3">
        <f t="array" ref="V58">IF(Q23=C23,SUM(IF(($BR$30:$BR$38=C23)*($BS$29:$CA$29=Q$18),$BS$30:$CA$38)),0)</f>
        <v>0</v>
      </c>
      <c r="W58" s="3">
        <f t="array" ref="W58">IF(Q23=C23,SUM(IF(($BR$30:$BR$38=C23)*($BS$29:$CA$29=Q$19),$BS$30:$CA$38)),0)</f>
        <v>0</v>
      </c>
      <c r="X58" s="3">
        <f t="array" ref="X58">IF(Q23=C23,SUM(IF(($BR$30:$BR$38=C23)*($BS$29:$CA$29=Q$20),$BS$30:$CA$38)),0)</f>
        <v>0</v>
      </c>
      <c r="Y58" s="3">
        <f t="array" ref="Y58">IF(Q23=C23,SUM(IF(($BR$30:$BR$38=C23)*($BS$29:$CA$29=Q$21),$BS$30:$CA$38)),0)</f>
        <v>0</v>
      </c>
      <c r="Z58" s="3">
        <f t="array" ref="Z58">IF(Q23=C23,SUM(IF(($BR$30:$BR$38=C23)*($BS$29:$CA$29=Q$22),$BS$30:$CA$38)),0)</f>
        <v>0</v>
      </c>
      <c r="AA58" s="3">
        <f t="array" ref="AA58">IF(Q23=C23,SUM(IF(($BR$30:$BR$38=C23)*($BS$29:$CA$29=Q$24),$BS$30:$CA$38)),0)</f>
        <v>0</v>
      </c>
      <c r="AB58" s="3">
        <f t="array" ref="AB58">IF(Q23=C23,SUM(IF(($BR$30:$BR$38=C23)*($BS$29:$CA$29=Q$25),$BS$30:$CA$38)),0)</f>
        <v>0</v>
      </c>
      <c r="AC58" s="5">
        <f t="array" ref="AC58">IF(R23=C23,SUM(IF(($BR$30:$BR$38=C23)*($BS$29:$CA$29=R$17),$BS$30:$CA$38)),0)</f>
        <v>0</v>
      </c>
      <c r="AD58" s="3">
        <f t="array" ref="AD58">IF(R23=C23,SUM(IF(($BR$30:$BR$38=C23)*($BS$29:$CA$29=R$18),$BS$30:$CA$38)),0)</f>
        <v>0</v>
      </c>
      <c r="AE58" s="3">
        <f t="array" ref="AE58">IF(R23=C23,SUM(IF(($BR$30:$BR$38=C23)*($BS$29:$CA$29=R$19),$BS$30:$CA$38)),0)</f>
        <v>0</v>
      </c>
      <c r="AF58" s="3">
        <f t="array" ref="AF58">IF(R23=C23,SUM(IF(($BR$30:$BR$38=C23)*($BS$29:$CA$29=R$20),$BS$30:$CA$38)),0)</f>
        <v>0</v>
      </c>
      <c r="AG58" s="3">
        <f t="array" ref="AG58">IF(R23=C23,SUM(IF(($BR$30:$BR$38=C23)*($BS$29:$CA$29=R$21),$BS$30:$CA$38)),0)</f>
        <v>0</v>
      </c>
      <c r="AH58" s="3">
        <f t="array" ref="AH58">IF(R23=C23,SUM(IF(($BR$30:$BR$38=C23)*($BS$29:$CA$29=R$22),$BS$30:$CA$38)),0)</f>
        <v>0</v>
      </c>
      <c r="AI58" s="3">
        <f t="array" ref="AI58">IF(R23=C23,SUM(IF(($BR$30:$BR$38=C23)*($BS$29:$CA$29=R$24),$BS$30:$CA$38)),0)</f>
        <v>0</v>
      </c>
      <c r="AJ58" s="3">
        <f t="array" ref="AJ58">IF(R23=C23,SUM(IF(($BR$30:$BR$38=C23)*($BS$29:$CA$29=R$25),$BS$30:$CA$38)),0)</f>
        <v>0</v>
      </c>
      <c r="AK58" s="5">
        <f t="array" ref="AK58">IF(S23=C23,SUM(IF(($BR$30:$BR$38=C23)*($BS$29:$CA$29=S$17),$BS$30:$CA$38)),0)</f>
        <v>0</v>
      </c>
      <c r="AL58" s="3">
        <f t="array" ref="AL58">IF(S23=C23,SUM(IF(($BR$30:$BR$38=C23)*($BS$29:$CA$29=S$18),$BS$30:$CA$38)),0)</f>
        <v>0</v>
      </c>
      <c r="AM58" s="3">
        <f t="array" ref="AM58">IF(S23=C23,SUM(IF(($BR$30:$BR$38=C23)*($BS$29:$CA$29=S$19),$BS$30:$CA$38)),0)</f>
        <v>0</v>
      </c>
      <c r="AN58" s="3">
        <f t="array" ref="AN58">IF(S23=C23,SUM(IF(($BR$30:$BR$38=C23)*($BS$29:$CA$29=S$20),$BS$30:$CA$38)),0)</f>
        <v>0</v>
      </c>
      <c r="AO58" s="3">
        <f t="array" ref="AO58">IF(S23=C23,SUM(IF(($BR$30:$BR$38=C23)*($BS$29:$CA$29=S$21),$BS$30:$CA$38)),0)</f>
        <v>0</v>
      </c>
      <c r="AP58" s="3">
        <f t="array" ref="AP58">IF(S23=C23,SUM(IF(($BR$30:$BR$38=C23)*($BS$29:$CA$29=S$22),$BS$30:$CA$38)),0)</f>
        <v>0</v>
      </c>
      <c r="AQ58" s="3">
        <f t="array" ref="AQ58">IF(S23=C23,SUM(IF(($BR$30:$BR$38=C23)*($BS$29:$CA$29=S$24),$BS$30:$CA$38)),0)</f>
        <v>0</v>
      </c>
      <c r="AR58" s="3">
        <f t="array" ref="AR58">IF(S23=C23,SUM(IF(($BR$30:$BR$38=C23)*($BS$29:$CA$29=S$25),$BS$30:$CA$38)),0)</f>
        <v>0</v>
      </c>
      <c r="AS58" s="5">
        <f t="array" ref="AS58">IF(T23=C23,SUM(IF(($BR$30:$BR$38=C23)*($BS$29:$CA$29=T$17),$BS$30:$CA$38)),0)</f>
        <v>0</v>
      </c>
      <c r="AT58" s="3">
        <f t="array" ref="AT58">IF(T23=C23,SUM(IF(($BR$30:$BR$38=C23)*($BS$29:$CA$29=T$18),$BS$30:$CA$38)),0)</f>
        <v>0</v>
      </c>
      <c r="AU58" s="3">
        <f t="array" ref="AU58">IF(T23=C23,SUM(IF(($BR$30:$BR$38=C23)*($BS$29:$CA$29=T$19),$BS$30:$CA$38)),0)</f>
        <v>0</v>
      </c>
      <c r="AV58" s="3">
        <f t="array" ref="AV58">IF(T23=C23,SUM(IF(($BR$30:$BR$38=C23)*($BS$29:$CA$29=T$20),$BS$30:$CA$38)),0)</f>
        <v>0</v>
      </c>
      <c r="AW58" s="3">
        <f t="array" ref="AW58">IF(T23=C23,SUM(IF(($BR$30:$BR$38=C23)*($BS$29:$CA$29=T$21),$BS$30:$CA$38)),0)</f>
        <v>0</v>
      </c>
      <c r="AX58" s="3">
        <f t="array" ref="AX58">IF(T23=C23,SUM(IF(($BR$30:$BR$38=C23)*($BS$29:$CA$29=T$22),$BS$30:$CA$38)),0)</f>
        <v>0</v>
      </c>
      <c r="AY58" s="3">
        <f t="array" ref="AY58">IF(T23=C23,SUM(IF(($BR$30:$BR$38=C23)*($BS$29:$CA$29=T$24),$BS$30:$CA$38)),0)</f>
        <v>0</v>
      </c>
      <c r="AZ58" s="3">
        <f t="array" ref="AZ58">IF(T23=C23,SUM(IF(($BR$30:$BR$38=C23)*($BS$29:$CA$29=T$25),$BS$30:$CA$38)),0)</f>
        <v>0</v>
      </c>
      <c r="BA58" s="5">
        <f t="array" ref="BA58">IF(U23=C23,SUM(IF(($BR$30:$BR$38=C23)*($BS$29:$CA$29=U$17),$BS$30:$CA$38)),0)</f>
        <v>0</v>
      </c>
      <c r="BB58" s="3">
        <f t="array" ref="BB58">IF(U23=C23,SUM(IF(($BR$30:$BR$38=C23)*($BS$29:$CA$29=U$18),$BS$30:$CA$38)),0)</f>
        <v>0</v>
      </c>
      <c r="BC58" s="3">
        <f t="array" ref="BC58">IF(U23=C23,SUM(IF(($BR$30:$BR$38=C23)*($BS$29:$CA$29=U$19),$BS$30:$CA$38)),0)</f>
        <v>0</v>
      </c>
      <c r="BD58" s="3">
        <f t="array" ref="BD58">IF(U23=C23,SUM(IF(($BR$30:$BR$38=C23)*($BS$29:$CA$29=U$20),$BS$30:$CA$38)),0)</f>
        <v>0</v>
      </c>
      <c r="BE58" s="3">
        <f t="array" ref="BE58">IF(U23=C23,SUM(IF(($BR$30:$BR$38=C23)*($BS$29:$CA$29=U$21),$BS$30:$CA$38)),0)</f>
        <v>0</v>
      </c>
      <c r="BF58" s="3">
        <f t="array" ref="BF58">IF(U23=C23,SUM(IF(($BR$30:$BR$38=C23)*($BS$29:$CA$29=U$22),$BS$30:$CA$38)),0)</f>
        <v>0</v>
      </c>
      <c r="BG58" s="3">
        <f t="array" ref="BG58">IF(U23=C23,SUM(IF(($BR$30:$BR$38=C23)*($BS$29:$CA$29=U$24),$BS$30:$CA$38)),0)</f>
        <v>0</v>
      </c>
      <c r="BH58" s="3">
        <f t="array" ref="BH58">IF(U23=C23,SUM(IF(($BR$30:$BR$38=C23)*($BS$29:$CA$29=U$25),$BS$30:$CA$38)),0)</f>
        <v>0</v>
      </c>
      <c r="BI58" s="5">
        <f t="array" ref="BI58">IF(V23=C23,SUM(IF(($BR$30:$BR$38=C23)*($BS$29:$CA$29=V$17),$BS$30:$CA$38)),0)</f>
        <v>0</v>
      </c>
      <c r="BJ58" s="3">
        <f t="array" ref="BJ58">IF(V23=C23,SUM(IF(($BR$30:$BR$38=C23)*($BS$29:$CA$29=V$18),$BS$30:$CA$38)),0)</f>
        <v>0</v>
      </c>
      <c r="BK58" s="3">
        <f t="array" ref="BK58">IF(V23=C23,SUM(IF(($BR$30:$BR$38=C23)*($BS$29:$CA$29=V$19),$BS$30:$CA$38)),0)</f>
        <v>0</v>
      </c>
      <c r="BL58" s="3">
        <f t="array" ref="BL58">IF(V23=C23,SUM(IF(($BR$30:$BR$38=C23)*($BS$29:$CA$29=V$20),$BS$30:$CA$38)),0)</f>
        <v>0</v>
      </c>
      <c r="BM58" s="3">
        <f t="array" ref="BM58">IF(V23=C23,SUM(IF(($BR$30:$BR$38=C23)*($BS$29:$CA$29=V$21),$BS$30:$CA$38)),0)</f>
        <v>0</v>
      </c>
      <c r="BN58" s="3">
        <f t="array" ref="BN58">IF(V23=C23,SUM(IF(($BR$30:$BR$38=C23)*($BS$29:$CA$29=V$22),$BS$30:$CA$38)),0)</f>
        <v>0</v>
      </c>
      <c r="BO58" s="3">
        <f t="array" ref="BO58">IF(V23=C23,SUM(IF(($BR$30:$BR$38=C23)*($BS$29:$CA$29=V$24),$BS$30:$CA$38)),0)</f>
        <v>0</v>
      </c>
      <c r="BP58" s="15">
        <f t="array" ref="BP58">IF(V23=C23,SUM(IF(($BR$30:$BR$38=C23)*($BS$29:$CA$29=V$25),$BS$30:$CA$38)),0)</f>
        <v>0</v>
      </c>
      <c r="BQ58" s="3"/>
      <c r="BR58" s="2" t="str">
        <f t="shared" si="68"/>
        <v>Team C7</v>
      </c>
      <c r="BS58" s="8">
        <f t="shared" si="70"/>
        <v>6</v>
      </c>
      <c r="BT58" s="8">
        <f t="shared" si="72"/>
        <v>6</v>
      </c>
      <c r="BU58" s="8">
        <f t="shared" si="74"/>
        <v>3</v>
      </c>
      <c r="BV58" s="8">
        <f>SUMIFS($AE$64:$AE$351,$V$64:$V$351,$BR58,$W$64:$W$351,BV$51)+SUMIFS($AF$64:$AF$351,$W$64:$W$351,$BR58,$V$64:$V$351,BV$51)</f>
        <v>4</v>
      </c>
      <c r="BW58" s="8">
        <f>SUMIFS($AE$64:$AE$351,$V$64:$V$351,$BR58,$W$64:$W$351,BW$51)+SUMIFS($AF$64:$AF$351,$W$64:$W$351,$BR58,$V$64:$V$351,BW$51)</f>
        <v>3</v>
      </c>
      <c r="BX58" s="8">
        <f>SUMIFS($AE$64:$AE$351,$V$64:$V$351,$BR58,$W$64:$W$351,BX$51)+SUMIFS($AF$64:$AF$351,$W$64:$W$351,$BR58,$V$64:$V$351,BX$51)</f>
        <v>4</v>
      </c>
      <c r="BY58" s="6"/>
      <c r="BZ58" s="7">
        <f>SUMIFS($AE$64:$AE$351,$V$64:$V$351,$BR58,$W$64:$W$351,BZ$51)+SUMIFS($AF$64:$AF$351,$W$64:$W$351,$BR58,$V$64:$V$351,BZ$51)</f>
        <v>1</v>
      </c>
      <c r="CA58" s="7">
        <f>SUMIFS($AE$64:$AE$351,$V$64:$V$351,$BR58,$W$64:$W$351,CA$51)+SUMIFS($AF$64:$AF$351,$W$64:$W$351,$BR58,$V$64:$V$351,CA$51)</f>
        <v>1</v>
      </c>
      <c r="CB58" s="3"/>
    </row>
    <row r="59" spans="2:80" s="2" customFormat="1" x14ac:dyDescent="0.2">
      <c r="E59" s="14">
        <f t="array" ref="E59">IF(O24=C24,SUM(IF(($BR$30:$BR$38=C24)*($BS$29:$CA$29=O$17),$BS$30:$CA$38)),0)</f>
        <v>0</v>
      </c>
      <c r="F59" s="3">
        <f t="array" ref="F59">IF(O24=C24,SUM(IF(($BR$30:$BR$38=C24)*($BS$29:$CA$29=O$18),$BS$30:$CA$38)),0)</f>
        <v>0</v>
      </c>
      <c r="G59" s="3">
        <f t="array" ref="G59">IF(O24=C24,SUM(IF(($BR$30:$BR$38=C24)*($BS$29:$CA$29=O$19),$BS$30:$CA$38)),0)</f>
        <v>0</v>
      </c>
      <c r="H59" s="3">
        <f t="array" ref="H59">IF(O24=C24,SUM(IF(($BR$30:$BR$38=C24)*($BS$29:$CA$29=O$20),$BS$30:$CA$38)),0)</f>
        <v>0</v>
      </c>
      <c r="I59" s="3">
        <f t="array" ref="I59">IF(O24=C24,SUM(IF(($BR$30:$BR$38=C24)*($BS$29:$CA$29=O$21),$BS$30:$CA$38)),0)</f>
        <v>0</v>
      </c>
      <c r="J59" s="3">
        <f t="array" ref="J59">IF(O24=C24,SUM(IF(($BR$30:$BR$38=C24)*($BS$29:$CA$29=O$22),$BS$30:$CA$38)),0)</f>
        <v>0</v>
      </c>
      <c r="K59" s="3">
        <f t="array" ref="K59">IF(O24=C24,SUM(IF(($BR$30:$BR$38=C24)*($BS$29:$CA$29=O$23),$BS$30:$CA$38)),0)</f>
        <v>0</v>
      </c>
      <c r="L59" s="3">
        <f t="array" ref="L59">IF(O24=C24,SUM(IF(($BR$30:$BR$38=C24)*($BS$29:$CA$29=O$25),$BS$30:$CA$38)),0)</f>
        <v>0</v>
      </c>
      <c r="M59" s="5">
        <f t="array" ref="M59">IF(P24=C24,SUM(IF(($BR$30:$BR$38=C24)*($BS$29:$CA$29=P$17),$BS$30:$CA$38)),0)</f>
        <v>0</v>
      </c>
      <c r="N59" s="3">
        <f t="array" ref="N59">IF(P24=C24,SUM(IF(($BR$30:$BR$38=C24)*($BS$29:$CA$29=P$18),$BS$30:$CA$38)),0)</f>
        <v>0</v>
      </c>
      <c r="O59" s="3">
        <f t="array" ref="O59">IF(P24=C24,SUM(IF(($BR$30:$BR$38=C24)*($BS$29:$CA$29=P$19),$BS$30:$CA$38)),0)</f>
        <v>0</v>
      </c>
      <c r="P59" s="3">
        <f t="array" ref="P59">IF(P24=C24,SUM(IF(($BR$30:$BR$38=C24)*($BS$29:$CA$29=P$20),$BS$30:$CA$38)),0)</f>
        <v>0</v>
      </c>
      <c r="Q59" s="3">
        <f t="array" ref="Q59">IF(P24=C24,SUM(IF(($BR$30:$BR$38=C24)*($BS$29:$CA$29=P$21),$BS$30:$CA$38)),0)</f>
        <v>0</v>
      </c>
      <c r="R59" s="3">
        <f t="array" ref="R59">IF(P24=C24,SUM(IF(($BR$30:$BR$38=C24)*($BS$29:$CA$29=P$22),$BS$30:$CA$38)),0)</f>
        <v>0</v>
      </c>
      <c r="S59" s="3">
        <f t="array" ref="S59">IF(P24=C24,SUM(IF(($BR$30:$BR$38=C24)*($BS$29:$CA$29=P$23),$BS$30:$CA$38)),0)</f>
        <v>0</v>
      </c>
      <c r="T59" s="3">
        <f t="array" ref="T59">IF(P24=C24,SUM(IF(($BR$30:$BR$38=C24)*($BS$29:$CA$29=P$25),$BS$30:$CA$38)),0)</f>
        <v>0</v>
      </c>
      <c r="U59" s="5">
        <f t="array" ref="U59">IF(Q24=C24,SUM(IF(($BR$30:$BR$38=C24)*($BS$29:$CA$29=Q$17),$BS$30:$CA$38)),0)</f>
        <v>0</v>
      </c>
      <c r="V59" s="3">
        <f t="array" ref="V59">IF(Q24=C24,SUM(IF(($BR$30:$BR$38=C24)*($BS$29:$CA$29=Q$18),$BS$30:$CA$38)),0)</f>
        <v>0</v>
      </c>
      <c r="W59" s="3">
        <f t="array" ref="W59">IF(Q24=C24,SUM(IF(($BR$30:$BR$38=C24)*($BS$29:$CA$29=Q$19),$BS$30:$CA$38)),0)</f>
        <v>0</v>
      </c>
      <c r="X59" s="3">
        <f t="array" ref="X59">IF(Q24=C24,SUM(IF(($BR$30:$BR$38=C24)*($BS$29:$CA$29=Q$20),$BS$30:$CA$38)),0)</f>
        <v>0</v>
      </c>
      <c r="Y59" s="3">
        <f t="array" ref="Y59">IF(Q24=C24,SUM(IF(($BR$30:$BR$38=C24)*($BS$29:$CA$29=Q$21),$BS$30:$CA$38)),0)</f>
        <v>0</v>
      </c>
      <c r="Z59" s="3">
        <f t="array" ref="Z59">IF(Q24=C24,SUM(IF(($BR$30:$BR$38=C24)*($BS$29:$CA$29=Q$22),$BS$30:$CA$38)),0)</f>
        <v>0</v>
      </c>
      <c r="AA59" s="3">
        <f t="array" ref="AA59">IF(Q24=C24,SUM(IF(($BR$30:$BR$38=C24)*($BS$29:$CA$29=Q$23),$BS$30:$CA$38)),0)</f>
        <v>0</v>
      </c>
      <c r="AB59" s="3">
        <f t="array" ref="AB59">IF(Q24=C24,SUM(IF(($BR$30:$BR$38=C24)*($BS$29:$CA$29=Q$25),$BS$30:$CA$38)),0)</f>
        <v>0</v>
      </c>
      <c r="AC59" s="5">
        <f t="array" ref="AC59">IF(R24=C24,SUM(IF(($BR$30:$BR$38=C24)*($BS$29:$CA$29=R$17),$BS$30:$CA$38)),0)</f>
        <v>0</v>
      </c>
      <c r="AD59" s="3">
        <f t="array" ref="AD59">IF(R24=C24,SUM(IF(($BR$30:$BR$38=C24)*($BS$29:$CA$29=R$18),$BS$30:$CA$38)),0)</f>
        <v>0</v>
      </c>
      <c r="AE59" s="3">
        <f t="array" ref="AE59">IF(R24=C24,SUM(IF(($BR$30:$BR$38=C24)*($BS$29:$CA$29=R$19),$BS$30:$CA$38)),0)</f>
        <v>0</v>
      </c>
      <c r="AF59" s="3">
        <f t="array" ref="AF59">IF(R24=C24,SUM(IF(($BR$30:$BR$38=C24)*($BS$29:$CA$29=R$20),$BS$30:$CA$38)),0)</f>
        <v>0</v>
      </c>
      <c r="AG59" s="3">
        <f t="array" ref="AG59">IF(R24=C24,SUM(IF(($BR$30:$BR$38=C24)*($BS$29:$CA$29=R$21),$BS$30:$CA$38)),0)</f>
        <v>0</v>
      </c>
      <c r="AH59" s="3">
        <f t="array" ref="AH59">IF(R24=C24,SUM(IF(($BR$30:$BR$38=C24)*($BS$29:$CA$29=R$22),$BS$30:$CA$38)),0)</f>
        <v>0</v>
      </c>
      <c r="AI59" s="3">
        <f t="array" ref="AI59">IF(R24=C24,SUM(IF(($BR$30:$BR$38=C24)*($BS$29:$CA$29=R$23),$BS$30:$CA$38)),0)</f>
        <v>0</v>
      </c>
      <c r="AJ59" s="3">
        <f t="array" ref="AJ59">IF(R24=C24,SUM(IF(($BR$30:$BR$38=C24)*($BS$29:$CA$29=R$25),$BS$30:$CA$38)),0)</f>
        <v>0</v>
      </c>
      <c r="AK59" s="5">
        <f t="array" ref="AK59">IF(S24=C24,SUM(IF(($BR$30:$BR$38=C24)*($BS$29:$CA$29=S$17),$BS$30:$CA$38)),0)</f>
        <v>0</v>
      </c>
      <c r="AL59" s="3">
        <f t="array" ref="AL59">IF(S24=C24,SUM(IF(($BR$30:$BR$38=C24)*($BS$29:$CA$29=S$18),$BS$30:$CA$38)),0)</f>
        <v>0</v>
      </c>
      <c r="AM59" s="3">
        <f t="array" ref="AM59">IF(S24=C24,SUM(IF(($BR$30:$BR$38=C24)*($BS$29:$CA$29=S$19),$BS$30:$CA$38)),0)</f>
        <v>0</v>
      </c>
      <c r="AN59" s="3">
        <f t="array" ref="AN59">IF(S24=C24,SUM(IF(($BR$30:$BR$38=C24)*($BS$29:$CA$29=S$20),$BS$30:$CA$38)),0)</f>
        <v>0</v>
      </c>
      <c r="AO59" s="3">
        <f t="array" ref="AO59">IF(S24=C24,SUM(IF(($BR$30:$BR$38=C24)*($BS$29:$CA$29=S$21),$BS$30:$CA$38)),0)</f>
        <v>0</v>
      </c>
      <c r="AP59" s="3">
        <f t="array" ref="AP59">IF(S24=C24,SUM(IF(($BR$30:$BR$38=C24)*($BS$29:$CA$29=S$22),$BS$30:$CA$38)),0)</f>
        <v>0</v>
      </c>
      <c r="AQ59" s="3">
        <f t="array" ref="AQ59">IF(S24=C24,SUM(IF(($BR$30:$BR$38=C24)*($BS$29:$CA$29=S$23),$BS$30:$CA$38)),0)</f>
        <v>0</v>
      </c>
      <c r="AR59" s="3">
        <f t="array" ref="AR59">IF(S24=C24,SUM(IF(($BR$30:$BR$38=C24)*($BS$29:$CA$29=S$25),$BS$30:$CA$38)),0)</f>
        <v>0</v>
      </c>
      <c r="AS59" s="5">
        <f t="array" ref="AS59">IF(T24=C24,SUM(IF(($BR$30:$BR$38=C24)*($BS$29:$CA$29=T$17),$BS$30:$CA$38)),0)</f>
        <v>0</v>
      </c>
      <c r="AT59" s="3">
        <f t="array" ref="AT59">IF(T24=C24,SUM(IF(($BR$30:$BR$38=C24)*($BS$29:$CA$29=T$18),$BS$30:$CA$38)),0)</f>
        <v>0</v>
      </c>
      <c r="AU59" s="3">
        <f t="array" ref="AU59">IF(T24=C24,SUM(IF(($BR$30:$BR$38=C24)*($BS$29:$CA$29=T$19),$BS$30:$CA$38)),0)</f>
        <v>0</v>
      </c>
      <c r="AV59" s="3">
        <f t="array" ref="AV59">IF(T24=C24,SUM(IF(($BR$30:$BR$38=C24)*($BS$29:$CA$29=T$20),$BS$30:$CA$38)),0)</f>
        <v>0</v>
      </c>
      <c r="AW59" s="3">
        <f t="array" ref="AW59">IF(T24=C24,SUM(IF(($BR$30:$BR$38=C24)*($BS$29:$CA$29=T$21),$BS$30:$CA$38)),0)</f>
        <v>0</v>
      </c>
      <c r="AX59" s="3">
        <f t="array" ref="AX59">IF(T24=C24,SUM(IF(($BR$30:$BR$38=C24)*($BS$29:$CA$29=T$22),$BS$30:$CA$38)),0)</f>
        <v>0</v>
      </c>
      <c r="AY59" s="3">
        <f t="array" ref="AY59">IF(T24=C24,SUM(IF(($BR$30:$BR$38=C24)*($BS$29:$CA$29=T$23),$BS$30:$CA$38)),0)</f>
        <v>0</v>
      </c>
      <c r="AZ59" s="3">
        <f t="array" ref="AZ59">IF(T24=C24,SUM(IF(($BR$30:$BR$38=C24)*($BS$29:$CA$29=T$25),$BS$30:$CA$38)),0)</f>
        <v>0</v>
      </c>
      <c r="BA59" s="5">
        <f t="array" ref="BA59">IF(U24=C24,SUM(IF(($BR$30:$BR$38=C24)*($BS$29:$CA$29=U$17),$BS$30:$CA$38)),0)</f>
        <v>0</v>
      </c>
      <c r="BB59" s="3">
        <f t="array" ref="BB59">IF(U24=C24,SUM(IF(($BR$30:$BR$38=C24)*($BS$29:$CA$29=U$18),$BS$30:$CA$38)),0)</f>
        <v>0</v>
      </c>
      <c r="BC59" s="3">
        <f t="array" ref="BC59">IF(U24=C24,SUM(IF(($BR$30:$BR$38=C24)*($BS$29:$CA$29=U$19),$BS$30:$CA$38)),0)</f>
        <v>0</v>
      </c>
      <c r="BD59" s="3">
        <f t="array" ref="BD59">IF(U24=C24,SUM(IF(($BR$30:$BR$38=C24)*($BS$29:$CA$29=U$20),$BS$30:$CA$38)),0)</f>
        <v>0</v>
      </c>
      <c r="BE59" s="3">
        <f t="array" ref="BE59">IF(U24=C24,SUM(IF(($BR$30:$BR$38=C24)*($BS$29:$CA$29=U$21),$BS$30:$CA$38)),0)</f>
        <v>0</v>
      </c>
      <c r="BF59" s="3">
        <f t="array" ref="BF59">IF(U24=C24,SUM(IF(($BR$30:$BR$38=C24)*($BS$29:$CA$29=U$22),$BS$30:$CA$38)),0)</f>
        <v>0</v>
      </c>
      <c r="BG59" s="3">
        <f t="array" ref="BG59">IF(U24=C24,SUM(IF(($BR$30:$BR$38=C24)*($BS$29:$CA$29=U$23),$BS$30:$CA$38)),0)</f>
        <v>0</v>
      </c>
      <c r="BH59" s="3">
        <f t="array" ref="BH59">IF(U24=C24,SUM(IF(($BR$30:$BR$38=C24)*($BS$29:$CA$29=U$25),$BS$30:$CA$38)),0)</f>
        <v>0</v>
      </c>
      <c r="BI59" s="5">
        <f t="array" ref="BI59">IF(V24=C24,SUM(IF(($BR$30:$BR$38=C24)*($BS$29:$CA$29=V$17),$BS$30:$CA$38)),0)</f>
        <v>0</v>
      </c>
      <c r="BJ59" s="3">
        <f t="array" ref="BJ59">IF(V24=C24,SUM(IF(($BR$30:$BR$38=C24)*($BS$29:$CA$29=V$18),$BS$30:$CA$38)),0)</f>
        <v>0</v>
      </c>
      <c r="BK59" s="3">
        <f t="array" ref="BK59">IF(V24=C24,SUM(IF(($BR$30:$BR$38=C24)*($BS$29:$CA$29=V$19),$BS$30:$CA$38)),0)</f>
        <v>0</v>
      </c>
      <c r="BL59" s="3">
        <f t="array" ref="BL59">IF(V24=C24,SUM(IF(($BR$30:$BR$38=C24)*($BS$29:$CA$29=V$20),$BS$30:$CA$38)),0)</f>
        <v>0</v>
      </c>
      <c r="BM59" s="3">
        <f t="array" ref="BM59">IF(V24=C24,SUM(IF(($BR$30:$BR$38=C24)*($BS$29:$CA$29=V$21),$BS$30:$CA$38)),0)</f>
        <v>0</v>
      </c>
      <c r="BN59" s="3">
        <f t="array" ref="BN59">IF(V24=C24,SUM(IF(($BR$30:$BR$38=C24)*($BS$29:$CA$29=V$22),$BS$30:$CA$38)),0)</f>
        <v>0</v>
      </c>
      <c r="BO59" s="3">
        <f t="array" ref="BO59">IF(V24=C24,SUM(IF(($BR$30:$BR$38=C24)*($BS$29:$CA$29=V$23),$BS$30:$CA$38)),0)</f>
        <v>0</v>
      </c>
      <c r="BP59" s="15">
        <f t="array" ref="BP59">IF(V24=C24,SUM(IF(($BR$30:$BR$38=C24)*($BS$29:$CA$29=V$25),$BS$30:$CA$38)),0)</f>
        <v>0</v>
      </c>
      <c r="BQ59" s="3"/>
      <c r="BR59" s="2" t="str">
        <f t="shared" si="68"/>
        <v>Team C8</v>
      </c>
      <c r="BS59" s="8">
        <f t="shared" si="70"/>
        <v>0</v>
      </c>
      <c r="BT59" s="8">
        <f t="shared" si="72"/>
        <v>3</v>
      </c>
      <c r="BU59" s="8">
        <f t="shared" si="74"/>
        <v>3</v>
      </c>
      <c r="BV59" s="8">
        <f>SUMIFS($AE$64:$AE$351,$V$64:$V$351,$BR59,$W$64:$W$351,BV$51)+SUMIFS($AF$64:$AF$351,$W$64:$W$351,$BR59,$V$64:$V$351,BV$51)</f>
        <v>0</v>
      </c>
      <c r="BW59" s="8">
        <f>SUMIFS($AE$64:$AE$351,$V$64:$V$351,$BR59,$W$64:$W$351,BW$51)+SUMIFS($AF$64:$AF$351,$W$64:$W$351,$BR59,$V$64:$V$351,BW$51)</f>
        <v>1</v>
      </c>
      <c r="BX59" s="8">
        <f>SUMIFS($AE$64:$AE$351,$V$64:$V$351,$BR59,$W$64:$W$351,BX$51)+SUMIFS($AF$64:$AF$351,$W$64:$W$351,$BR59,$V$64:$V$351,BX$51)</f>
        <v>4</v>
      </c>
      <c r="BY59" s="8">
        <f>SUMIFS($AE$64:$AE$351,$V$64:$V$351,$BR59,$W$64:$W$351,BY$51)+SUMIFS($AF$64:$AF$351,$W$64:$W$351,$BR59,$V$64:$V$351,BY$51)</f>
        <v>4</v>
      </c>
      <c r="BZ59" s="6"/>
      <c r="CA59" s="7">
        <f>SUMIFS($AE$64:$AE$351,$V$64:$V$351,$BR59,$W$64:$W$351,CA$51)+SUMIFS($AF$64:$AF$351,$W$64:$W$351,$BR59,$V$64:$V$351,CA$51)</f>
        <v>2</v>
      </c>
      <c r="CB59" s="3"/>
    </row>
    <row r="60" spans="2:80" s="2" customFormat="1" ht="12.75" thickBot="1" x14ac:dyDescent="0.25">
      <c r="E60" s="16">
        <f t="array" ref="E60">IF(O25=C25,SUM(IF(($BR$30:$BR$38=C25)*($BS$29:$CA$29=O$17),$BS$30:$CA$38)),0)</f>
        <v>0</v>
      </c>
      <c r="F60" s="17">
        <f t="array" ref="F60">IF(O25=C25,SUM(IF(($BR$30:$BR$38=C25)*($BS$29:$CA$29=O$18),$BS$30:$CA$38)),0)</f>
        <v>0</v>
      </c>
      <c r="G60" s="17">
        <f t="array" ref="G60">IF(O25=C25,SUM(IF(($BR$30:$BR$38=C25)*($BS$29:$CA$29=O$19),$BS$30:$CA$38)),0)</f>
        <v>0</v>
      </c>
      <c r="H60" s="17">
        <f t="array" ref="H60">IF(O25=C25,SUM(IF(($BR$30:$BR$38=C25)*($BS$29:$CA$29=O$20),$BS$30:$CA$38)),0)</f>
        <v>0</v>
      </c>
      <c r="I60" s="17">
        <f t="array" ref="I60">IF(O25=C25,SUM(IF(($BR$30:$BR$38=C25)*($BS$29:$CA$29=O$21),$BS$30:$CA$38)),0)</f>
        <v>0</v>
      </c>
      <c r="J60" s="17">
        <f t="array" ref="J60">IF(O25=C25,SUM(IF(($BR$30:$BR$38=C25)*($BS$29:$CA$29=O$22),$BS$30:$CA$38)),0)</f>
        <v>0</v>
      </c>
      <c r="K60" s="17">
        <f t="array" ref="K60">IF(O25=C25,SUM(IF(($BR$30:$BR$38=C25)*($BS$29:$CA$29=O$23),$BS$30:$CA$38)),0)</f>
        <v>0</v>
      </c>
      <c r="L60" s="17">
        <f t="array" ref="L60">IF(O25=C25,SUM(IF(($BR$30:$BR$38=C25)*($BS$29:$CA$29=O$24),$BS$30:$CA$38)),0)</f>
        <v>0</v>
      </c>
      <c r="M60" s="18">
        <f t="array" ref="M60">IF(P25=C25,SUM(IF(($BR$30:$BR$38=C25)*($BS$29:$CA$29=P$17),$BS$30:$CA$38)),0)</f>
        <v>0</v>
      </c>
      <c r="N60" s="17">
        <f t="array" ref="N60">IF(P25=C25,SUM(IF(($BR$30:$BR$38=C25)*($BS$29:$CA$29=P$18),$BS$30:$CA$38)),0)</f>
        <v>0</v>
      </c>
      <c r="O60" s="17">
        <f t="array" ref="O60">IF(P25=C25,SUM(IF(($BR$30:$BR$38=C25)*($BS$29:$CA$29=P$19),$BS$30:$CA$38)),0)</f>
        <v>0</v>
      </c>
      <c r="P60" s="17">
        <f t="array" ref="P60">IF(P25=C25,SUM(IF(($BR$30:$BR$38=C25)*($BS$29:$CA$29=P$20),$BS$30:$CA$38)),0)</f>
        <v>0</v>
      </c>
      <c r="Q60" s="17">
        <f t="array" ref="Q60">IF(P25=C25,SUM(IF(($BR$30:$BR$38=C25)*($BS$29:$CA$29=P$21),$BS$30:$CA$38)),0)</f>
        <v>0</v>
      </c>
      <c r="R60" s="17">
        <f t="array" ref="R60">IF(P25=C25,SUM(IF(($BR$30:$BR$38=C25)*($BS$29:$CA$29=P$22),$BS$30:$CA$38)),0)</f>
        <v>0</v>
      </c>
      <c r="S60" s="17">
        <f t="array" ref="S60">IF(P25=C25,SUM(IF(($BR$30:$BR$38=C25)*($BS$29:$CA$29=P$23),$BS$30:$CA$38)),0)</f>
        <v>0</v>
      </c>
      <c r="T60" s="17">
        <f t="array" ref="T60">IF(P25=C25,SUM(IF(($BR$30:$BR$38=C25)*($BS$29:$CA$29=P$24),$BS$30:$CA$38)),0)</f>
        <v>0</v>
      </c>
      <c r="U60" s="18">
        <f t="array" ref="U60">IF(Q25=C25,SUM(IF(($BR$30:$BR$38=C25)*($BS$29:$CA$29=Q$17),$BS$30:$CA$38)),0)</f>
        <v>0</v>
      </c>
      <c r="V60" s="17">
        <f t="array" ref="V60">IF(Q25=C25,SUM(IF(($BR$30:$BR$38=C25)*($BS$29:$CA$29=Q$18),$BS$30:$CA$38)),0)</f>
        <v>0</v>
      </c>
      <c r="W60" s="17">
        <f t="array" ref="W60">IF(Q25=C25,SUM(IF(($BR$30:$BR$38=C25)*($BS$29:$CA$29=Q$19),$BS$30:$CA$38)),0)</f>
        <v>0</v>
      </c>
      <c r="X60" s="17">
        <f t="array" ref="X60">IF(Q25=C25,SUM(IF(($BR$30:$BR$38=C25)*($BS$29:$CA$29=Q$20),$BS$30:$CA$38)),0)</f>
        <v>0</v>
      </c>
      <c r="Y60" s="17">
        <f t="array" ref="Y60">IF(Q25=C25,SUM(IF(($BR$30:$BR$38=C25)*($BS$29:$CA$29=Q$21),$BS$30:$CA$38)),0)</f>
        <v>0</v>
      </c>
      <c r="Z60" s="17">
        <f t="array" ref="Z60">IF(Q25=C25,SUM(IF(($BR$30:$BR$38=C25)*($BS$29:$CA$29=Q$22),$BS$30:$CA$38)),0)</f>
        <v>0</v>
      </c>
      <c r="AA60" s="17">
        <f t="array" ref="AA60">IF(Q25=C25,SUM(IF(($BR$30:$BR$38=C25)*($BS$29:$CA$29=Q$23),$BS$30:$CA$38)),0)</f>
        <v>0</v>
      </c>
      <c r="AB60" s="17">
        <f t="array" ref="AB60">IF(Q25=C25,SUM(IF(($BR$30:$BR$38=C25)*($BS$29:$CA$29=Q$24),$BS$30:$CA$38)),0)</f>
        <v>0</v>
      </c>
      <c r="AC60" s="18">
        <f t="array" ref="AC60">IF(R25=C25,SUM(IF(($BR$30:$BR$38=C25)*($BS$29:$CA$29=R$17),$BS$30:$CA$38)),0)</f>
        <v>0</v>
      </c>
      <c r="AD60" s="17">
        <f t="array" ref="AD60">IF(R25=C25,SUM(IF(($BR$30:$BR$38=C25)*($BS$29:$CA$29=R$18),$BS$30:$CA$38)),0)</f>
        <v>0</v>
      </c>
      <c r="AE60" s="17">
        <f t="array" ref="AE60">IF(R25=C25,SUM(IF(($BR$30:$BR$38=C25)*($BS$29:$CA$29=R$19),$BS$30:$CA$38)),0)</f>
        <v>0</v>
      </c>
      <c r="AF60" s="17">
        <f t="array" ref="AF60">IF(R25=C25,SUM(IF(($BR$30:$BR$38=C25)*($BS$29:$CA$29=R$20),$BS$30:$CA$38)),0)</f>
        <v>0</v>
      </c>
      <c r="AG60" s="17">
        <f t="array" ref="AG60">IF(R25=C25,SUM(IF(($BR$30:$BR$38=C25)*($BS$29:$CA$29=R$21),$BS$30:$CA$38)),0)</f>
        <v>0</v>
      </c>
      <c r="AH60" s="17">
        <f t="array" ref="AH60">IF(R25=C25,SUM(IF(($BR$30:$BR$38=C25)*($BS$29:$CA$29=R$22),$BS$30:$CA$38)),0)</f>
        <v>0</v>
      </c>
      <c r="AI60" s="17">
        <f t="array" ref="AI60">IF(R25=C25,SUM(IF(($BR$30:$BR$38=C25)*($BS$29:$CA$29=R$23),$BS$30:$CA$38)),0)</f>
        <v>0</v>
      </c>
      <c r="AJ60" s="17">
        <f t="array" ref="AJ60">IF(R25=C25,SUM(IF(($BR$30:$BR$38=C25)*($BS$29:$CA$29=R$24),$BS$30:$CA$38)),0)</f>
        <v>0</v>
      </c>
      <c r="AK60" s="18">
        <f t="array" ref="AK60">IF(S25=C25,SUM(IF(($BR$30:$BR$38=C25)*($BS$29:$CA$29=S$17),$BS$30:$CA$38)),0)</f>
        <v>0</v>
      </c>
      <c r="AL60" s="17">
        <f t="array" ref="AL60">IF(S25=C25,SUM(IF(($BR$30:$BR$38=C25)*($BS$29:$CA$29=S$18),$BS$30:$CA$38)),0)</f>
        <v>0</v>
      </c>
      <c r="AM60" s="17">
        <f t="array" ref="AM60">IF(S25=C25,SUM(IF(($BR$30:$BR$38=C25)*($BS$29:$CA$29=S$19),$BS$30:$CA$38)),0)</f>
        <v>0</v>
      </c>
      <c r="AN60" s="17">
        <f t="array" ref="AN60">IF(S25=C25,SUM(IF(($BR$30:$BR$38=C25)*($BS$29:$CA$29=S$20),$BS$30:$CA$38)),0)</f>
        <v>0</v>
      </c>
      <c r="AO60" s="17">
        <f t="array" ref="AO60">IF(S25=C25,SUM(IF(($BR$30:$BR$38=C25)*($BS$29:$CA$29=S$21),$BS$30:$CA$38)),0)</f>
        <v>0</v>
      </c>
      <c r="AP60" s="17">
        <f t="array" ref="AP60">IF(S25=C25,SUM(IF(($BR$30:$BR$38=C25)*($BS$29:$CA$29=S$22),$BS$30:$CA$38)),0)</f>
        <v>0</v>
      </c>
      <c r="AQ60" s="17">
        <f t="array" ref="AQ60">IF(S25=C25,SUM(IF(($BR$30:$BR$38=C25)*($BS$29:$CA$29=S$23),$BS$30:$CA$38)),0)</f>
        <v>0</v>
      </c>
      <c r="AR60" s="17">
        <f t="array" ref="AR60">IF(S25=C25,SUM(IF(($BR$30:$BR$38=C25)*($BS$29:$CA$29=S$24),$BS$30:$CA$38)),0)</f>
        <v>0</v>
      </c>
      <c r="AS60" s="18">
        <f t="array" ref="AS60">IF(T25=C25,SUM(IF(($BR$30:$BR$38=C25)*($BS$29:$CA$29=T$17),$BS$30:$CA$38)),0)</f>
        <v>0</v>
      </c>
      <c r="AT60" s="17">
        <f t="array" ref="AT60">IF(T25=C25,SUM(IF(($BR$30:$BR$38=C25)*($BS$29:$CA$29=T$18),$BS$30:$CA$38)),0)</f>
        <v>0</v>
      </c>
      <c r="AU60" s="17">
        <f t="array" ref="AU60">IF(T25=C25,SUM(IF(($BR$30:$BR$38=C25)*($BS$29:$CA$29=T$19),$BS$30:$CA$38)),0)</f>
        <v>0</v>
      </c>
      <c r="AV60" s="17">
        <f t="array" ref="AV60">IF(T25=C25,SUM(IF(($BR$30:$BR$38=C25)*($BS$29:$CA$29=T$20),$BS$30:$CA$38)),0)</f>
        <v>0</v>
      </c>
      <c r="AW60" s="17">
        <f t="array" ref="AW60">IF(T25=C25,SUM(IF(($BR$30:$BR$38=C25)*($BS$29:$CA$29=T$21),$BS$30:$CA$38)),0)</f>
        <v>0</v>
      </c>
      <c r="AX60" s="17">
        <f t="array" ref="AX60">IF(T25=C25,SUM(IF(($BR$30:$BR$38=C25)*($BS$29:$CA$29=T$22),$BS$30:$CA$38)),0)</f>
        <v>0</v>
      </c>
      <c r="AY60" s="17">
        <f t="array" ref="AY60">IF(T25=C25,SUM(IF(($BR$30:$BR$38=C25)*($BS$29:$CA$29=T$23),$BS$30:$CA$38)),0)</f>
        <v>0</v>
      </c>
      <c r="AZ60" s="17">
        <f t="array" ref="AZ60">IF(T25=C25,SUM(IF(($BR$30:$BR$38=C25)*($BS$29:$CA$29=T$24),$BS$30:$CA$38)),0)</f>
        <v>0</v>
      </c>
      <c r="BA60" s="18">
        <f t="array" ref="BA60">IF(U25=C25,SUM(IF(($BR$30:$BR$38=C25)*($BS$29:$CA$29=U$17),$BS$30:$CA$38)),0)</f>
        <v>0</v>
      </c>
      <c r="BB60" s="17">
        <f t="array" ref="BB60">IF(U25=C25,SUM(IF(($BR$30:$BR$38=C25)*($BS$29:$CA$29=U$18),$BS$30:$CA$38)),0)</f>
        <v>0</v>
      </c>
      <c r="BC60" s="17">
        <f t="array" ref="BC60">IF(U25=C25,SUM(IF(($BR$30:$BR$38=C25)*($BS$29:$CA$29=U$19),$BS$30:$CA$38)),0)</f>
        <v>0</v>
      </c>
      <c r="BD60" s="17">
        <f t="array" ref="BD60">IF(U25=C25,SUM(IF(($BR$30:$BR$38=C25)*($BS$29:$CA$29=U$20),$BS$30:$CA$38)),0)</f>
        <v>0</v>
      </c>
      <c r="BE60" s="17">
        <f t="array" ref="BE60">IF(U25=C25,SUM(IF(($BR$30:$BR$38=C25)*($BS$29:$CA$29=U$21),$BS$30:$CA$38)),0)</f>
        <v>0</v>
      </c>
      <c r="BF60" s="17">
        <f t="array" ref="BF60">IF(U25=C25,SUM(IF(($BR$30:$BR$38=C25)*($BS$29:$CA$29=U$22),$BS$30:$CA$38)),0)</f>
        <v>0</v>
      </c>
      <c r="BG60" s="17">
        <f t="array" ref="BG60">IF(U25=C25,SUM(IF(($BR$30:$BR$38=C25)*($BS$29:$CA$29=U$23),$BS$30:$CA$38)),0)</f>
        <v>0</v>
      </c>
      <c r="BH60" s="17">
        <f t="array" ref="BH60">IF(U25=C25,SUM(IF(($BR$30:$BR$38=C25)*($BS$29:$CA$29=U$24),$BS$30:$CA$38)),0)</f>
        <v>0</v>
      </c>
      <c r="BI60" s="18">
        <f t="array" ref="BI60">IF(V25=C25,SUM(IF(($BR$30:$BR$38=C25)*($BS$29:$CA$29=V$17),$BS$30:$CA$38)),0)</f>
        <v>0</v>
      </c>
      <c r="BJ60" s="17">
        <f t="array" ref="BJ60">IF(V25=C25,SUM(IF(($BR$30:$BR$38=C25)*($BS$29:$CA$29=V$18),$BS$30:$CA$38)),0)</f>
        <v>0</v>
      </c>
      <c r="BK60" s="17">
        <f t="array" ref="BK60">IF(V25=C25,SUM(IF(($BR$30:$BR$38=C25)*($BS$29:$CA$29=V$19),$BS$30:$CA$38)),0)</f>
        <v>0</v>
      </c>
      <c r="BL60" s="17">
        <f t="array" ref="BL60">IF(V25=C25,SUM(IF(($BR$30:$BR$38=C25)*($BS$29:$CA$29=V$20),$BS$30:$CA$38)),0)</f>
        <v>0</v>
      </c>
      <c r="BM60" s="17">
        <f t="array" ref="BM60">IF(V25=C25,SUM(IF(($BR$30:$BR$38=C25)*($BS$29:$CA$29=V$21),$BS$30:$CA$38)),0)</f>
        <v>0</v>
      </c>
      <c r="BN60" s="17">
        <f t="array" ref="BN60">IF(V25=C25,SUM(IF(($BR$30:$BR$38=C25)*($BS$29:$CA$29=V$22),$BS$30:$CA$38)),0)</f>
        <v>0</v>
      </c>
      <c r="BO60" s="17">
        <f t="array" ref="BO60">IF(V25=C25,SUM(IF(($BR$30:$BR$38=C25)*($BS$29:$CA$29=V$23),$BS$30:$CA$38)),0)</f>
        <v>0</v>
      </c>
      <c r="BP60" s="19">
        <f t="array" ref="BP60">IF(V25=C25,SUM(IF(($BR$30:$BR$38=C25)*($BS$29:$CA$29=V$24),$BS$30:$CA$38)),0)</f>
        <v>0</v>
      </c>
      <c r="BQ60" s="3"/>
      <c r="BR60" s="2" t="str">
        <f t="shared" si="68"/>
        <v>Team C9</v>
      </c>
      <c r="BS60" s="8">
        <f t="shared" si="70"/>
        <v>3</v>
      </c>
      <c r="BT60" s="8">
        <f t="shared" si="72"/>
        <v>1</v>
      </c>
      <c r="BU60" s="8">
        <f t="shared" si="74"/>
        <v>2</v>
      </c>
      <c r="BV60" s="8">
        <f>SUMIFS($AE$64:$AE$351,$V$64:$V$351,$BR60,$W$64:$W$351,BV$51)+SUMIFS($AF$64:$AF$351,$W$64:$W$351,$BR60,$V$64:$V$351,BV$51)</f>
        <v>6</v>
      </c>
      <c r="BW60" s="8">
        <f>SUMIFS($AE$64:$AE$351,$V$64:$V$351,$BR60,$W$64:$W$351,BW$51)+SUMIFS($AF$64:$AF$351,$W$64:$W$351,$BR60,$V$64:$V$351,BW$51)</f>
        <v>3</v>
      </c>
      <c r="BX60" s="8">
        <f>SUMIFS($AE$64:$AE$351,$V$64:$V$351,$BR60,$W$64:$W$351,BX$51)+SUMIFS($AF$64:$AF$351,$W$64:$W$351,$BR60,$V$64:$V$351,BX$51)</f>
        <v>4</v>
      </c>
      <c r="BY60" s="8">
        <f>SUMIFS($AE$64:$AE$351,$V$64:$V$351,$BR60,$W$64:$W$351,BY$51)+SUMIFS($AF$64:$AF$351,$W$64:$W$351,$BR60,$V$64:$V$351,BY$51)</f>
        <v>4</v>
      </c>
      <c r="BZ60" s="8">
        <f>SUMIFS($AE$64:$AE$351,$V$64:$V$351,$BR60,$W$64:$W$351,BZ$51)+SUMIFS($AF$64:$AF$351,$W$64:$W$351,$BR60,$V$64:$V$351,BZ$51)</f>
        <v>2</v>
      </c>
      <c r="CA60" s="6"/>
      <c r="CB60" s="3"/>
    </row>
    <row r="61" spans="2:80" s="2" customFormat="1" ht="12.75" thickTop="1" x14ac:dyDescent="0.2"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</row>
    <row r="62" spans="2:80" s="2" customFormat="1" x14ac:dyDescent="0.2"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</row>
    <row r="63" spans="2:80" s="2" customFormat="1" ht="12.75" thickBot="1" x14ac:dyDescent="0.25">
      <c r="L63" s="69" t="s">
        <v>104</v>
      </c>
      <c r="Z63" s="67" t="s">
        <v>101</v>
      </c>
      <c r="AA63" s="67" t="s">
        <v>9</v>
      </c>
      <c r="AB63" s="67" t="s">
        <v>99</v>
      </c>
      <c r="AC63" s="93" t="s">
        <v>102</v>
      </c>
      <c r="AD63" s="67" t="s">
        <v>100</v>
      </c>
      <c r="AE63" s="342" t="s">
        <v>92</v>
      </c>
      <c r="AF63" s="342"/>
      <c r="AG63" s="98"/>
      <c r="AH63" s="98"/>
      <c r="AI63" s="3"/>
      <c r="AJ63" s="3"/>
      <c r="AK63" s="3"/>
      <c r="AL63" s="3"/>
      <c r="AM63" s="3"/>
      <c r="AN63" s="3"/>
      <c r="AO63" s="3"/>
      <c r="AP63" s="3"/>
      <c r="AQ63" s="3"/>
      <c r="AR63" s="3"/>
    </row>
    <row r="64" spans="2:80" s="2" customFormat="1" ht="14.25" thickTop="1" thickBot="1" x14ac:dyDescent="0.25">
      <c r="L64" s="70">
        <v>1000000</v>
      </c>
      <c r="M64" s="71" t="s">
        <v>92</v>
      </c>
      <c r="Q64" s="41" t="s">
        <v>2</v>
      </c>
      <c r="R64" s="52" t="str">
        <f>IF($C81=0,"",$C81)</f>
        <v>Team C1</v>
      </c>
      <c r="U64" s="56" t="s">
        <v>2</v>
      </c>
      <c r="V64" s="38" t="str">
        <f t="shared" ref="V64:V127" si="75">IF($H81=0,"",$H81)</f>
        <v>Team A9</v>
      </c>
      <c r="W64" s="31" t="str">
        <f t="shared" ref="W64:W127" si="76">IF($I81=0,"",$I81)</f>
        <v>Eintracht Frankfurt</v>
      </c>
      <c r="X64" s="31">
        <f>IF(OR($J81="",$K81="",$V64="",$W64=""),"",$J81)</f>
        <v>2</v>
      </c>
      <c r="Y64" s="32">
        <f>IF(OR($J81="",$K81="",$V64="",$W64=""),"",$K81)</f>
        <v>2</v>
      </c>
      <c r="Z64" s="30" t="str">
        <f>IF($AG64=0,V64&amp;W64,"")</f>
        <v>Team A9Eintracht Frankfurt</v>
      </c>
      <c r="AA64" s="31">
        <f>IF(AND(V64&lt;&gt;"",W64&lt;&gt;"",V64&lt;&gt;W64,X64&lt;&gt;"",Y64&lt;&gt;""),1,0)</f>
        <v>1</v>
      </c>
      <c r="AB64" s="31" t="str">
        <f>IF(AND(AA64&gt;0,$AG64=0),X64&amp;$M$67&amp;Y64,"")</f>
        <v>2 : 2</v>
      </c>
      <c r="AC64" s="94" t="str">
        <f>IF($AG64=1,V64&amp;W64,"")</f>
        <v/>
      </c>
      <c r="AD64" s="95" t="str">
        <f>IF(AND(AA64&gt;0,$AG64=1),$X64&amp;$M$67&amp;$Y64,"")</f>
        <v/>
      </c>
      <c r="AE64" s="65">
        <f t="shared" ref="AE64:AE127" si="77">IF($AA64=0,"",IF($X64&gt;$Y64,$E$72,IF($X64=$Y64,1,0)))</f>
        <v>1</v>
      </c>
      <c r="AF64" s="63">
        <f t="shared" ref="AF64:AF127" si="78">IF($AA64=0,"",IF($X64&lt;$Y64,$E$72,IF($X64=$Y64,1,0)))</f>
        <v>1</v>
      </c>
      <c r="AG64" s="169">
        <f>IF($AH64="",0,COUNTIF($AH$64:$AH64,INDEX($AH$352:$AH$639,ROW($A1))))</f>
        <v>0</v>
      </c>
      <c r="AH64" s="166" t="str">
        <f>V64&amp;W64</f>
        <v>Team A9Eintracht Frankfurt</v>
      </c>
      <c r="AI64" s="3" t="s">
        <v>138</v>
      </c>
      <c r="AJ64" s="3"/>
      <c r="AK64" s="3"/>
      <c r="AL64" s="3"/>
      <c r="AM64" s="3"/>
      <c r="AN64" s="3"/>
      <c r="AO64" s="3"/>
      <c r="AP64" s="3"/>
      <c r="AQ64" s="3"/>
      <c r="AR64" s="3"/>
    </row>
    <row r="65" spans="2:43" s="2" customFormat="1" ht="13.5" thickBot="1" x14ac:dyDescent="0.25">
      <c r="L65" s="72">
        <v>1000</v>
      </c>
      <c r="M65" s="73" t="s">
        <v>91</v>
      </c>
      <c r="N65" s="77">
        <v>500</v>
      </c>
      <c r="O65" s="76" t="s">
        <v>170</v>
      </c>
      <c r="Q65" s="42" t="s">
        <v>3</v>
      </c>
      <c r="R65" s="53" t="str">
        <f>IF($C82=0,"",$C82)</f>
        <v>Team C2</v>
      </c>
      <c r="U65" s="57" t="s">
        <v>3</v>
      </c>
      <c r="V65" s="39" t="str">
        <f t="shared" si="75"/>
        <v>Team B9</v>
      </c>
      <c r="W65" s="172" t="str">
        <f t="shared" si="76"/>
        <v>Team B2</v>
      </c>
      <c r="X65" s="172">
        <f>IF(OR($J82="",$K82="",$V65="",$W65=""),"",$J82)</f>
        <v>3</v>
      </c>
      <c r="Y65" s="34">
        <f>IF(OR($J82="",$K82="",$V65="",$W65=""),"",$K82)</f>
        <v>4</v>
      </c>
      <c r="Z65" s="33" t="str">
        <f>IF($AG65=0,V65&amp;W65,"")</f>
        <v>Team B9Team B2</v>
      </c>
      <c r="AA65" s="172">
        <f t="shared" ref="AA65:AA128" si="79">IF(AND(V65&lt;&gt;"",W65&lt;&gt;"",V65&lt;&gt;W65,X65&lt;&gt;"",Y65&lt;&gt;""),1,0)</f>
        <v>1</v>
      </c>
      <c r="AB65" s="172" t="str">
        <f>IF(AND(AA65&gt;0,$AG65=0),X65&amp;$M$67&amp;Y65,"")</f>
        <v>3 : 4</v>
      </c>
      <c r="AC65" s="3" t="str">
        <f>IF($AG65=1,V65&amp;W65,"")</f>
        <v/>
      </c>
      <c r="AD65" s="64" t="str">
        <f>IF(AND(AA65&gt;0,$AG65=1),$X65&amp;$M$67&amp;$Y65,"")</f>
        <v/>
      </c>
      <c r="AE65" s="66">
        <f t="shared" si="77"/>
        <v>0</v>
      </c>
      <c r="AF65" s="64">
        <f t="shared" si="78"/>
        <v>3</v>
      </c>
      <c r="AG65" s="172">
        <f>IF($AH65="",0,COUNTIF($AH$64:$AH65,INDEX($AH$352:$AH$639,ROW($A2))))</f>
        <v>0</v>
      </c>
      <c r="AH65" s="167" t="str">
        <f t="shared" ref="AH65:AH128" si="80">V65&amp;W65</f>
        <v>Team B9Team B2</v>
      </c>
      <c r="AI65" s="3" t="s">
        <v>138</v>
      </c>
      <c r="AJ65" s="172"/>
      <c r="AK65" s="172"/>
      <c r="AL65" s="172"/>
      <c r="AM65" s="172"/>
      <c r="AN65" s="172"/>
      <c r="AO65" s="172"/>
      <c r="AP65" s="172"/>
      <c r="AQ65" s="172"/>
    </row>
    <row r="66" spans="2:43" s="2" customFormat="1" ht="13.5" thickBot="1" x14ac:dyDescent="0.25">
      <c r="L66" s="74">
        <v>1</v>
      </c>
      <c r="M66" s="75" t="s">
        <v>89</v>
      </c>
      <c r="Q66" s="42" t="s">
        <v>4</v>
      </c>
      <c r="R66" s="53" t="str">
        <f t="shared" ref="R66:R71" si="81">IF($C83=0,"",$C83)</f>
        <v>Team C3</v>
      </c>
      <c r="U66" s="57" t="s">
        <v>4</v>
      </c>
      <c r="V66" s="39" t="str">
        <f t="shared" si="75"/>
        <v>Team C9</v>
      </c>
      <c r="W66" s="172" t="str">
        <f t="shared" si="76"/>
        <v>Team C2</v>
      </c>
      <c r="X66" s="172">
        <f t="shared" ref="X66:X129" si="82">IF(OR($J83="",$K83="",$V66="",$W66=""),"",$J83)</f>
        <v>3</v>
      </c>
      <c r="Y66" s="34">
        <f t="shared" ref="Y66:Y129" si="83">IF(OR($J83="",$K83="",$V66="",$W66=""),"",$K83)</f>
        <v>3</v>
      </c>
      <c r="Z66" s="33" t="str">
        <f t="shared" ref="Z66:Z129" si="84">IF($AG66=0,V66&amp;W66,"")</f>
        <v>Team C9Team C2</v>
      </c>
      <c r="AA66" s="172">
        <f t="shared" si="79"/>
        <v>1</v>
      </c>
      <c r="AB66" s="172" t="str">
        <f t="shared" ref="AB66:AB129" si="85">IF(AND(AA66&gt;0,$AG66=0),X66&amp;$M$67&amp;Y66,"")</f>
        <v>3 : 3</v>
      </c>
      <c r="AC66" s="3" t="str">
        <f t="shared" ref="AC66:AC129" si="86">IF($AG66=1,V66&amp;W66,"")</f>
        <v/>
      </c>
      <c r="AD66" s="64" t="str">
        <f t="shared" ref="AD66:AD129" si="87">IF(AND(AA66&gt;0,$AG66=1),$X66&amp;$M$67&amp;$Y66,"")</f>
        <v/>
      </c>
      <c r="AE66" s="66">
        <f t="shared" si="77"/>
        <v>1</v>
      </c>
      <c r="AF66" s="64">
        <f t="shared" si="78"/>
        <v>1</v>
      </c>
      <c r="AG66" s="172">
        <f>IF($AH66="",0,COUNTIF($AH$64:$AH66,INDEX($AH$352:$AH$639,ROW($A3))))</f>
        <v>0</v>
      </c>
      <c r="AH66" s="167" t="str">
        <f t="shared" si="80"/>
        <v>Team C9Team C2</v>
      </c>
      <c r="AI66" s="3" t="s">
        <v>138</v>
      </c>
      <c r="AJ66" s="3"/>
      <c r="AK66" s="172"/>
      <c r="AL66" s="172"/>
      <c r="AM66" s="172"/>
      <c r="AN66" s="172"/>
      <c r="AO66" s="172"/>
      <c r="AP66" s="172"/>
      <c r="AQ66" s="172"/>
    </row>
    <row r="67" spans="2:43" s="2" customFormat="1" x14ac:dyDescent="0.2">
      <c r="L67" s="2" t="s">
        <v>133</v>
      </c>
      <c r="M67" s="26" t="s">
        <v>134</v>
      </c>
      <c r="Q67" s="42" t="s">
        <v>5</v>
      </c>
      <c r="R67" s="53" t="str">
        <f t="shared" si="81"/>
        <v>Team C4</v>
      </c>
      <c r="U67" s="57" t="s">
        <v>5</v>
      </c>
      <c r="V67" s="39" t="str">
        <f t="shared" si="75"/>
        <v>Team D9</v>
      </c>
      <c r="W67" s="172" t="str">
        <f t="shared" si="76"/>
        <v>Team D2</v>
      </c>
      <c r="X67" s="172">
        <f t="shared" si="82"/>
        <v>3</v>
      </c>
      <c r="Y67" s="34">
        <f t="shared" si="83"/>
        <v>1</v>
      </c>
      <c r="Z67" s="33" t="str">
        <f t="shared" si="84"/>
        <v>Team D9Team D2</v>
      </c>
      <c r="AA67" s="172">
        <f t="shared" si="79"/>
        <v>1</v>
      </c>
      <c r="AB67" s="172" t="str">
        <f t="shared" si="85"/>
        <v>3 : 1</v>
      </c>
      <c r="AC67" s="3" t="str">
        <f t="shared" si="86"/>
        <v/>
      </c>
      <c r="AD67" s="64" t="str">
        <f t="shared" si="87"/>
        <v/>
      </c>
      <c r="AE67" s="66">
        <f t="shared" si="77"/>
        <v>3</v>
      </c>
      <c r="AF67" s="64">
        <f t="shared" si="78"/>
        <v>0</v>
      </c>
      <c r="AG67" s="172">
        <f>IF($AH67="",0,COUNTIF($AH$64:$AH67,INDEX($AH$352:$AH$639,ROW($A4))))</f>
        <v>0</v>
      </c>
      <c r="AH67" s="167" t="str">
        <f t="shared" si="80"/>
        <v>Team D9Team D2</v>
      </c>
      <c r="AI67" s="3" t="s">
        <v>138</v>
      </c>
      <c r="AJ67" s="172"/>
      <c r="AK67" s="3"/>
      <c r="AL67" s="172"/>
      <c r="AM67" s="172"/>
      <c r="AN67" s="172"/>
      <c r="AO67" s="172"/>
      <c r="AP67" s="172"/>
      <c r="AQ67" s="172"/>
    </row>
    <row r="68" spans="2:43" s="2" customFormat="1" x14ac:dyDescent="0.2">
      <c r="Q68" s="42" t="s">
        <v>6</v>
      </c>
      <c r="R68" s="53" t="str">
        <f t="shared" si="81"/>
        <v>Team C5</v>
      </c>
      <c r="U68" s="57" t="s">
        <v>6</v>
      </c>
      <c r="V68" s="39" t="str">
        <f t="shared" si="75"/>
        <v>FC Barcelona</v>
      </c>
      <c r="W68" s="172" t="str">
        <f t="shared" si="76"/>
        <v>Team A8</v>
      </c>
      <c r="X68" s="172">
        <f t="shared" si="82"/>
        <v>3</v>
      </c>
      <c r="Y68" s="34">
        <f t="shared" si="83"/>
        <v>3</v>
      </c>
      <c r="Z68" s="33" t="str">
        <f t="shared" si="84"/>
        <v>FC BarcelonaTeam A8</v>
      </c>
      <c r="AA68" s="172">
        <f t="shared" si="79"/>
        <v>1</v>
      </c>
      <c r="AB68" s="172" t="str">
        <f t="shared" si="85"/>
        <v>3 : 3</v>
      </c>
      <c r="AC68" s="3" t="str">
        <f t="shared" si="86"/>
        <v/>
      </c>
      <c r="AD68" s="64" t="str">
        <f t="shared" si="87"/>
        <v/>
      </c>
      <c r="AE68" s="66">
        <f t="shared" si="77"/>
        <v>1</v>
      </c>
      <c r="AF68" s="64">
        <f t="shared" si="78"/>
        <v>1</v>
      </c>
      <c r="AG68" s="172">
        <f>IF($AH68="",0,COUNTIF($AH$64:$AH68,INDEX($AH$352:$AH$639,ROW($A5))))</f>
        <v>0</v>
      </c>
      <c r="AH68" s="167" t="str">
        <f t="shared" si="80"/>
        <v>FC BarcelonaTeam A8</v>
      </c>
      <c r="AI68" s="3" t="s">
        <v>138</v>
      </c>
      <c r="AJ68" s="172"/>
      <c r="AK68" s="172"/>
      <c r="AL68" s="3"/>
      <c r="AM68" s="172"/>
      <c r="AN68" s="172"/>
      <c r="AO68" s="172"/>
      <c r="AP68" s="172"/>
      <c r="AQ68" s="172"/>
    </row>
    <row r="69" spans="2:43" s="2" customFormat="1" ht="12" customHeight="1" x14ac:dyDescent="0.2">
      <c r="B69" s="340" t="s">
        <v>137</v>
      </c>
      <c r="C69" s="340"/>
      <c r="D69" s="340"/>
      <c r="E69" s="340"/>
      <c r="F69" s="340"/>
      <c r="G69" s="340"/>
      <c r="H69" s="340"/>
      <c r="I69" s="340"/>
      <c r="J69" s="340"/>
      <c r="K69" s="340"/>
      <c r="Q69" s="42" t="s">
        <v>7</v>
      </c>
      <c r="R69" s="53" t="str">
        <f t="shared" si="81"/>
        <v>Team C6</v>
      </c>
      <c r="U69" s="57" t="s">
        <v>7</v>
      </c>
      <c r="V69" s="39" t="str">
        <f t="shared" si="75"/>
        <v>Team B3</v>
      </c>
      <c r="W69" s="172" t="str">
        <f t="shared" si="76"/>
        <v>Team B8</v>
      </c>
      <c r="X69" s="172">
        <f t="shared" si="82"/>
        <v>5</v>
      </c>
      <c r="Y69" s="34">
        <f t="shared" si="83"/>
        <v>1</v>
      </c>
      <c r="Z69" s="33" t="str">
        <f t="shared" si="84"/>
        <v>Team B3Team B8</v>
      </c>
      <c r="AA69" s="172">
        <f t="shared" si="79"/>
        <v>1</v>
      </c>
      <c r="AB69" s="172" t="str">
        <f t="shared" si="85"/>
        <v>5 : 1</v>
      </c>
      <c r="AC69" s="3" t="str">
        <f t="shared" si="86"/>
        <v/>
      </c>
      <c r="AD69" s="64" t="str">
        <f t="shared" si="87"/>
        <v/>
      </c>
      <c r="AE69" s="66">
        <f t="shared" si="77"/>
        <v>3</v>
      </c>
      <c r="AF69" s="64">
        <f t="shared" si="78"/>
        <v>0</v>
      </c>
      <c r="AG69" s="172">
        <f>IF($AH69="",0,COUNTIF($AH$64:$AH69,INDEX($AH$352:$AH$639,ROW($A6))))</f>
        <v>0</v>
      </c>
      <c r="AH69" s="167" t="str">
        <f t="shared" si="80"/>
        <v>Team B3Team B8</v>
      </c>
      <c r="AI69" s="3" t="s">
        <v>138</v>
      </c>
      <c r="AJ69" s="172"/>
      <c r="AK69" s="172"/>
      <c r="AL69" s="172"/>
      <c r="AM69" s="3"/>
      <c r="AN69" s="172"/>
      <c r="AO69" s="172"/>
      <c r="AP69" s="172"/>
      <c r="AQ69" s="172"/>
    </row>
    <row r="70" spans="2:43" s="2" customFormat="1" ht="12" customHeight="1" x14ac:dyDescent="0.2">
      <c r="B70" s="340"/>
      <c r="C70" s="340"/>
      <c r="D70" s="340"/>
      <c r="E70" s="340"/>
      <c r="F70" s="340"/>
      <c r="G70" s="340"/>
      <c r="H70" s="340"/>
      <c r="I70" s="340"/>
      <c r="J70" s="340"/>
      <c r="K70" s="340"/>
      <c r="Q70" s="42" t="s">
        <v>10</v>
      </c>
      <c r="R70" s="53" t="str">
        <f t="shared" si="81"/>
        <v>Team C7</v>
      </c>
      <c r="U70" s="57" t="s">
        <v>10</v>
      </c>
      <c r="V70" s="39" t="str">
        <f t="shared" si="75"/>
        <v>Team C3</v>
      </c>
      <c r="W70" s="172" t="str">
        <f t="shared" si="76"/>
        <v>Team C8</v>
      </c>
      <c r="X70" s="172">
        <f t="shared" si="82"/>
        <v>6</v>
      </c>
      <c r="Y70" s="34">
        <f t="shared" si="83"/>
        <v>1</v>
      </c>
      <c r="Z70" s="33" t="str">
        <f t="shared" si="84"/>
        <v>Team C3Team C8</v>
      </c>
      <c r="AA70" s="172">
        <f t="shared" si="79"/>
        <v>1</v>
      </c>
      <c r="AB70" s="172" t="str">
        <f t="shared" si="85"/>
        <v>6 : 1</v>
      </c>
      <c r="AC70" s="3" t="str">
        <f t="shared" si="86"/>
        <v/>
      </c>
      <c r="AD70" s="64" t="str">
        <f t="shared" si="87"/>
        <v/>
      </c>
      <c r="AE70" s="66">
        <f t="shared" si="77"/>
        <v>3</v>
      </c>
      <c r="AF70" s="64">
        <f t="shared" si="78"/>
        <v>0</v>
      </c>
      <c r="AG70" s="172">
        <f>IF($AH70="",0,COUNTIF($AH$64:$AH70,INDEX($AH$352:$AH$639,ROW($A7))))</f>
        <v>0</v>
      </c>
      <c r="AH70" s="167" t="str">
        <f t="shared" si="80"/>
        <v>Team C3Team C8</v>
      </c>
      <c r="AI70" s="3" t="s">
        <v>138</v>
      </c>
      <c r="AJ70" s="172"/>
      <c r="AK70" s="172"/>
      <c r="AL70" s="172"/>
      <c r="AM70" s="172"/>
      <c r="AN70" s="3"/>
      <c r="AO70" s="172"/>
      <c r="AP70" s="172"/>
      <c r="AQ70" s="172"/>
    </row>
    <row r="71" spans="2:43" s="2" customFormat="1" ht="12.75" thickBot="1" x14ac:dyDescent="0.25">
      <c r="B71" s="3"/>
      <c r="F71" s="3"/>
      <c r="G71" s="3"/>
      <c r="H71" s="3"/>
      <c r="I71" s="3"/>
      <c r="J71" s="3"/>
      <c r="K71" s="3"/>
      <c r="L71" s="3"/>
      <c r="M71" s="3"/>
      <c r="Q71" s="42" t="s">
        <v>11</v>
      </c>
      <c r="R71" s="53" t="str">
        <f t="shared" si="81"/>
        <v>Team C8</v>
      </c>
      <c r="U71" s="57" t="s">
        <v>11</v>
      </c>
      <c r="V71" s="39" t="str">
        <f t="shared" si="75"/>
        <v>Team D3</v>
      </c>
      <c r="W71" s="172" t="str">
        <f t="shared" si="76"/>
        <v>Team D8</v>
      </c>
      <c r="X71" s="172">
        <f t="shared" si="82"/>
        <v>5</v>
      </c>
      <c r="Y71" s="34">
        <f t="shared" si="83"/>
        <v>2</v>
      </c>
      <c r="Z71" s="33" t="str">
        <f t="shared" si="84"/>
        <v>Team D3Team D8</v>
      </c>
      <c r="AA71" s="172">
        <f t="shared" si="79"/>
        <v>1</v>
      </c>
      <c r="AB71" s="172" t="str">
        <f t="shared" si="85"/>
        <v>5 : 2</v>
      </c>
      <c r="AC71" s="3" t="str">
        <f t="shared" si="86"/>
        <v/>
      </c>
      <c r="AD71" s="64" t="str">
        <f t="shared" si="87"/>
        <v/>
      </c>
      <c r="AE71" s="66">
        <f t="shared" si="77"/>
        <v>3</v>
      </c>
      <c r="AF71" s="64">
        <f t="shared" si="78"/>
        <v>0</v>
      </c>
      <c r="AG71" s="172">
        <f>IF($AH71="",0,COUNTIF($AH$64:$AH71,INDEX($AH$352:$AH$639,ROW($A8))))</f>
        <v>0</v>
      </c>
      <c r="AH71" s="167" t="str">
        <f t="shared" si="80"/>
        <v>Team D3Team D8</v>
      </c>
      <c r="AI71" s="3" t="s">
        <v>138</v>
      </c>
      <c r="AJ71" s="172"/>
      <c r="AK71" s="172"/>
      <c r="AL71" s="172"/>
      <c r="AM71" s="172"/>
      <c r="AN71" s="172"/>
      <c r="AO71" s="3"/>
      <c r="AP71" s="172"/>
      <c r="AQ71" s="172"/>
    </row>
    <row r="72" spans="2:43" s="2" customFormat="1" ht="12.75" thickBot="1" x14ac:dyDescent="0.25">
      <c r="C72" s="2" t="s">
        <v>126</v>
      </c>
      <c r="E72" s="165">
        <v>3</v>
      </c>
      <c r="L72" s="172"/>
      <c r="M72" s="172"/>
      <c r="Q72" s="43" t="s">
        <v>12</v>
      </c>
      <c r="R72" s="54" t="str">
        <f>IF($C89=0,"",$C89)</f>
        <v>Team C9</v>
      </c>
      <c r="U72" s="57" t="s">
        <v>12</v>
      </c>
      <c r="V72" s="39" t="str">
        <f t="shared" si="75"/>
        <v>Team A7</v>
      </c>
      <c r="W72" s="172" t="str">
        <f t="shared" si="76"/>
        <v>Maibach 1822 eV</v>
      </c>
      <c r="X72" s="172">
        <f t="shared" si="82"/>
        <v>4</v>
      </c>
      <c r="Y72" s="34">
        <f t="shared" si="83"/>
        <v>2</v>
      </c>
      <c r="Z72" s="33" t="str">
        <f t="shared" si="84"/>
        <v>Team A7Maibach 1822 eV</v>
      </c>
      <c r="AA72" s="172">
        <f t="shared" si="79"/>
        <v>1</v>
      </c>
      <c r="AB72" s="172" t="str">
        <f t="shared" si="85"/>
        <v>4 : 2</v>
      </c>
      <c r="AC72" s="3" t="str">
        <f t="shared" si="86"/>
        <v/>
      </c>
      <c r="AD72" s="64" t="str">
        <f t="shared" si="87"/>
        <v/>
      </c>
      <c r="AE72" s="66">
        <f t="shared" si="77"/>
        <v>3</v>
      </c>
      <c r="AF72" s="64">
        <f t="shared" si="78"/>
        <v>0</v>
      </c>
      <c r="AG72" s="172">
        <f>IF($AH72="",0,COUNTIF($AH$64:$AH72,INDEX($AH$352:$AH$639,ROW($A9))))</f>
        <v>0</v>
      </c>
      <c r="AH72" s="167" t="str">
        <f t="shared" si="80"/>
        <v>Team A7Maibach 1822 eV</v>
      </c>
      <c r="AI72" s="3" t="s">
        <v>138</v>
      </c>
      <c r="AJ72" s="172"/>
      <c r="AK72" s="172"/>
      <c r="AL72" s="172"/>
      <c r="AM72" s="172"/>
      <c r="AN72" s="172"/>
      <c r="AO72" s="172"/>
      <c r="AP72" s="3"/>
      <c r="AQ72" s="172"/>
    </row>
    <row r="73" spans="2:43" s="2" customFormat="1" ht="12.75" thickBot="1" x14ac:dyDescent="0.25">
      <c r="C73" s="3"/>
      <c r="D73" s="3"/>
      <c r="E73" s="172"/>
      <c r="H73" s="344" t="s">
        <v>159</v>
      </c>
      <c r="I73" s="344"/>
      <c r="L73" s="172"/>
      <c r="M73" s="172"/>
      <c r="U73" s="57" t="s">
        <v>13</v>
      </c>
      <c r="V73" s="39" t="str">
        <f t="shared" si="75"/>
        <v>Team B7</v>
      </c>
      <c r="W73" s="172" t="str">
        <f t="shared" si="76"/>
        <v>Team B4</v>
      </c>
      <c r="X73" s="172">
        <f t="shared" si="82"/>
        <v>3</v>
      </c>
      <c r="Y73" s="34">
        <f t="shared" si="83"/>
        <v>0</v>
      </c>
      <c r="Z73" s="33" t="str">
        <f t="shared" si="84"/>
        <v>Team B7Team B4</v>
      </c>
      <c r="AA73" s="172">
        <f t="shared" si="79"/>
        <v>1</v>
      </c>
      <c r="AB73" s="172" t="str">
        <f t="shared" si="85"/>
        <v>3 : 0</v>
      </c>
      <c r="AC73" s="3" t="str">
        <f t="shared" si="86"/>
        <v/>
      </c>
      <c r="AD73" s="64" t="str">
        <f t="shared" si="87"/>
        <v/>
      </c>
      <c r="AE73" s="66">
        <f t="shared" si="77"/>
        <v>3</v>
      </c>
      <c r="AF73" s="64">
        <f t="shared" si="78"/>
        <v>0</v>
      </c>
      <c r="AG73" s="172">
        <f>IF($AH73="",0,COUNTIF($AH$64:$AH73,INDEX($AH$352:$AH$639,ROW($A10))))</f>
        <v>0</v>
      </c>
      <c r="AH73" s="167" t="str">
        <f t="shared" si="80"/>
        <v>Team B7Team B4</v>
      </c>
      <c r="AI73" s="3" t="s">
        <v>138</v>
      </c>
      <c r="AJ73" s="172"/>
      <c r="AK73" s="172"/>
      <c r="AL73" s="172"/>
      <c r="AM73" s="172"/>
      <c r="AN73" s="172"/>
      <c r="AO73" s="172"/>
      <c r="AP73" s="172"/>
      <c r="AQ73" s="3"/>
    </row>
    <row r="74" spans="2:43" s="2" customFormat="1" ht="12.75" thickBot="1" x14ac:dyDescent="0.25">
      <c r="C74" s="2" t="s">
        <v>125</v>
      </c>
      <c r="E74" s="165">
        <v>1</v>
      </c>
      <c r="H74" s="344"/>
      <c r="I74" s="344"/>
      <c r="J74" s="165">
        <v>6</v>
      </c>
      <c r="L74" s="172"/>
      <c r="M74" s="172"/>
      <c r="U74" s="57" t="s">
        <v>14</v>
      </c>
      <c r="V74" s="39" t="str">
        <f t="shared" si="75"/>
        <v>Team C7</v>
      </c>
      <c r="W74" s="172" t="str">
        <f t="shared" si="76"/>
        <v>Team C4</v>
      </c>
      <c r="X74" s="172">
        <f t="shared" si="82"/>
        <v>5</v>
      </c>
      <c r="Y74" s="34">
        <f t="shared" si="83"/>
        <v>1</v>
      </c>
      <c r="Z74" s="33" t="str">
        <f t="shared" si="84"/>
        <v>Team C7Team C4</v>
      </c>
      <c r="AA74" s="172">
        <f t="shared" si="79"/>
        <v>1</v>
      </c>
      <c r="AB74" s="172" t="str">
        <f t="shared" si="85"/>
        <v>5 : 1</v>
      </c>
      <c r="AC74" s="3" t="str">
        <f t="shared" si="86"/>
        <v/>
      </c>
      <c r="AD74" s="64" t="str">
        <f t="shared" si="87"/>
        <v/>
      </c>
      <c r="AE74" s="66">
        <f t="shared" si="77"/>
        <v>3</v>
      </c>
      <c r="AF74" s="64">
        <f t="shared" si="78"/>
        <v>0</v>
      </c>
      <c r="AG74" s="172">
        <f>IF($AH74="",0,COUNTIF($AH$64:$AH74,INDEX($AH$352:$AH$639,ROW($A11))))</f>
        <v>0</v>
      </c>
      <c r="AH74" s="167" t="str">
        <f t="shared" si="80"/>
        <v>Team C7Team C4</v>
      </c>
      <c r="AI74" s="3" t="s">
        <v>138</v>
      </c>
    </row>
    <row r="75" spans="2:43" s="2" customFormat="1" x14ac:dyDescent="0.2">
      <c r="C75" s="2" t="s">
        <v>128</v>
      </c>
      <c r="L75" s="172"/>
      <c r="M75" s="172"/>
      <c r="U75" s="57" t="s">
        <v>15</v>
      </c>
      <c r="V75" s="39" t="str">
        <f t="shared" si="75"/>
        <v>Team D7</v>
      </c>
      <c r="W75" s="172" t="str">
        <f t="shared" si="76"/>
        <v>Team D4</v>
      </c>
      <c r="X75" s="172">
        <f t="shared" si="82"/>
        <v>0</v>
      </c>
      <c r="Y75" s="34">
        <f t="shared" si="83"/>
        <v>3</v>
      </c>
      <c r="Z75" s="33" t="str">
        <f t="shared" si="84"/>
        <v>Team D7Team D4</v>
      </c>
      <c r="AA75" s="172">
        <f t="shared" si="79"/>
        <v>1</v>
      </c>
      <c r="AB75" s="172" t="str">
        <f t="shared" si="85"/>
        <v>0 : 3</v>
      </c>
      <c r="AC75" s="3" t="str">
        <f t="shared" si="86"/>
        <v/>
      </c>
      <c r="AD75" s="64" t="str">
        <f t="shared" si="87"/>
        <v/>
      </c>
      <c r="AE75" s="66">
        <f t="shared" si="77"/>
        <v>0</v>
      </c>
      <c r="AF75" s="64">
        <f t="shared" si="78"/>
        <v>3</v>
      </c>
      <c r="AG75" s="172">
        <f>IF($AH75="",0,COUNTIF($AH$64:$AH75,INDEX($AH$352:$AH$639,ROW($A12))))</f>
        <v>0</v>
      </c>
      <c r="AH75" s="167" t="str">
        <f t="shared" si="80"/>
        <v>Team D7Team D4</v>
      </c>
      <c r="AI75" s="3" t="s">
        <v>138</v>
      </c>
    </row>
    <row r="76" spans="2:43" s="2" customFormat="1" x14ac:dyDescent="0.2">
      <c r="C76" s="2" t="s">
        <v>127</v>
      </c>
      <c r="L76" s="172"/>
      <c r="M76" s="172"/>
      <c r="U76" s="57" t="s">
        <v>16</v>
      </c>
      <c r="V76" s="39" t="str">
        <f t="shared" si="75"/>
        <v>Beinbruch SC</v>
      </c>
      <c r="W76" s="172" t="str">
        <f t="shared" si="76"/>
        <v>FV Schlappe Lunge</v>
      </c>
      <c r="X76" s="172">
        <f t="shared" si="82"/>
        <v>1</v>
      </c>
      <c r="Y76" s="34">
        <f t="shared" si="83"/>
        <v>2</v>
      </c>
      <c r="Z76" s="33" t="str">
        <f t="shared" si="84"/>
        <v>Beinbruch SCFV Schlappe Lunge</v>
      </c>
      <c r="AA76" s="172">
        <f t="shared" si="79"/>
        <v>1</v>
      </c>
      <c r="AB76" s="172" t="str">
        <f t="shared" si="85"/>
        <v>1 : 2</v>
      </c>
      <c r="AC76" s="3" t="str">
        <f t="shared" si="86"/>
        <v/>
      </c>
      <c r="AD76" s="64" t="str">
        <f t="shared" si="87"/>
        <v/>
      </c>
      <c r="AE76" s="66">
        <f t="shared" si="77"/>
        <v>0</v>
      </c>
      <c r="AF76" s="64">
        <f t="shared" si="78"/>
        <v>3</v>
      </c>
      <c r="AG76" s="172">
        <f>IF($AH76="",0,COUNTIF($AH$64:$AH76,INDEX($AH$352:$AH$639,ROW($A13))))</f>
        <v>0</v>
      </c>
      <c r="AH76" s="167" t="str">
        <f t="shared" si="80"/>
        <v>Beinbruch SCFV Schlappe Lunge</v>
      </c>
      <c r="AI76" s="3" t="s">
        <v>138</v>
      </c>
    </row>
    <row r="77" spans="2:43" s="2" customFormat="1" x14ac:dyDescent="0.2">
      <c r="L77" s="172"/>
      <c r="M77" s="172"/>
      <c r="U77" s="57" t="s">
        <v>17</v>
      </c>
      <c r="V77" s="39" t="str">
        <f t="shared" si="75"/>
        <v>Team B5</v>
      </c>
      <c r="W77" s="172" t="str">
        <f t="shared" si="76"/>
        <v>Team B6</v>
      </c>
      <c r="X77" s="172">
        <f t="shared" si="82"/>
        <v>2</v>
      </c>
      <c r="Y77" s="34">
        <f t="shared" si="83"/>
        <v>2</v>
      </c>
      <c r="Z77" s="33" t="str">
        <f t="shared" si="84"/>
        <v>Team B5Team B6</v>
      </c>
      <c r="AA77" s="172">
        <f t="shared" si="79"/>
        <v>1</v>
      </c>
      <c r="AB77" s="172" t="str">
        <f t="shared" si="85"/>
        <v>2 : 2</v>
      </c>
      <c r="AC77" s="3" t="str">
        <f t="shared" si="86"/>
        <v/>
      </c>
      <c r="AD77" s="64" t="str">
        <f t="shared" si="87"/>
        <v/>
      </c>
      <c r="AE77" s="66">
        <f t="shared" si="77"/>
        <v>1</v>
      </c>
      <c r="AF77" s="64">
        <f t="shared" si="78"/>
        <v>1</v>
      </c>
      <c r="AG77" s="172">
        <f>IF($AH77="",0,COUNTIF($AH$64:$AH77,INDEX($AH$352:$AH$639,ROW($A14))))</f>
        <v>0</v>
      </c>
      <c r="AH77" s="167" t="str">
        <f t="shared" si="80"/>
        <v>Team B5Team B6</v>
      </c>
      <c r="AI77" s="3" t="s">
        <v>138</v>
      </c>
    </row>
    <row r="78" spans="2:43" s="2" customFormat="1" ht="12" customHeight="1" x14ac:dyDescent="0.2">
      <c r="B78" s="339" t="s">
        <v>154</v>
      </c>
      <c r="C78" s="339"/>
      <c r="D78" s="339"/>
      <c r="E78" s="339"/>
      <c r="F78" s="339"/>
      <c r="G78" s="339"/>
      <c r="H78" s="339"/>
      <c r="I78" s="339"/>
      <c r="J78" s="339"/>
      <c r="K78" s="339"/>
      <c r="L78" s="172"/>
      <c r="M78" s="172"/>
      <c r="U78" s="57" t="s">
        <v>18</v>
      </c>
      <c r="V78" s="39" t="str">
        <f t="shared" si="75"/>
        <v>Team C5</v>
      </c>
      <c r="W78" s="172" t="str">
        <f t="shared" si="76"/>
        <v>Team C6</v>
      </c>
      <c r="X78" s="172">
        <f t="shared" si="82"/>
        <v>4</v>
      </c>
      <c r="Y78" s="34">
        <f t="shared" si="83"/>
        <v>3</v>
      </c>
      <c r="Z78" s="33" t="str">
        <f t="shared" si="84"/>
        <v>Team C5Team C6</v>
      </c>
      <c r="AA78" s="172">
        <f t="shared" si="79"/>
        <v>1</v>
      </c>
      <c r="AB78" s="172" t="str">
        <f t="shared" si="85"/>
        <v>4 : 3</v>
      </c>
      <c r="AC78" s="3" t="str">
        <f t="shared" si="86"/>
        <v/>
      </c>
      <c r="AD78" s="64" t="str">
        <f t="shared" si="87"/>
        <v/>
      </c>
      <c r="AE78" s="66">
        <f t="shared" si="77"/>
        <v>3</v>
      </c>
      <c r="AF78" s="64">
        <f t="shared" si="78"/>
        <v>0</v>
      </c>
      <c r="AG78" s="172">
        <f>IF($AH78="",0,COUNTIF($AH$64:$AH78,INDEX($AH$352:$AH$639,ROW($A15))))</f>
        <v>0</v>
      </c>
      <c r="AH78" s="167" t="str">
        <f t="shared" si="80"/>
        <v>Team C5Team C6</v>
      </c>
      <c r="AI78" s="3" t="s">
        <v>138</v>
      </c>
    </row>
    <row r="79" spans="2:43" s="2" customFormat="1" ht="12" customHeight="1" x14ac:dyDescent="0.2">
      <c r="B79" s="339"/>
      <c r="C79" s="339"/>
      <c r="D79" s="339"/>
      <c r="E79" s="339"/>
      <c r="F79" s="339"/>
      <c r="G79" s="339"/>
      <c r="H79" s="339"/>
      <c r="I79" s="339"/>
      <c r="J79" s="339"/>
      <c r="K79" s="339"/>
      <c r="L79" s="172"/>
      <c r="M79" s="172"/>
      <c r="U79" s="57" t="s">
        <v>19</v>
      </c>
      <c r="V79" s="39" t="str">
        <f t="shared" si="75"/>
        <v>Team D5</v>
      </c>
      <c r="W79" s="172" t="str">
        <f t="shared" si="76"/>
        <v>Team D6</v>
      </c>
      <c r="X79" s="172">
        <f t="shared" si="82"/>
        <v>3</v>
      </c>
      <c r="Y79" s="34">
        <f t="shared" si="83"/>
        <v>3</v>
      </c>
      <c r="Z79" s="33" t="str">
        <f t="shared" si="84"/>
        <v>Team D5Team D6</v>
      </c>
      <c r="AA79" s="172">
        <f t="shared" si="79"/>
        <v>1</v>
      </c>
      <c r="AB79" s="172" t="str">
        <f t="shared" si="85"/>
        <v>3 : 3</v>
      </c>
      <c r="AC79" s="3" t="str">
        <f t="shared" si="86"/>
        <v/>
      </c>
      <c r="AD79" s="64" t="str">
        <f t="shared" si="87"/>
        <v/>
      </c>
      <c r="AE79" s="66">
        <f t="shared" si="77"/>
        <v>1</v>
      </c>
      <c r="AF79" s="64">
        <f t="shared" si="78"/>
        <v>1</v>
      </c>
      <c r="AG79" s="172">
        <f>IF($AH79="",0,COUNTIF($AH$64:$AH79,INDEX($AH$352:$AH$639,ROW($A16))))</f>
        <v>0</v>
      </c>
      <c r="AH79" s="167" t="str">
        <f t="shared" si="80"/>
        <v>Team D5Team D6</v>
      </c>
      <c r="AI79" s="3" t="s">
        <v>138</v>
      </c>
    </row>
    <row r="80" spans="2:43" s="2" customFormat="1" ht="13.5" customHeight="1" thickBot="1" x14ac:dyDescent="0.25">
      <c r="C80" s="181" t="s">
        <v>157</v>
      </c>
      <c r="D80" s="59" t="s">
        <v>115</v>
      </c>
      <c r="E80" s="59" t="s">
        <v>156</v>
      </c>
      <c r="F80" s="181"/>
      <c r="G80" s="182" t="s">
        <v>129</v>
      </c>
      <c r="H80" s="25" t="s">
        <v>131</v>
      </c>
      <c r="I80" s="25" t="s">
        <v>132</v>
      </c>
      <c r="J80" s="341" t="s">
        <v>130</v>
      </c>
      <c r="K80" s="341"/>
      <c r="U80" s="57" t="s">
        <v>20</v>
      </c>
      <c r="V80" s="39" t="str">
        <f t="shared" si="75"/>
        <v>Team A9</v>
      </c>
      <c r="W80" s="172" t="str">
        <f t="shared" si="76"/>
        <v>1. FC Riedwald</v>
      </c>
      <c r="X80" s="172">
        <f t="shared" si="82"/>
        <v>1</v>
      </c>
      <c r="Y80" s="34">
        <f t="shared" si="83"/>
        <v>3</v>
      </c>
      <c r="Z80" s="33" t="str">
        <f t="shared" si="84"/>
        <v>Team A91. FC Riedwald</v>
      </c>
      <c r="AA80" s="172">
        <f t="shared" si="79"/>
        <v>1</v>
      </c>
      <c r="AB80" s="172" t="str">
        <f t="shared" si="85"/>
        <v>1 : 3</v>
      </c>
      <c r="AC80" s="3" t="str">
        <f t="shared" si="86"/>
        <v/>
      </c>
      <c r="AD80" s="64" t="str">
        <f t="shared" si="87"/>
        <v/>
      </c>
      <c r="AE80" s="66">
        <f t="shared" si="77"/>
        <v>0</v>
      </c>
      <c r="AF80" s="64">
        <f t="shared" si="78"/>
        <v>3</v>
      </c>
      <c r="AG80" s="172">
        <f>IF($AH80="",0,COUNTIF($AH$64:$AH80,INDEX($AH$352:$AH$639,ROW($A17))))</f>
        <v>0</v>
      </c>
      <c r="AH80" s="167" t="str">
        <f t="shared" si="80"/>
        <v>Team A91. FC Riedwald</v>
      </c>
      <c r="AI80" s="3" t="s">
        <v>138</v>
      </c>
    </row>
    <row r="81" spans="2:35" s="2" customFormat="1" ht="12.75" thickTop="1" x14ac:dyDescent="0.2">
      <c r="B81" s="1" t="s">
        <v>2</v>
      </c>
      <c r="C81" s="160" t="str">
        <f>Spielplan!$C30</f>
        <v>Team C1</v>
      </c>
      <c r="D81" s="183">
        <f>Spielplan!$D30</f>
        <v>0</v>
      </c>
      <c r="E81" s="184">
        <f>Spielplan!$E30</f>
        <v>0</v>
      </c>
      <c r="G81" s="1" t="s">
        <v>2</v>
      </c>
      <c r="H81" s="173" t="str">
        <f>Spielplan!$J6</f>
        <v>Team A9</v>
      </c>
      <c r="I81" s="163" t="str">
        <f>Spielplan!$L6</f>
        <v>Eintracht Frankfurt</v>
      </c>
      <c r="J81" s="172">
        <f>IF(Spielplan!$M6="","",Spielplan!$M6)</f>
        <v>2</v>
      </c>
      <c r="K81" s="175">
        <f>IF(Spielplan!$O6="","",Spielplan!$O6)</f>
        <v>2</v>
      </c>
      <c r="U81" s="57" t="s">
        <v>21</v>
      </c>
      <c r="V81" s="39" t="str">
        <f t="shared" si="75"/>
        <v>Team B9</v>
      </c>
      <c r="W81" s="172" t="str">
        <f t="shared" si="76"/>
        <v>Team B1</v>
      </c>
      <c r="X81" s="172">
        <f t="shared" si="82"/>
        <v>3</v>
      </c>
      <c r="Y81" s="34">
        <f t="shared" si="83"/>
        <v>3</v>
      </c>
      <c r="Z81" s="33" t="str">
        <f t="shared" si="84"/>
        <v>Team B9Team B1</v>
      </c>
      <c r="AA81" s="172">
        <f t="shared" si="79"/>
        <v>1</v>
      </c>
      <c r="AB81" s="172" t="str">
        <f t="shared" si="85"/>
        <v>3 : 3</v>
      </c>
      <c r="AC81" s="3" t="str">
        <f t="shared" si="86"/>
        <v/>
      </c>
      <c r="AD81" s="64" t="str">
        <f t="shared" si="87"/>
        <v/>
      </c>
      <c r="AE81" s="66">
        <f t="shared" si="77"/>
        <v>1</v>
      </c>
      <c r="AF81" s="64">
        <f t="shared" si="78"/>
        <v>1</v>
      </c>
      <c r="AG81" s="172">
        <f>IF($AH81="",0,COUNTIF($AH$64:$AH81,INDEX($AH$352:$AH$639,ROW($A18))))</f>
        <v>0</v>
      </c>
      <c r="AH81" s="167" t="str">
        <f t="shared" si="80"/>
        <v>Team B9Team B1</v>
      </c>
      <c r="AI81" s="3" t="s">
        <v>138</v>
      </c>
    </row>
    <row r="82" spans="2:35" s="2" customFormat="1" x14ac:dyDescent="0.2">
      <c r="B82" s="1" t="s">
        <v>3</v>
      </c>
      <c r="C82" s="161" t="str">
        <f>Spielplan!$C31</f>
        <v>Team C2</v>
      </c>
      <c r="D82" s="185">
        <f>Spielplan!$D31</f>
        <v>0</v>
      </c>
      <c r="E82" s="186">
        <f>Spielplan!$E31</f>
        <v>0</v>
      </c>
      <c r="G82" s="1" t="s">
        <v>3</v>
      </c>
      <c r="H82" s="174" t="str">
        <f>Spielplan!$J7</f>
        <v>Team B9</v>
      </c>
      <c r="I82" s="3" t="str">
        <f>Spielplan!$L7</f>
        <v>Team B2</v>
      </c>
      <c r="J82" s="172">
        <f>IF(Spielplan!$M7="","",Spielplan!$M7)</f>
        <v>3</v>
      </c>
      <c r="K82" s="175">
        <f>IF(Spielplan!$O7="","",Spielplan!$O7)</f>
        <v>4</v>
      </c>
      <c r="U82" s="57" t="s">
        <v>22</v>
      </c>
      <c r="V82" s="39" t="str">
        <f t="shared" si="75"/>
        <v>Team C9</v>
      </c>
      <c r="W82" s="172" t="str">
        <f t="shared" si="76"/>
        <v>Team C1</v>
      </c>
      <c r="X82" s="172">
        <f t="shared" si="82"/>
        <v>1</v>
      </c>
      <c r="Y82" s="34">
        <f t="shared" si="83"/>
        <v>5</v>
      </c>
      <c r="Z82" s="33" t="str">
        <f t="shared" si="84"/>
        <v>Team C9Team C1</v>
      </c>
      <c r="AA82" s="172">
        <f t="shared" si="79"/>
        <v>1</v>
      </c>
      <c r="AB82" s="172" t="str">
        <f t="shared" si="85"/>
        <v>1 : 5</v>
      </c>
      <c r="AC82" s="3" t="str">
        <f t="shared" si="86"/>
        <v/>
      </c>
      <c r="AD82" s="64" t="str">
        <f t="shared" si="87"/>
        <v/>
      </c>
      <c r="AE82" s="66">
        <f t="shared" si="77"/>
        <v>0</v>
      </c>
      <c r="AF82" s="64">
        <f t="shared" si="78"/>
        <v>3</v>
      </c>
      <c r="AG82" s="172">
        <f>IF($AH82="",0,COUNTIF($AH$64:$AH82,INDEX($AH$352:$AH$639,ROW($A19))))</f>
        <v>0</v>
      </c>
      <c r="AH82" s="167" t="str">
        <f t="shared" si="80"/>
        <v>Team C9Team C1</v>
      </c>
      <c r="AI82" s="3" t="s">
        <v>138</v>
      </c>
    </row>
    <row r="83" spans="2:35" s="2" customFormat="1" x14ac:dyDescent="0.2">
      <c r="B83" s="172" t="s">
        <v>4</v>
      </c>
      <c r="C83" s="161" t="str">
        <f>Spielplan!$C32</f>
        <v>Team C3</v>
      </c>
      <c r="D83" s="185">
        <f>Spielplan!$D32</f>
        <v>0</v>
      </c>
      <c r="E83" s="186">
        <f>Spielplan!$E32</f>
        <v>0</v>
      </c>
      <c r="G83" s="1" t="s">
        <v>4</v>
      </c>
      <c r="H83" s="174" t="str">
        <f>Spielplan!$J8</f>
        <v>Team C9</v>
      </c>
      <c r="I83" s="3" t="str">
        <f>Spielplan!$L8</f>
        <v>Team C2</v>
      </c>
      <c r="J83" s="172">
        <f>IF(Spielplan!$M8="","",Spielplan!$M8)</f>
        <v>3</v>
      </c>
      <c r="K83" s="175">
        <f>IF(Spielplan!$O8="","",Spielplan!$O8)</f>
        <v>3</v>
      </c>
      <c r="U83" s="57" t="s">
        <v>23</v>
      </c>
      <c r="V83" s="39" t="str">
        <f t="shared" si="75"/>
        <v>Team D9</v>
      </c>
      <c r="W83" s="172" t="str">
        <f t="shared" si="76"/>
        <v>Team D1</v>
      </c>
      <c r="X83" s="172">
        <f t="shared" si="82"/>
        <v>1</v>
      </c>
      <c r="Y83" s="34">
        <f t="shared" si="83"/>
        <v>6</v>
      </c>
      <c r="Z83" s="33" t="str">
        <f t="shared" si="84"/>
        <v>Team D9Team D1</v>
      </c>
      <c r="AA83" s="172">
        <f t="shared" si="79"/>
        <v>1</v>
      </c>
      <c r="AB83" s="172" t="str">
        <f t="shared" si="85"/>
        <v>1 : 6</v>
      </c>
      <c r="AC83" s="3" t="str">
        <f t="shared" si="86"/>
        <v/>
      </c>
      <c r="AD83" s="64" t="str">
        <f t="shared" si="87"/>
        <v/>
      </c>
      <c r="AE83" s="66">
        <f t="shared" si="77"/>
        <v>0</v>
      </c>
      <c r="AF83" s="64">
        <f t="shared" si="78"/>
        <v>3</v>
      </c>
      <c r="AG83" s="172">
        <f>IF($AH83="",0,COUNTIF($AH$64:$AH83,INDEX($AH$352:$AH$639,ROW($A20))))</f>
        <v>0</v>
      </c>
      <c r="AH83" s="167" t="str">
        <f t="shared" si="80"/>
        <v>Team D9Team D1</v>
      </c>
      <c r="AI83" s="3" t="s">
        <v>138</v>
      </c>
    </row>
    <row r="84" spans="2:35" s="2" customFormat="1" x14ac:dyDescent="0.2">
      <c r="B84" s="172" t="s">
        <v>5</v>
      </c>
      <c r="C84" s="161" t="str">
        <f>Spielplan!$C33</f>
        <v>Team C4</v>
      </c>
      <c r="D84" s="185">
        <f>Spielplan!$D33</f>
        <v>0</v>
      </c>
      <c r="E84" s="186">
        <f>Spielplan!$E33</f>
        <v>0</v>
      </c>
      <c r="G84" s="1" t="s">
        <v>5</v>
      </c>
      <c r="H84" s="174" t="str">
        <f>Spielplan!$J9</f>
        <v>Team D9</v>
      </c>
      <c r="I84" s="3" t="str">
        <f>Spielplan!$L9</f>
        <v>Team D2</v>
      </c>
      <c r="J84" s="172">
        <f>IF(Spielplan!$M9="","",Spielplan!$M9)</f>
        <v>3</v>
      </c>
      <c r="K84" s="175">
        <f>IF(Spielplan!$O9="","",Spielplan!$O9)</f>
        <v>1</v>
      </c>
      <c r="U84" s="57" t="s">
        <v>24</v>
      </c>
      <c r="V84" s="39" t="str">
        <f t="shared" si="75"/>
        <v>Eintracht Frankfurt</v>
      </c>
      <c r="W84" s="172" t="str">
        <f t="shared" si="76"/>
        <v>Team A7</v>
      </c>
      <c r="X84" s="172">
        <f t="shared" si="82"/>
        <v>2</v>
      </c>
      <c r="Y84" s="34">
        <f t="shared" si="83"/>
        <v>5</v>
      </c>
      <c r="Z84" s="33" t="str">
        <f t="shared" si="84"/>
        <v>Eintracht FrankfurtTeam A7</v>
      </c>
      <c r="AA84" s="172">
        <f t="shared" si="79"/>
        <v>1</v>
      </c>
      <c r="AB84" s="172" t="str">
        <f t="shared" si="85"/>
        <v>2 : 5</v>
      </c>
      <c r="AC84" s="3" t="str">
        <f t="shared" si="86"/>
        <v/>
      </c>
      <c r="AD84" s="64" t="str">
        <f t="shared" si="87"/>
        <v/>
      </c>
      <c r="AE84" s="66">
        <f t="shared" si="77"/>
        <v>0</v>
      </c>
      <c r="AF84" s="64">
        <f t="shared" si="78"/>
        <v>3</v>
      </c>
      <c r="AG84" s="172">
        <f>IF($AH84="",0,COUNTIF($AH$64:$AH84,INDEX($AH$352:$AH$639,ROW($A21))))</f>
        <v>0</v>
      </c>
      <c r="AH84" s="167" t="str">
        <f t="shared" si="80"/>
        <v>Eintracht FrankfurtTeam A7</v>
      </c>
      <c r="AI84" s="3" t="s">
        <v>138</v>
      </c>
    </row>
    <row r="85" spans="2:35" s="2" customFormat="1" x14ac:dyDescent="0.2">
      <c r="B85" s="172" t="s">
        <v>6</v>
      </c>
      <c r="C85" s="161" t="str">
        <f>Spielplan!$C34</f>
        <v>Team C5</v>
      </c>
      <c r="D85" s="185">
        <f>Spielplan!$D34</f>
        <v>0</v>
      </c>
      <c r="E85" s="186">
        <f>Spielplan!$E34</f>
        <v>0</v>
      </c>
      <c r="G85" s="1" t="s">
        <v>6</v>
      </c>
      <c r="H85" s="174" t="str">
        <f>Spielplan!$J10</f>
        <v>FC Barcelona</v>
      </c>
      <c r="I85" s="3" t="str">
        <f>Spielplan!$L10</f>
        <v>Team A8</v>
      </c>
      <c r="J85" s="172">
        <f>IF(Spielplan!$M10="","",Spielplan!$M10)</f>
        <v>3</v>
      </c>
      <c r="K85" s="175">
        <f>IF(Spielplan!$O10="","",Spielplan!$O10)</f>
        <v>3</v>
      </c>
      <c r="U85" s="57" t="s">
        <v>25</v>
      </c>
      <c r="V85" s="39" t="str">
        <f t="shared" si="75"/>
        <v>Team B2</v>
      </c>
      <c r="W85" s="172" t="str">
        <f t="shared" si="76"/>
        <v>Team B7</v>
      </c>
      <c r="X85" s="172">
        <f t="shared" si="82"/>
        <v>2</v>
      </c>
      <c r="Y85" s="34">
        <f t="shared" si="83"/>
        <v>4</v>
      </c>
      <c r="Z85" s="33" t="str">
        <f t="shared" si="84"/>
        <v>Team B2Team B7</v>
      </c>
      <c r="AA85" s="172">
        <f t="shared" si="79"/>
        <v>1</v>
      </c>
      <c r="AB85" s="172" t="str">
        <f t="shared" si="85"/>
        <v>2 : 4</v>
      </c>
      <c r="AC85" s="3" t="str">
        <f t="shared" si="86"/>
        <v/>
      </c>
      <c r="AD85" s="64" t="str">
        <f t="shared" si="87"/>
        <v/>
      </c>
      <c r="AE85" s="66">
        <f t="shared" si="77"/>
        <v>0</v>
      </c>
      <c r="AF85" s="64">
        <f t="shared" si="78"/>
        <v>3</v>
      </c>
      <c r="AG85" s="172">
        <f>IF($AH85="",0,COUNTIF($AH$64:$AH85,INDEX($AH$352:$AH$639,ROW($A22))))</f>
        <v>0</v>
      </c>
      <c r="AH85" s="167" t="str">
        <f t="shared" si="80"/>
        <v>Team B2Team B7</v>
      </c>
      <c r="AI85" s="3" t="s">
        <v>138</v>
      </c>
    </row>
    <row r="86" spans="2:35" s="2" customFormat="1" x14ac:dyDescent="0.2">
      <c r="B86" s="172" t="s">
        <v>7</v>
      </c>
      <c r="C86" s="161" t="str">
        <f>Spielplan!$C35</f>
        <v>Team C6</v>
      </c>
      <c r="D86" s="185">
        <f>Spielplan!$D35</f>
        <v>0</v>
      </c>
      <c r="E86" s="186">
        <f>Spielplan!$E35</f>
        <v>0</v>
      </c>
      <c r="G86" s="1" t="s">
        <v>7</v>
      </c>
      <c r="H86" s="174" t="str">
        <f>Spielplan!$J11</f>
        <v>Team B3</v>
      </c>
      <c r="I86" s="3" t="str">
        <f>Spielplan!$L11</f>
        <v>Team B8</v>
      </c>
      <c r="J86" s="172">
        <f>IF(Spielplan!$M11="","",Spielplan!$M11)</f>
        <v>5</v>
      </c>
      <c r="K86" s="175">
        <f>IF(Spielplan!$O11="","",Spielplan!$O11)</f>
        <v>1</v>
      </c>
      <c r="U86" s="57" t="s">
        <v>26</v>
      </c>
      <c r="V86" s="39" t="str">
        <f t="shared" si="75"/>
        <v>Team C2</v>
      </c>
      <c r="W86" s="172" t="str">
        <f t="shared" si="76"/>
        <v>Team C7</v>
      </c>
      <c r="X86" s="172">
        <f t="shared" si="82"/>
        <v>0</v>
      </c>
      <c r="Y86" s="34">
        <f t="shared" si="83"/>
        <v>3</v>
      </c>
      <c r="Z86" s="33" t="str">
        <f t="shared" si="84"/>
        <v>Team C2Team C7</v>
      </c>
      <c r="AA86" s="172">
        <f t="shared" si="79"/>
        <v>1</v>
      </c>
      <c r="AB86" s="172" t="str">
        <f t="shared" si="85"/>
        <v>0 : 3</v>
      </c>
      <c r="AC86" s="3" t="str">
        <f t="shared" si="86"/>
        <v/>
      </c>
      <c r="AD86" s="64" t="str">
        <f t="shared" si="87"/>
        <v/>
      </c>
      <c r="AE86" s="66">
        <f t="shared" si="77"/>
        <v>0</v>
      </c>
      <c r="AF86" s="64">
        <f t="shared" si="78"/>
        <v>3</v>
      </c>
      <c r="AG86" s="172">
        <f>IF($AH86="",0,COUNTIF($AH$64:$AH86,INDEX($AH$352:$AH$639,ROW($A23))))</f>
        <v>0</v>
      </c>
      <c r="AH86" s="167" t="str">
        <f t="shared" si="80"/>
        <v>Team C2Team C7</v>
      </c>
      <c r="AI86" s="3" t="s">
        <v>138</v>
      </c>
    </row>
    <row r="87" spans="2:35" s="2" customFormat="1" x14ac:dyDescent="0.2">
      <c r="B87" s="172" t="s">
        <v>10</v>
      </c>
      <c r="C87" s="161" t="str">
        <f>Spielplan!$C36</f>
        <v>Team C7</v>
      </c>
      <c r="D87" s="185">
        <f>Spielplan!$D36</f>
        <v>0</v>
      </c>
      <c r="E87" s="186">
        <f>Spielplan!$E36</f>
        <v>0</v>
      </c>
      <c r="G87" s="1" t="s">
        <v>10</v>
      </c>
      <c r="H87" s="174" t="str">
        <f>Spielplan!$J12</f>
        <v>Team C3</v>
      </c>
      <c r="I87" s="3" t="str">
        <f>Spielplan!$L12</f>
        <v>Team C8</v>
      </c>
      <c r="J87" s="172">
        <f>IF(Spielplan!$M12="","",Spielplan!$M12)</f>
        <v>6</v>
      </c>
      <c r="K87" s="175">
        <f>IF(Spielplan!$O12="","",Spielplan!$O12)</f>
        <v>1</v>
      </c>
      <c r="U87" s="57" t="s">
        <v>27</v>
      </c>
      <c r="V87" s="39" t="str">
        <f t="shared" si="75"/>
        <v>Team D2</v>
      </c>
      <c r="W87" s="172" t="str">
        <f t="shared" si="76"/>
        <v>Team D7</v>
      </c>
      <c r="X87" s="172">
        <f t="shared" si="82"/>
        <v>1</v>
      </c>
      <c r="Y87" s="34">
        <f t="shared" si="83"/>
        <v>5</v>
      </c>
      <c r="Z87" s="33" t="str">
        <f t="shared" si="84"/>
        <v>Team D2Team D7</v>
      </c>
      <c r="AA87" s="172">
        <f t="shared" si="79"/>
        <v>1</v>
      </c>
      <c r="AB87" s="172" t="str">
        <f t="shared" si="85"/>
        <v>1 : 5</v>
      </c>
      <c r="AC87" s="3" t="str">
        <f t="shared" si="86"/>
        <v/>
      </c>
      <c r="AD87" s="64" t="str">
        <f t="shared" si="87"/>
        <v/>
      </c>
      <c r="AE87" s="66">
        <f t="shared" si="77"/>
        <v>0</v>
      </c>
      <c r="AF87" s="64">
        <f t="shared" si="78"/>
        <v>3</v>
      </c>
      <c r="AG87" s="172">
        <f>IF($AH87="",0,COUNTIF($AH$64:$AH87,INDEX($AH$352:$AH$639,ROW($A24))))</f>
        <v>0</v>
      </c>
      <c r="AH87" s="167" t="str">
        <f t="shared" si="80"/>
        <v>Team D2Team D7</v>
      </c>
      <c r="AI87" s="3" t="s">
        <v>138</v>
      </c>
    </row>
    <row r="88" spans="2:35" s="2" customFormat="1" x14ac:dyDescent="0.2">
      <c r="B88" s="172" t="s">
        <v>11</v>
      </c>
      <c r="C88" s="161" t="str">
        <f>Spielplan!$C37</f>
        <v>Team C8</v>
      </c>
      <c r="D88" s="185">
        <f>Spielplan!$D37</f>
        <v>0</v>
      </c>
      <c r="E88" s="186">
        <f>Spielplan!$E37</f>
        <v>0</v>
      </c>
      <c r="G88" s="1" t="s">
        <v>11</v>
      </c>
      <c r="H88" s="174" t="str">
        <f>Spielplan!$J13</f>
        <v>Team D3</v>
      </c>
      <c r="I88" s="3" t="str">
        <f>Spielplan!$L13</f>
        <v>Team D8</v>
      </c>
      <c r="J88" s="172">
        <f>IF(Spielplan!$M13="","",Spielplan!$M13)</f>
        <v>5</v>
      </c>
      <c r="K88" s="175">
        <f>IF(Spielplan!$O13="","",Spielplan!$O13)</f>
        <v>2</v>
      </c>
      <c r="U88" s="57" t="s">
        <v>28</v>
      </c>
      <c r="V88" s="39" t="str">
        <f t="shared" si="75"/>
        <v>FV Schlappe Lunge</v>
      </c>
      <c r="W88" s="172" t="str">
        <f t="shared" si="76"/>
        <v>FC Barcelona</v>
      </c>
      <c r="X88" s="172">
        <f t="shared" si="82"/>
        <v>3</v>
      </c>
      <c r="Y88" s="34">
        <f t="shared" si="83"/>
        <v>0</v>
      </c>
      <c r="Z88" s="33" t="str">
        <f t="shared" si="84"/>
        <v>FV Schlappe LungeFC Barcelona</v>
      </c>
      <c r="AA88" s="172">
        <f t="shared" si="79"/>
        <v>1</v>
      </c>
      <c r="AB88" s="172" t="str">
        <f t="shared" si="85"/>
        <v>3 : 0</v>
      </c>
      <c r="AC88" s="3" t="str">
        <f t="shared" si="86"/>
        <v/>
      </c>
      <c r="AD88" s="64" t="str">
        <f t="shared" si="87"/>
        <v/>
      </c>
      <c r="AE88" s="66">
        <f t="shared" si="77"/>
        <v>3</v>
      </c>
      <c r="AF88" s="64">
        <f t="shared" si="78"/>
        <v>0</v>
      </c>
      <c r="AG88" s="172">
        <f>IF($AH88="",0,COUNTIF($AH$64:$AH88,INDEX($AH$352:$AH$639,ROW($A25))))</f>
        <v>0</v>
      </c>
      <c r="AH88" s="167" t="str">
        <f t="shared" si="80"/>
        <v>FV Schlappe LungeFC Barcelona</v>
      </c>
      <c r="AI88" s="3" t="s">
        <v>138</v>
      </c>
    </row>
    <row r="89" spans="2:35" s="2" customFormat="1" ht="12.75" thickBot="1" x14ac:dyDescent="0.25">
      <c r="B89" s="172" t="s">
        <v>12</v>
      </c>
      <c r="C89" s="162" t="str">
        <f>Spielplan!$C38</f>
        <v>Team C9</v>
      </c>
      <c r="D89" s="187">
        <f>Spielplan!$D38</f>
        <v>0</v>
      </c>
      <c r="E89" s="188">
        <f>Spielplan!$E38</f>
        <v>0</v>
      </c>
      <c r="G89" s="1" t="s">
        <v>12</v>
      </c>
      <c r="H89" s="174" t="str">
        <f>Spielplan!$J14</f>
        <v>Team A7</v>
      </c>
      <c r="I89" s="3" t="str">
        <f>Spielplan!$L14</f>
        <v>Maibach 1822 eV</v>
      </c>
      <c r="J89" s="172">
        <f>IF(Spielplan!$M14="","",Spielplan!$M14)</f>
        <v>4</v>
      </c>
      <c r="K89" s="175">
        <f>IF(Spielplan!$O14="","",Spielplan!$O14)</f>
        <v>2</v>
      </c>
      <c r="U89" s="57" t="s">
        <v>29</v>
      </c>
      <c r="V89" s="39" t="str">
        <f t="shared" si="75"/>
        <v>Team B6</v>
      </c>
      <c r="W89" s="172" t="str">
        <f t="shared" si="76"/>
        <v>Team B3</v>
      </c>
      <c r="X89" s="172">
        <f t="shared" si="82"/>
        <v>2</v>
      </c>
      <c r="Y89" s="34">
        <f t="shared" si="83"/>
        <v>1</v>
      </c>
      <c r="Z89" s="33" t="str">
        <f t="shared" si="84"/>
        <v>Team B6Team B3</v>
      </c>
      <c r="AA89" s="172">
        <f t="shared" si="79"/>
        <v>1</v>
      </c>
      <c r="AB89" s="172" t="str">
        <f t="shared" si="85"/>
        <v>2 : 1</v>
      </c>
      <c r="AC89" s="3" t="str">
        <f t="shared" si="86"/>
        <v/>
      </c>
      <c r="AD89" s="64" t="str">
        <f t="shared" si="87"/>
        <v/>
      </c>
      <c r="AE89" s="66">
        <f t="shared" si="77"/>
        <v>3</v>
      </c>
      <c r="AF89" s="64">
        <f t="shared" si="78"/>
        <v>0</v>
      </c>
      <c r="AG89" s="172">
        <f>IF($AH89="",0,COUNTIF($AH$64:$AH89,INDEX($AH$352:$AH$639,ROW($A26))))</f>
        <v>0</v>
      </c>
      <c r="AH89" s="167" t="str">
        <f t="shared" si="80"/>
        <v>Team B6Team B3</v>
      </c>
      <c r="AI89" s="3" t="s">
        <v>138</v>
      </c>
    </row>
    <row r="90" spans="2:35" s="2" customFormat="1" ht="12.75" thickTop="1" x14ac:dyDescent="0.2">
      <c r="B90" s="3"/>
      <c r="C90" s="3"/>
      <c r="D90" s="3"/>
      <c r="G90" s="1" t="s">
        <v>13</v>
      </c>
      <c r="H90" s="174" t="str">
        <f>Spielplan!$J15</f>
        <v>Team B7</v>
      </c>
      <c r="I90" s="3" t="str">
        <f>Spielplan!$L15</f>
        <v>Team B4</v>
      </c>
      <c r="J90" s="172">
        <f>IF(Spielplan!$M15="","",Spielplan!$M15)</f>
        <v>3</v>
      </c>
      <c r="K90" s="175">
        <f>IF(Spielplan!$O15="","",Spielplan!$O15)</f>
        <v>0</v>
      </c>
      <c r="L90" s="172"/>
      <c r="U90" s="57" t="s">
        <v>30</v>
      </c>
      <c r="V90" s="39" t="str">
        <f t="shared" si="75"/>
        <v>Team C6</v>
      </c>
      <c r="W90" s="172" t="str">
        <f t="shared" si="76"/>
        <v>Team C3</v>
      </c>
      <c r="X90" s="172">
        <f t="shared" si="82"/>
        <v>2</v>
      </c>
      <c r="Y90" s="34">
        <f t="shared" si="83"/>
        <v>2</v>
      </c>
      <c r="Z90" s="33" t="str">
        <f t="shared" si="84"/>
        <v>Team C6Team C3</v>
      </c>
      <c r="AA90" s="172">
        <f t="shared" si="79"/>
        <v>1</v>
      </c>
      <c r="AB90" s="172" t="str">
        <f t="shared" si="85"/>
        <v>2 : 2</v>
      </c>
      <c r="AC90" s="3" t="str">
        <f t="shared" si="86"/>
        <v/>
      </c>
      <c r="AD90" s="64" t="str">
        <f t="shared" si="87"/>
        <v/>
      </c>
      <c r="AE90" s="66">
        <f t="shared" si="77"/>
        <v>1</v>
      </c>
      <c r="AF90" s="64">
        <f t="shared" si="78"/>
        <v>1</v>
      </c>
      <c r="AG90" s="172">
        <f>IF($AH90="",0,COUNTIF($AH$64:$AH90,INDEX($AH$352:$AH$639,ROW($A27))))</f>
        <v>0</v>
      </c>
      <c r="AH90" s="167" t="str">
        <f t="shared" si="80"/>
        <v>Team C6Team C3</v>
      </c>
      <c r="AI90" s="3" t="s">
        <v>138</v>
      </c>
    </row>
    <row r="91" spans="2:35" s="2" customFormat="1" x14ac:dyDescent="0.2">
      <c r="B91" s="3"/>
      <c r="C91" s="3"/>
      <c r="D91" s="3"/>
      <c r="G91" s="1" t="s">
        <v>14</v>
      </c>
      <c r="H91" s="174" t="str">
        <f>Spielplan!$J16</f>
        <v>Team C7</v>
      </c>
      <c r="I91" s="3" t="str">
        <f>Spielplan!$L16</f>
        <v>Team C4</v>
      </c>
      <c r="J91" s="172">
        <f>IF(Spielplan!$M16="","",Spielplan!$M16)</f>
        <v>5</v>
      </c>
      <c r="K91" s="175">
        <f>IF(Spielplan!$O16="","",Spielplan!$O16)</f>
        <v>1</v>
      </c>
      <c r="L91" s="172"/>
      <c r="U91" s="57" t="s">
        <v>31</v>
      </c>
      <c r="V91" s="39" t="str">
        <f t="shared" si="75"/>
        <v>Team D6</v>
      </c>
      <c r="W91" s="172" t="str">
        <f t="shared" si="76"/>
        <v>Team D3</v>
      </c>
      <c r="X91" s="172">
        <f t="shared" si="82"/>
        <v>3</v>
      </c>
      <c r="Y91" s="34">
        <f t="shared" si="83"/>
        <v>4</v>
      </c>
      <c r="Z91" s="33" t="str">
        <f t="shared" si="84"/>
        <v>Team D6Team D3</v>
      </c>
      <c r="AA91" s="172">
        <f t="shared" si="79"/>
        <v>1</v>
      </c>
      <c r="AB91" s="172" t="str">
        <f t="shared" si="85"/>
        <v>3 : 4</v>
      </c>
      <c r="AC91" s="3" t="str">
        <f t="shared" si="86"/>
        <v/>
      </c>
      <c r="AD91" s="64" t="str">
        <f t="shared" si="87"/>
        <v/>
      </c>
      <c r="AE91" s="66">
        <f t="shared" si="77"/>
        <v>0</v>
      </c>
      <c r="AF91" s="64">
        <f t="shared" si="78"/>
        <v>3</v>
      </c>
      <c r="AG91" s="172">
        <f>IF($AH91="",0,COUNTIF($AH$64:$AH91,INDEX($AH$352:$AH$639,ROW($A28))))</f>
        <v>0</v>
      </c>
      <c r="AH91" s="167" t="str">
        <f t="shared" si="80"/>
        <v>Team D6Team D3</v>
      </c>
      <c r="AI91" s="3" t="s">
        <v>138</v>
      </c>
    </row>
    <row r="92" spans="2:35" s="2" customFormat="1" x14ac:dyDescent="0.2">
      <c r="B92" s="3"/>
      <c r="C92" s="3"/>
      <c r="D92" s="3"/>
      <c r="G92" s="1" t="s">
        <v>15</v>
      </c>
      <c r="H92" s="174" t="str">
        <f>Spielplan!$J17</f>
        <v>Team D7</v>
      </c>
      <c r="I92" s="3" t="str">
        <f>Spielplan!$L17</f>
        <v>Team D4</v>
      </c>
      <c r="J92" s="172">
        <f>IF(Spielplan!$M17="","",Spielplan!$M17)</f>
        <v>0</v>
      </c>
      <c r="K92" s="175">
        <f>IF(Spielplan!$O17="","",Spielplan!$O17)</f>
        <v>3</v>
      </c>
      <c r="L92" s="172"/>
      <c r="U92" s="57" t="s">
        <v>32</v>
      </c>
      <c r="V92" s="39" t="str">
        <f t="shared" si="75"/>
        <v>Maibach 1822 eV</v>
      </c>
      <c r="W92" s="172" t="str">
        <f t="shared" si="76"/>
        <v>Beinbruch SC</v>
      </c>
      <c r="X92" s="172">
        <f t="shared" si="82"/>
        <v>3</v>
      </c>
      <c r="Y92" s="34">
        <f t="shared" si="83"/>
        <v>3</v>
      </c>
      <c r="Z92" s="33" t="str">
        <f t="shared" si="84"/>
        <v>Maibach 1822 eVBeinbruch SC</v>
      </c>
      <c r="AA92" s="172">
        <f t="shared" si="79"/>
        <v>1</v>
      </c>
      <c r="AB92" s="172" t="str">
        <f t="shared" si="85"/>
        <v>3 : 3</v>
      </c>
      <c r="AC92" s="3" t="str">
        <f t="shared" si="86"/>
        <v/>
      </c>
      <c r="AD92" s="64" t="str">
        <f t="shared" si="87"/>
        <v/>
      </c>
      <c r="AE92" s="66">
        <f t="shared" si="77"/>
        <v>1</v>
      </c>
      <c r="AF92" s="64">
        <f t="shared" si="78"/>
        <v>1</v>
      </c>
      <c r="AG92" s="172">
        <f>IF($AH92="",0,COUNTIF($AH$64:$AH92,INDEX($AH$352:$AH$639,ROW($A29))))</f>
        <v>0</v>
      </c>
      <c r="AH92" s="167" t="str">
        <f t="shared" si="80"/>
        <v>Maibach 1822 eVBeinbruch SC</v>
      </c>
      <c r="AI92" s="3" t="s">
        <v>138</v>
      </c>
    </row>
    <row r="93" spans="2:35" s="2" customFormat="1" x14ac:dyDescent="0.2">
      <c r="B93" s="3"/>
      <c r="C93" s="3"/>
      <c r="D93" s="3"/>
      <c r="G93" s="1" t="s">
        <v>16</v>
      </c>
      <c r="H93" s="174" t="str">
        <f>Spielplan!$J18</f>
        <v>Beinbruch SC</v>
      </c>
      <c r="I93" s="3" t="str">
        <f>Spielplan!$L18</f>
        <v>FV Schlappe Lunge</v>
      </c>
      <c r="J93" s="172">
        <f>IF(Spielplan!$M18="","",Spielplan!$M18)</f>
        <v>1</v>
      </c>
      <c r="K93" s="175">
        <f>IF(Spielplan!$O18="","",Spielplan!$O18)</f>
        <v>2</v>
      </c>
      <c r="L93" s="172"/>
      <c r="U93" s="57" t="s">
        <v>33</v>
      </c>
      <c r="V93" s="39" t="str">
        <f t="shared" si="75"/>
        <v>Team B4</v>
      </c>
      <c r="W93" s="172" t="str">
        <f t="shared" si="76"/>
        <v>Team B5</v>
      </c>
      <c r="X93" s="172">
        <f t="shared" si="82"/>
        <v>3</v>
      </c>
      <c r="Y93" s="34">
        <f t="shared" si="83"/>
        <v>1</v>
      </c>
      <c r="Z93" s="33" t="str">
        <f t="shared" si="84"/>
        <v>Team B4Team B5</v>
      </c>
      <c r="AA93" s="172">
        <f t="shared" si="79"/>
        <v>1</v>
      </c>
      <c r="AB93" s="172" t="str">
        <f t="shared" si="85"/>
        <v>3 : 1</v>
      </c>
      <c r="AC93" s="3" t="str">
        <f t="shared" si="86"/>
        <v/>
      </c>
      <c r="AD93" s="64" t="str">
        <f t="shared" si="87"/>
        <v/>
      </c>
      <c r="AE93" s="66">
        <f t="shared" si="77"/>
        <v>3</v>
      </c>
      <c r="AF93" s="64">
        <f t="shared" si="78"/>
        <v>0</v>
      </c>
      <c r="AG93" s="172">
        <f>IF($AH93="",0,COUNTIF($AH$64:$AH93,INDEX($AH$352:$AH$639,ROW($A30))))</f>
        <v>0</v>
      </c>
      <c r="AH93" s="167" t="str">
        <f t="shared" si="80"/>
        <v>Team B4Team B5</v>
      </c>
      <c r="AI93" s="3" t="s">
        <v>138</v>
      </c>
    </row>
    <row r="94" spans="2:35" s="2" customFormat="1" x14ac:dyDescent="0.2">
      <c r="B94" s="3"/>
      <c r="C94" s="3"/>
      <c r="D94" s="3"/>
      <c r="G94" s="1" t="s">
        <v>17</v>
      </c>
      <c r="H94" s="174" t="str">
        <f>Spielplan!$J19</f>
        <v>Team B5</v>
      </c>
      <c r="I94" s="3" t="str">
        <f>Spielplan!$L19</f>
        <v>Team B6</v>
      </c>
      <c r="J94" s="172">
        <f>IF(Spielplan!$M19="","",Spielplan!$M19)</f>
        <v>2</v>
      </c>
      <c r="K94" s="175">
        <f>IF(Spielplan!$O19="","",Spielplan!$O19)</f>
        <v>2</v>
      </c>
      <c r="L94" s="172"/>
      <c r="U94" s="57" t="s">
        <v>34</v>
      </c>
      <c r="V94" s="39" t="str">
        <f t="shared" si="75"/>
        <v>Team C4</v>
      </c>
      <c r="W94" s="172" t="str">
        <f t="shared" si="76"/>
        <v>Team C5</v>
      </c>
      <c r="X94" s="172">
        <f t="shared" si="82"/>
        <v>3</v>
      </c>
      <c r="Y94" s="34">
        <f t="shared" si="83"/>
        <v>3</v>
      </c>
      <c r="Z94" s="33" t="str">
        <f t="shared" si="84"/>
        <v>Team C4Team C5</v>
      </c>
      <c r="AA94" s="172">
        <f t="shared" si="79"/>
        <v>1</v>
      </c>
      <c r="AB94" s="172" t="str">
        <f t="shared" si="85"/>
        <v>3 : 3</v>
      </c>
      <c r="AC94" s="3" t="str">
        <f t="shared" si="86"/>
        <v/>
      </c>
      <c r="AD94" s="64" t="str">
        <f t="shared" si="87"/>
        <v/>
      </c>
      <c r="AE94" s="66">
        <f t="shared" si="77"/>
        <v>1</v>
      </c>
      <c r="AF94" s="64">
        <f t="shared" si="78"/>
        <v>1</v>
      </c>
      <c r="AG94" s="172">
        <f>IF($AH94="",0,COUNTIF($AH$64:$AH94,INDEX($AH$352:$AH$639,ROW($A31))))</f>
        <v>0</v>
      </c>
      <c r="AH94" s="167" t="str">
        <f t="shared" si="80"/>
        <v>Team C4Team C5</v>
      </c>
      <c r="AI94" s="3" t="s">
        <v>138</v>
      </c>
    </row>
    <row r="95" spans="2:35" s="2" customFormat="1" x14ac:dyDescent="0.2">
      <c r="G95" s="1" t="s">
        <v>18</v>
      </c>
      <c r="H95" s="174" t="str">
        <f>Spielplan!$J20</f>
        <v>Team C5</v>
      </c>
      <c r="I95" s="3" t="str">
        <f>Spielplan!$L20</f>
        <v>Team C6</v>
      </c>
      <c r="J95" s="172">
        <f>IF(Spielplan!$M20="","",Spielplan!$M20)</f>
        <v>4</v>
      </c>
      <c r="K95" s="175">
        <f>IF(Spielplan!$O20="","",Spielplan!$O20)</f>
        <v>3</v>
      </c>
      <c r="L95" s="172"/>
      <c r="U95" s="57" t="s">
        <v>35</v>
      </c>
      <c r="V95" s="39" t="str">
        <f t="shared" si="75"/>
        <v>Team D4</v>
      </c>
      <c r="W95" s="172" t="str">
        <f t="shared" si="76"/>
        <v>Team D5</v>
      </c>
      <c r="X95" s="172">
        <f t="shared" si="82"/>
        <v>5</v>
      </c>
      <c r="Y95" s="34">
        <f t="shared" si="83"/>
        <v>1</v>
      </c>
      <c r="Z95" s="33" t="str">
        <f t="shared" si="84"/>
        <v>Team D4Team D5</v>
      </c>
      <c r="AA95" s="172">
        <f t="shared" si="79"/>
        <v>1</v>
      </c>
      <c r="AB95" s="172" t="str">
        <f t="shared" si="85"/>
        <v>5 : 1</v>
      </c>
      <c r="AC95" s="3" t="str">
        <f t="shared" si="86"/>
        <v/>
      </c>
      <c r="AD95" s="64" t="str">
        <f t="shared" si="87"/>
        <v/>
      </c>
      <c r="AE95" s="66">
        <f t="shared" si="77"/>
        <v>3</v>
      </c>
      <c r="AF95" s="64">
        <f t="shared" si="78"/>
        <v>0</v>
      </c>
      <c r="AG95" s="172">
        <f>IF($AH95="",0,COUNTIF($AH$64:$AH95,INDEX($AH$352:$AH$639,ROW($A32))))</f>
        <v>0</v>
      </c>
      <c r="AH95" s="167" t="str">
        <f t="shared" si="80"/>
        <v>Team D4Team D5</v>
      </c>
      <c r="AI95" s="3" t="s">
        <v>138</v>
      </c>
    </row>
    <row r="96" spans="2:35" s="2" customFormat="1" x14ac:dyDescent="0.2">
      <c r="G96" s="1" t="s">
        <v>19</v>
      </c>
      <c r="H96" s="174" t="str">
        <f>Spielplan!$J21</f>
        <v>Team D5</v>
      </c>
      <c r="I96" s="3" t="str">
        <f>Spielplan!$L21</f>
        <v>Team D6</v>
      </c>
      <c r="J96" s="172">
        <f>IF(Spielplan!$M21="","",Spielplan!$M21)</f>
        <v>3</v>
      </c>
      <c r="K96" s="175">
        <f>IF(Spielplan!$O21="","",Spielplan!$O21)</f>
        <v>3</v>
      </c>
      <c r="L96" s="172"/>
      <c r="U96" s="57" t="s">
        <v>36</v>
      </c>
      <c r="V96" s="39" t="str">
        <f t="shared" si="75"/>
        <v>1. FC Riedwald</v>
      </c>
      <c r="W96" s="172" t="str">
        <f t="shared" si="76"/>
        <v>Team A8</v>
      </c>
      <c r="X96" s="172">
        <f t="shared" si="82"/>
        <v>6</v>
      </c>
      <c r="Y96" s="34">
        <f t="shared" si="83"/>
        <v>1</v>
      </c>
      <c r="Z96" s="33" t="str">
        <f t="shared" si="84"/>
        <v>1. FC RiedwaldTeam A8</v>
      </c>
      <c r="AA96" s="172">
        <f t="shared" si="79"/>
        <v>1</v>
      </c>
      <c r="AB96" s="172" t="str">
        <f t="shared" si="85"/>
        <v>6 : 1</v>
      </c>
      <c r="AC96" s="3" t="str">
        <f t="shared" si="86"/>
        <v/>
      </c>
      <c r="AD96" s="64" t="str">
        <f t="shared" si="87"/>
        <v/>
      </c>
      <c r="AE96" s="66">
        <f t="shared" si="77"/>
        <v>3</v>
      </c>
      <c r="AF96" s="64">
        <f t="shared" si="78"/>
        <v>0</v>
      </c>
      <c r="AG96" s="172">
        <f>IF($AH96="",0,COUNTIF($AH$64:$AH96,INDEX($AH$352:$AH$639,ROW($A33))))</f>
        <v>0</v>
      </c>
      <c r="AH96" s="167" t="str">
        <f t="shared" si="80"/>
        <v>1. FC RiedwaldTeam A8</v>
      </c>
      <c r="AI96" s="3" t="s">
        <v>138</v>
      </c>
    </row>
    <row r="97" spans="2:35" s="2" customFormat="1" x14ac:dyDescent="0.2">
      <c r="G97" s="1" t="s">
        <v>20</v>
      </c>
      <c r="H97" s="174" t="str">
        <f>Spielplan!$J22</f>
        <v>Team A9</v>
      </c>
      <c r="I97" s="3" t="str">
        <f>Spielplan!$L22</f>
        <v>1. FC Riedwald</v>
      </c>
      <c r="J97" s="172">
        <f>IF(Spielplan!$M22="","",Spielplan!$M22)</f>
        <v>1</v>
      </c>
      <c r="K97" s="175">
        <f>IF(Spielplan!$O22="","",Spielplan!$O22)</f>
        <v>3</v>
      </c>
      <c r="L97" s="172"/>
      <c r="U97" s="57" t="s">
        <v>37</v>
      </c>
      <c r="V97" s="39" t="str">
        <f t="shared" si="75"/>
        <v>Team B1</v>
      </c>
      <c r="W97" s="172" t="str">
        <f t="shared" si="76"/>
        <v>Team B8</v>
      </c>
      <c r="X97" s="172">
        <f t="shared" si="82"/>
        <v>5</v>
      </c>
      <c r="Y97" s="34">
        <f t="shared" si="83"/>
        <v>2</v>
      </c>
      <c r="Z97" s="33" t="str">
        <f t="shared" si="84"/>
        <v>Team B1Team B8</v>
      </c>
      <c r="AA97" s="172">
        <f t="shared" si="79"/>
        <v>1</v>
      </c>
      <c r="AB97" s="172" t="str">
        <f t="shared" si="85"/>
        <v>5 : 2</v>
      </c>
      <c r="AC97" s="3" t="str">
        <f t="shared" si="86"/>
        <v/>
      </c>
      <c r="AD97" s="64" t="str">
        <f t="shared" si="87"/>
        <v/>
      </c>
      <c r="AE97" s="66">
        <f t="shared" si="77"/>
        <v>3</v>
      </c>
      <c r="AF97" s="64">
        <f t="shared" si="78"/>
        <v>0</v>
      </c>
      <c r="AG97" s="172">
        <f>IF($AH97="",0,COUNTIF($AH$64:$AH97,INDEX($AH$352:$AH$639,ROW($A34))))</f>
        <v>0</v>
      </c>
      <c r="AH97" s="167" t="str">
        <f t="shared" si="80"/>
        <v>Team B1Team B8</v>
      </c>
      <c r="AI97" s="3" t="s">
        <v>138</v>
      </c>
    </row>
    <row r="98" spans="2:35" s="2" customFormat="1" x14ac:dyDescent="0.2">
      <c r="G98" s="1" t="s">
        <v>21</v>
      </c>
      <c r="H98" s="174" t="str">
        <f>Spielplan!$J23</f>
        <v>Team B9</v>
      </c>
      <c r="I98" s="3" t="str">
        <f>Spielplan!$L23</f>
        <v>Team B1</v>
      </c>
      <c r="J98" s="172">
        <f>IF(Spielplan!$M23="","",Spielplan!$M23)</f>
        <v>3</v>
      </c>
      <c r="K98" s="175">
        <f>IF(Spielplan!$O23="","",Spielplan!$O23)</f>
        <v>3</v>
      </c>
      <c r="L98" s="172"/>
      <c r="U98" s="57" t="s">
        <v>38</v>
      </c>
      <c r="V98" s="39" t="str">
        <f t="shared" si="75"/>
        <v>Team C1</v>
      </c>
      <c r="W98" s="172" t="str">
        <f t="shared" si="76"/>
        <v>Team C8</v>
      </c>
      <c r="X98" s="172">
        <f t="shared" si="82"/>
        <v>4</v>
      </c>
      <c r="Y98" s="34">
        <f t="shared" si="83"/>
        <v>2</v>
      </c>
      <c r="Z98" s="33" t="str">
        <f t="shared" si="84"/>
        <v>Team C1Team C8</v>
      </c>
      <c r="AA98" s="172">
        <f t="shared" si="79"/>
        <v>1</v>
      </c>
      <c r="AB98" s="172" t="str">
        <f t="shared" si="85"/>
        <v>4 : 2</v>
      </c>
      <c r="AC98" s="3" t="str">
        <f t="shared" si="86"/>
        <v/>
      </c>
      <c r="AD98" s="64" t="str">
        <f t="shared" si="87"/>
        <v/>
      </c>
      <c r="AE98" s="66">
        <f t="shared" si="77"/>
        <v>3</v>
      </c>
      <c r="AF98" s="64">
        <f t="shared" si="78"/>
        <v>0</v>
      </c>
      <c r="AG98" s="172">
        <f>IF($AH98="",0,COUNTIF($AH$64:$AH98,INDEX($AH$352:$AH$639,ROW($A35))))</f>
        <v>0</v>
      </c>
      <c r="AH98" s="167" t="str">
        <f t="shared" si="80"/>
        <v>Team C1Team C8</v>
      </c>
      <c r="AI98" s="3" t="s">
        <v>138</v>
      </c>
    </row>
    <row r="99" spans="2:35" s="2" customFormat="1" x14ac:dyDescent="0.2">
      <c r="G99" s="1" t="s">
        <v>22</v>
      </c>
      <c r="H99" s="174" t="str">
        <f>Spielplan!$J24</f>
        <v>Team C9</v>
      </c>
      <c r="I99" s="3" t="str">
        <f>Spielplan!$L24</f>
        <v>Team C1</v>
      </c>
      <c r="J99" s="172">
        <f>IF(Spielplan!$M24="","",Spielplan!$M24)</f>
        <v>1</v>
      </c>
      <c r="K99" s="175">
        <f>IF(Spielplan!$O24="","",Spielplan!$O24)</f>
        <v>5</v>
      </c>
      <c r="L99" s="172"/>
      <c r="U99" s="57" t="s">
        <v>39</v>
      </c>
      <c r="V99" s="39" t="str">
        <f t="shared" si="75"/>
        <v>Team D1</v>
      </c>
      <c r="W99" s="172" t="str">
        <f t="shared" si="76"/>
        <v>Team D8</v>
      </c>
      <c r="X99" s="172">
        <f t="shared" si="82"/>
        <v>3</v>
      </c>
      <c r="Y99" s="34">
        <f t="shared" si="83"/>
        <v>0</v>
      </c>
      <c r="Z99" s="33" t="str">
        <f t="shared" si="84"/>
        <v>Team D1Team D8</v>
      </c>
      <c r="AA99" s="172">
        <f t="shared" si="79"/>
        <v>1</v>
      </c>
      <c r="AB99" s="172" t="str">
        <f t="shared" si="85"/>
        <v>3 : 0</v>
      </c>
      <c r="AC99" s="3" t="str">
        <f t="shared" si="86"/>
        <v/>
      </c>
      <c r="AD99" s="64" t="str">
        <f t="shared" si="87"/>
        <v/>
      </c>
      <c r="AE99" s="66">
        <f t="shared" si="77"/>
        <v>3</v>
      </c>
      <c r="AF99" s="64">
        <f t="shared" si="78"/>
        <v>0</v>
      </c>
      <c r="AG99" s="172">
        <f>IF($AH99="",0,COUNTIF($AH$64:$AH99,INDEX($AH$352:$AH$639,ROW($A36))))</f>
        <v>0</v>
      </c>
      <c r="AH99" s="167" t="str">
        <f t="shared" si="80"/>
        <v>Team D1Team D8</v>
      </c>
      <c r="AI99" s="3" t="s">
        <v>138</v>
      </c>
    </row>
    <row r="100" spans="2:35" s="2" customFormat="1" x14ac:dyDescent="0.2">
      <c r="G100" s="1" t="s">
        <v>23</v>
      </c>
      <c r="H100" s="174" t="str">
        <f>Spielplan!$J25</f>
        <v>Team D9</v>
      </c>
      <c r="I100" s="3" t="str">
        <f>Spielplan!$L25</f>
        <v>Team D1</v>
      </c>
      <c r="J100" s="172">
        <f>IF(Spielplan!$M25="","",Spielplan!$M25)</f>
        <v>1</v>
      </c>
      <c r="K100" s="175">
        <f>IF(Spielplan!$O25="","",Spielplan!$O25)</f>
        <v>6</v>
      </c>
      <c r="L100" s="172"/>
      <c r="U100" s="57" t="s">
        <v>40</v>
      </c>
      <c r="V100" s="39" t="str">
        <f t="shared" si="75"/>
        <v>Team A7</v>
      </c>
      <c r="W100" s="172" t="str">
        <f t="shared" si="76"/>
        <v>Team A9</v>
      </c>
      <c r="X100" s="172">
        <f t="shared" si="82"/>
        <v>5</v>
      </c>
      <c r="Y100" s="34">
        <f t="shared" si="83"/>
        <v>1</v>
      </c>
      <c r="Z100" s="33" t="str">
        <f t="shared" si="84"/>
        <v>Team A7Team A9</v>
      </c>
      <c r="AA100" s="172">
        <f t="shared" si="79"/>
        <v>1</v>
      </c>
      <c r="AB100" s="172" t="str">
        <f t="shared" si="85"/>
        <v>5 : 1</v>
      </c>
      <c r="AC100" s="3" t="str">
        <f t="shared" si="86"/>
        <v/>
      </c>
      <c r="AD100" s="64" t="str">
        <f t="shared" si="87"/>
        <v/>
      </c>
      <c r="AE100" s="66">
        <f t="shared" si="77"/>
        <v>3</v>
      </c>
      <c r="AF100" s="64">
        <f t="shared" si="78"/>
        <v>0</v>
      </c>
      <c r="AG100" s="172">
        <f>IF($AH100="",0,COUNTIF($AH$64:$AH100,INDEX($AH$352:$AH$639,ROW($A37))))</f>
        <v>0</v>
      </c>
      <c r="AH100" s="167" t="str">
        <f t="shared" si="80"/>
        <v>Team A7Team A9</v>
      </c>
      <c r="AI100" s="3" t="s">
        <v>138</v>
      </c>
    </row>
    <row r="101" spans="2:35" s="2" customFormat="1" x14ac:dyDescent="0.2">
      <c r="G101" s="1" t="s">
        <v>24</v>
      </c>
      <c r="H101" s="174" t="str">
        <f>Spielplan!$J26</f>
        <v>Eintracht Frankfurt</v>
      </c>
      <c r="I101" s="3" t="str">
        <f>Spielplan!$L26</f>
        <v>Team A7</v>
      </c>
      <c r="J101" s="172">
        <f>IF(Spielplan!$M26="","",Spielplan!$M26)</f>
        <v>2</v>
      </c>
      <c r="K101" s="175">
        <f>IF(Spielplan!$O26="","",Spielplan!$O26)</f>
        <v>5</v>
      </c>
      <c r="L101" s="172"/>
      <c r="U101" s="57" t="s">
        <v>41</v>
      </c>
      <c r="V101" s="39" t="str">
        <f t="shared" si="75"/>
        <v>Team B7</v>
      </c>
      <c r="W101" s="172" t="str">
        <f t="shared" si="76"/>
        <v>Team B9</v>
      </c>
      <c r="X101" s="172">
        <f t="shared" si="82"/>
        <v>0</v>
      </c>
      <c r="Y101" s="34">
        <f t="shared" si="83"/>
        <v>3</v>
      </c>
      <c r="Z101" s="33" t="str">
        <f t="shared" si="84"/>
        <v>Team B7Team B9</v>
      </c>
      <c r="AA101" s="172">
        <f t="shared" si="79"/>
        <v>1</v>
      </c>
      <c r="AB101" s="172" t="str">
        <f t="shared" si="85"/>
        <v>0 : 3</v>
      </c>
      <c r="AC101" s="3" t="str">
        <f t="shared" si="86"/>
        <v/>
      </c>
      <c r="AD101" s="64" t="str">
        <f t="shared" si="87"/>
        <v/>
      </c>
      <c r="AE101" s="66">
        <f t="shared" si="77"/>
        <v>0</v>
      </c>
      <c r="AF101" s="64">
        <f t="shared" si="78"/>
        <v>3</v>
      </c>
      <c r="AG101" s="172">
        <f>IF($AH101="",0,COUNTIF($AH$64:$AH101,INDEX($AH$352:$AH$639,ROW($A38))))</f>
        <v>0</v>
      </c>
      <c r="AH101" s="167" t="str">
        <f t="shared" si="80"/>
        <v>Team B7Team B9</v>
      </c>
      <c r="AI101" s="3" t="s">
        <v>138</v>
      </c>
    </row>
    <row r="102" spans="2:35" s="2" customFormat="1" x14ac:dyDescent="0.2">
      <c r="G102" s="1" t="s">
        <v>25</v>
      </c>
      <c r="H102" s="174" t="str">
        <f>Spielplan!$J27</f>
        <v>Team B2</v>
      </c>
      <c r="I102" s="3" t="str">
        <f>Spielplan!$L27</f>
        <v>Team B7</v>
      </c>
      <c r="J102" s="172">
        <f>IF(Spielplan!$M27="","",Spielplan!$M27)</f>
        <v>2</v>
      </c>
      <c r="K102" s="175">
        <f>IF(Spielplan!$O27="","",Spielplan!$O27)</f>
        <v>4</v>
      </c>
      <c r="L102" s="172"/>
      <c r="U102" s="57" t="s">
        <v>42</v>
      </c>
      <c r="V102" s="39" t="str">
        <f t="shared" si="75"/>
        <v>Team C7</v>
      </c>
      <c r="W102" s="172" t="str">
        <f t="shared" si="76"/>
        <v>Team C9</v>
      </c>
      <c r="X102" s="172">
        <f t="shared" si="82"/>
        <v>1</v>
      </c>
      <c r="Y102" s="34">
        <f t="shared" si="83"/>
        <v>2</v>
      </c>
      <c r="Z102" s="33" t="str">
        <f t="shared" si="84"/>
        <v>Team C7Team C9</v>
      </c>
      <c r="AA102" s="172">
        <f t="shared" si="79"/>
        <v>1</v>
      </c>
      <c r="AB102" s="172" t="str">
        <f t="shared" si="85"/>
        <v>1 : 2</v>
      </c>
      <c r="AC102" s="3" t="str">
        <f t="shared" si="86"/>
        <v/>
      </c>
      <c r="AD102" s="64" t="str">
        <f t="shared" si="87"/>
        <v/>
      </c>
      <c r="AE102" s="66">
        <f t="shared" si="77"/>
        <v>0</v>
      </c>
      <c r="AF102" s="64">
        <f t="shared" si="78"/>
        <v>3</v>
      </c>
      <c r="AG102" s="172">
        <f>IF($AH102="",0,COUNTIF($AH$64:$AH102,INDEX($AH$352:$AH$639,ROW($A39))))</f>
        <v>0</v>
      </c>
      <c r="AH102" s="167" t="str">
        <f t="shared" si="80"/>
        <v>Team C7Team C9</v>
      </c>
      <c r="AI102" s="3" t="s">
        <v>138</v>
      </c>
    </row>
    <row r="103" spans="2:35" s="2" customFormat="1" x14ac:dyDescent="0.2">
      <c r="G103" s="1" t="s">
        <v>26</v>
      </c>
      <c r="H103" s="174" t="str">
        <f>Spielplan!$J28</f>
        <v>Team C2</v>
      </c>
      <c r="I103" s="3" t="str">
        <f>Spielplan!$L28</f>
        <v>Team C7</v>
      </c>
      <c r="J103" s="172">
        <f>IF(Spielplan!$M28="","",Spielplan!$M28)</f>
        <v>0</v>
      </c>
      <c r="K103" s="175">
        <f>IF(Spielplan!$O28="","",Spielplan!$O28)</f>
        <v>3</v>
      </c>
      <c r="L103" s="172"/>
      <c r="U103" s="57" t="s">
        <v>43</v>
      </c>
      <c r="V103" s="39" t="str">
        <f t="shared" si="75"/>
        <v>Team D7</v>
      </c>
      <c r="W103" s="172" t="str">
        <f t="shared" si="76"/>
        <v>Team D9</v>
      </c>
      <c r="X103" s="172">
        <f t="shared" si="82"/>
        <v>2</v>
      </c>
      <c r="Y103" s="34">
        <f t="shared" si="83"/>
        <v>2</v>
      </c>
      <c r="Z103" s="33" t="str">
        <f t="shared" si="84"/>
        <v>Team D7Team D9</v>
      </c>
      <c r="AA103" s="172">
        <f t="shared" si="79"/>
        <v>1</v>
      </c>
      <c r="AB103" s="172" t="str">
        <f t="shared" si="85"/>
        <v>2 : 2</v>
      </c>
      <c r="AC103" s="3" t="str">
        <f t="shared" si="86"/>
        <v/>
      </c>
      <c r="AD103" s="64" t="str">
        <f t="shared" si="87"/>
        <v/>
      </c>
      <c r="AE103" s="66">
        <f t="shared" si="77"/>
        <v>1</v>
      </c>
      <c r="AF103" s="64">
        <f t="shared" si="78"/>
        <v>1</v>
      </c>
      <c r="AG103" s="172">
        <f>IF($AH103="",0,COUNTIF($AH$64:$AH103,INDEX($AH$352:$AH$639,ROW($A40))))</f>
        <v>0</v>
      </c>
      <c r="AH103" s="167" t="str">
        <f t="shared" si="80"/>
        <v>Team D7Team D9</v>
      </c>
      <c r="AI103" s="3" t="s">
        <v>138</v>
      </c>
    </row>
    <row r="104" spans="2:35" s="2" customFormat="1" x14ac:dyDescent="0.2">
      <c r="G104" s="1" t="s">
        <v>27</v>
      </c>
      <c r="H104" s="174" t="str">
        <f>Spielplan!$J29</f>
        <v>Team D2</v>
      </c>
      <c r="I104" s="3" t="str">
        <f>Spielplan!$L29</f>
        <v>Team D7</v>
      </c>
      <c r="J104" s="172">
        <f>IF(Spielplan!$M29="","",Spielplan!$M29)</f>
        <v>1</v>
      </c>
      <c r="K104" s="175">
        <f>IF(Spielplan!$O29="","",Spielplan!$O29)</f>
        <v>5</v>
      </c>
      <c r="L104" s="172"/>
      <c r="U104" s="57" t="s">
        <v>44</v>
      </c>
      <c r="V104" s="39" t="str">
        <f t="shared" si="75"/>
        <v>Beinbruch SC</v>
      </c>
      <c r="W104" s="172" t="str">
        <f t="shared" si="76"/>
        <v>Eintracht Frankfurt</v>
      </c>
      <c r="X104" s="172">
        <f t="shared" si="82"/>
        <v>4</v>
      </c>
      <c r="Y104" s="34">
        <f t="shared" si="83"/>
        <v>3</v>
      </c>
      <c r="Z104" s="33" t="str">
        <f t="shared" si="84"/>
        <v>Beinbruch SCEintracht Frankfurt</v>
      </c>
      <c r="AA104" s="172">
        <f t="shared" si="79"/>
        <v>1</v>
      </c>
      <c r="AB104" s="172" t="str">
        <f t="shared" si="85"/>
        <v>4 : 3</v>
      </c>
      <c r="AC104" s="3" t="str">
        <f t="shared" si="86"/>
        <v/>
      </c>
      <c r="AD104" s="64" t="str">
        <f t="shared" si="87"/>
        <v/>
      </c>
      <c r="AE104" s="66">
        <f t="shared" si="77"/>
        <v>3</v>
      </c>
      <c r="AF104" s="64">
        <f t="shared" si="78"/>
        <v>0</v>
      </c>
      <c r="AG104" s="172">
        <f>IF($AH104="",0,COUNTIF($AH$64:$AH104,INDEX($AH$352:$AH$639,ROW($A41))))</f>
        <v>0</v>
      </c>
      <c r="AH104" s="167" t="str">
        <f t="shared" si="80"/>
        <v>Beinbruch SCEintracht Frankfurt</v>
      </c>
      <c r="AI104" s="3" t="s">
        <v>138</v>
      </c>
    </row>
    <row r="105" spans="2:35" s="2" customFormat="1" x14ac:dyDescent="0.2">
      <c r="B105" s="3"/>
      <c r="C105" s="3"/>
      <c r="D105" s="3"/>
      <c r="G105" s="1" t="s">
        <v>28</v>
      </c>
      <c r="H105" s="174" t="str">
        <f>Spielplan!$J30</f>
        <v>FV Schlappe Lunge</v>
      </c>
      <c r="I105" s="3" t="str">
        <f>Spielplan!$L30</f>
        <v>FC Barcelona</v>
      </c>
      <c r="J105" s="172">
        <f>IF(Spielplan!$M30="","",Spielplan!$M30)</f>
        <v>3</v>
      </c>
      <c r="K105" s="175">
        <f>IF(Spielplan!$O30="","",Spielplan!$O30)</f>
        <v>0</v>
      </c>
      <c r="L105" s="172"/>
      <c r="U105" s="57" t="s">
        <v>45</v>
      </c>
      <c r="V105" s="39" t="str">
        <f t="shared" si="75"/>
        <v>Team B5</v>
      </c>
      <c r="W105" s="172" t="str">
        <f t="shared" si="76"/>
        <v>Team B2</v>
      </c>
      <c r="X105" s="172">
        <f t="shared" si="82"/>
        <v>3</v>
      </c>
      <c r="Y105" s="34">
        <f t="shared" si="83"/>
        <v>3</v>
      </c>
      <c r="Z105" s="33" t="str">
        <f t="shared" si="84"/>
        <v>Team B5Team B2</v>
      </c>
      <c r="AA105" s="172">
        <f t="shared" si="79"/>
        <v>1</v>
      </c>
      <c r="AB105" s="172" t="str">
        <f t="shared" si="85"/>
        <v>3 : 3</v>
      </c>
      <c r="AC105" s="3" t="str">
        <f t="shared" si="86"/>
        <v/>
      </c>
      <c r="AD105" s="64" t="str">
        <f t="shared" si="87"/>
        <v/>
      </c>
      <c r="AE105" s="66">
        <f t="shared" si="77"/>
        <v>1</v>
      </c>
      <c r="AF105" s="64">
        <f t="shared" si="78"/>
        <v>1</v>
      </c>
      <c r="AG105" s="172">
        <f>IF($AH105="",0,COUNTIF($AH$64:$AH105,INDEX($AH$352:$AH$639,ROW($A42))))</f>
        <v>0</v>
      </c>
      <c r="AH105" s="167" t="str">
        <f t="shared" si="80"/>
        <v>Team B5Team B2</v>
      </c>
      <c r="AI105" s="3" t="s">
        <v>138</v>
      </c>
    </row>
    <row r="106" spans="2:35" s="2" customFormat="1" x14ac:dyDescent="0.2">
      <c r="B106" s="3"/>
      <c r="C106" s="3"/>
      <c r="D106" s="3"/>
      <c r="G106" s="1" t="s">
        <v>29</v>
      </c>
      <c r="H106" s="174" t="str">
        <f>Spielplan!$J31</f>
        <v>Team B6</v>
      </c>
      <c r="I106" s="3" t="str">
        <f>Spielplan!$L31</f>
        <v>Team B3</v>
      </c>
      <c r="J106" s="172">
        <f>IF(Spielplan!$M31="","",Spielplan!$M31)</f>
        <v>2</v>
      </c>
      <c r="K106" s="175">
        <f>IF(Spielplan!$O31="","",Spielplan!$O31)</f>
        <v>1</v>
      </c>
      <c r="L106" s="172"/>
      <c r="U106" s="57" t="s">
        <v>46</v>
      </c>
      <c r="V106" s="39" t="str">
        <f t="shared" si="75"/>
        <v>Team C5</v>
      </c>
      <c r="W106" s="172" t="str">
        <f t="shared" si="76"/>
        <v>Team C2</v>
      </c>
      <c r="X106" s="172">
        <f t="shared" si="82"/>
        <v>1</v>
      </c>
      <c r="Y106" s="34">
        <f t="shared" si="83"/>
        <v>3</v>
      </c>
      <c r="Z106" s="33" t="str">
        <f t="shared" si="84"/>
        <v>Team C5Team C2</v>
      </c>
      <c r="AA106" s="172">
        <f t="shared" si="79"/>
        <v>1</v>
      </c>
      <c r="AB106" s="172" t="str">
        <f t="shared" si="85"/>
        <v>1 : 3</v>
      </c>
      <c r="AC106" s="3" t="str">
        <f t="shared" si="86"/>
        <v/>
      </c>
      <c r="AD106" s="64" t="str">
        <f t="shared" si="87"/>
        <v/>
      </c>
      <c r="AE106" s="66">
        <f t="shared" si="77"/>
        <v>0</v>
      </c>
      <c r="AF106" s="64">
        <f t="shared" si="78"/>
        <v>3</v>
      </c>
      <c r="AG106" s="172">
        <f>IF($AH106="",0,COUNTIF($AH$64:$AH106,INDEX($AH$352:$AH$639,ROW($A43))))</f>
        <v>0</v>
      </c>
      <c r="AH106" s="167" t="str">
        <f t="shared" si="80"/>
        <v>Team C5Team C2</v>
      </c>
      <c r="AI106" s="3" t="s">
        <v>138</v>
      </c>
    </row>
    <row r="107" spans="2:35" s="2" customFormat="1" x14ac:dyDescent="0.2">
      <c r="B107" s="3"/>
      <c r="C107" s="3"/>
      <c r="D107" s="3"/>
      <c r="G107" s="1" t="s">
        <v>30</v>
      </c>
      <c r="H107" s="174" t="str">
        <f>Spielplan!$J32</f>
        <v>Team C6</v>
      </c>
      <c r="I107" s="3" t="str">
        <f>Spielplan!$L32</f>
        <v>Team C3</v>
      </c>
      <c r="J107" s="172">
        <f>IF(Spielplan!$M32="","",Spielplan!$M32)</f>
        <v>2</v>
      </c>
      <c r="K107" s="175">
        <f>IF(Spielplan!$O32="","",Spielplan!$O32)</f>
        <v>2</v>
      </c>
      <c r="L107" s="172"/>
      <c r="U107" s="57" t="s">
        <v>47</v>
      </c>
      <c r="V107" s="39" t="str">
        <f t="shared" si="75"/>
        <v>Team D5</v>
      </c>
      <c r="W107" s="172" t="str">
        <f t="shared" si="76"/>
        <v>Team D2</v>
      </c>
      <c r="X107" s="172">
        <f t="shared" si="82"/>
        <v>3</v>
      </c>
      <c r="Y107" s="34">
        <f t="shared" si="83"/>
        <v>3</v>
      </c>
      <c r="Z107" s="33" t="str">
        <f t="shared" si="84"/>
        <v>Team D5Team D2</v>
      </c>
      <c r="AA107" s="172">
        <f t="shared" si="79"/>
        <v>1</v>
      </c>
      <c r="AB107" s="172" t="str">
        <f t="shared" si="85"/>
        <v>3 : 3</v>
      </c>
      <c r="AC107" s="3" t="str">
        <f t="shared" si="86"/>
        <v/>
      </c>
      <c r="AD107" s="64" t="str">
        <f t="shared" si="87"/>
        <v/>
      </c>
      <c r="AE107" s="66">
        <f t="shared" si="77"/>
        <v>1</v>
      </c>
      <c r="AF107" s="64">
        <f t="shared" si="78"/>
        <v>1</v>
      </c>
      <c r="AG107" s="172">
        <f>IF($AH107="",0,COUNTIF($AH$64:$AH107,INDEX($AH$352:$AH$639,ROW($A44))))</f>
        <v>0</v>
      </c>
      <c r="AH107" s="167" t="str">
        <f t="shared" si="80"/>
        <v>Team D5Team D2</v>
      </c>
      <c r="AI107" s="3" t="s">
        <v>138</v>
      </c>
    </row>
    <row r="108" spans="2:35" s="2" customFormat="1" x14ac:dyDescent="0.2">
      <c r="B108" s="3"/>
      <c r="C108" s="3"/>
      <c r="D108" s="3"/>
      <c r="G108" s="1" t="s">
        <v>31</v>
      </c>
      <c r="H108" s="174" t="str">
        <f>Spielplan!$J33</f>
        <v>Team D6</v>
      </c>
      <c r="I108" s="3" t="str">
        <f>Spielplan!$L33</f>
        <v>Team D3</v>
      </c>
      <c r="J108" s="172">
        <f>IF(Spielplan!$M33="","",Spielplan!$M33)</f>
        <v>3</v>
      </c>
      <c r="K108" s="175">
        <f>IF(Spielplan!$O33="","",Spielplan!$O33)</f>
        <v>4</v>
      </c>
      <c r="L108" s="172"/>
      <c r="U108" s="57" t="s">
        <v>48</v>
      </c>
      <c r="V108" s="39" t="str">
        <f t="shared" si="75"/>
        <v>FC Barcelona</v>
      </c>
      <c r="W108" s="172" t="str">
        <f t="shared" si="76"/>
        <v>Maibach 1822 eV</v>
      </c>
      <c r="X108" s="172">
        <f t="shared" si="82"/>
        <v>1</v>
      </c>
      <c r="Y108" s="34">
        <f t="shared" si="83"/>
        <v>5</v>
      </c>
      <c r="Z108" s="33" t="str">
        <f t="shared" si="84"/>
        <v>FC BarcelonaMaibach 1822 eV</v>
      </c>
      <c r="AA108" s="172">
        <f t="shared" si="79"/>
        <v>1</v>
      </c>
      <c r="AB108" s="172" t="str">
        <f t="shared" si="85"/>
        <v>1 : 5</v>
      </c>
      <c r="AC108" s="3" t="str">
        <f t="shared" si="86"/>
        <v/>
      </c>
      <c r="AD108" s="64" t="str">
        <f t="shared" si="87"/>
        <v/>
      </c>
      <c r="AE108" s="66">
        <f t="shared" si="77"/>
        <v>0</v>
      </c>
      <c r="AF108" s="64">
        <f t="shared" si="78"/>
        <v>3</v>
      </c>
      <c r="AG108" s="172">
        <f>IF($AH108="",0,COUNTIF($AH$64:$AH108,INDEX($AH$352:$AH$639,ROW($A45))))</f>
        <v>0</v>
      </c>
      <c r="AH108" s="167" t="str">
        <f t="shared" si="80"/>
        <v>FC BarcelonaMaibach 1822 eV</v>
      </c>
      <c r="AI108" s="3" t="s">
        <v>138</v>
      </c>
    </row>
    <row r="109" spans="2:35" s="2" customFormat="1" x14ac:dyDescent="0.2">
      <c r="B109" s="3"/>
      <c r="C109" s="3"/>
      <c r="D109" s="3"/>
      <c r="G109" s="1" t="s">
        <v>32</v>
      </c>
      <c r="H109" s="174" t="str">
        <f>Spielplan!$J34</f>
        <v>Maibach 1822 eV</v>
      </c>
      <c r="I109" s="3" t="str">
        <f>Spielplan!$L34</f>
        <v>Beinbruch SC</v>
      </c>
      <c r="J109" s="172">
        <f>IF(Spielplan!$M34="","",Spielplan!$M34)</f>
        <v>3</v>
      </c>
      <c r="K109" s="175">
        <f>IF(Spielplan!$O34="","",Spielplan!$O34)</f>
        <v>3</v>
      </c>
      <c r="L109" s="172"/>
      <c r="U109" s="57" t="s">
        <v>49</v>
      </c>
      <c r="V109" s="39" t="str">
        <f t="shared" si="75"/>
        <v>Team B3</v>
      </c>
      <c r="W109" s="172" t="str">
        <f t="shared" si="76"/>
        <v>Team B4</v>
      </c>
      <c r="X109" s="172">
        <f t="shared" si="82"/>
        <v>1</v>
      </c>
      <c r="Y109" s="34">
        <f t="shared" si="83"/>
        <v>6</v>
      </c>
      <c r="Z109" s="33" t="str">
        <f t="shared" si="84"/>
        <v>Team B3Team B4</v>
      </c>
      <c r="AA109" s="172">
        <f t="shared" si="79"/>
        <v>1</v>
      </c>
      <c r="AB109" s="172" t="str">
        <f t="shared" si="85"/>
        <v>1 : 6</v>
      </c>
      <c r="AC109" s="3" t="str">
        <f t="shared" si="86"/>
        <v/>
      </c>
      <c r="AD109" s="64" t="str">
        <f t="shared" si="87"/>
        <v/>
      </c>
      <c r="AE109" s="66">
        <f t="shared" si="77"/>
        <v>0</v>
      </c>
      <c r="AF109" s="64">
        <f t="shared" si="78"/>
        <v>3</v>
      </c>
      <c r="AG109" s="172">
        <f>IF($AH109="",0,COUNTIF($AH$64:$AH109,INDEX($AH$352:$AH$639,ROW($A46))))</f>
        <v>0</v>
      </c>
      <c r="AH109" s="167" t="str">
        <f t="shared" si="80"/>
        <v>Team B3Team B4</v>
      </c>
      <c r="AI109" s="3" t="s">
        <v>138</v>
      </c>
    </row>
    <row r="110" spans="2:35" s="2" customFormat="1" x14ac:dyDescent="0.2">
      <c r="B110" s="3"/>
      <c r="C110" s="3"/>
      <c r="D110" s="3"/>
      <c r="G110" s="1" t="s">
        <v>33</v>
      </c>
      <c r="H110" s="174" t="str">
        <f>Spielplan!$J35</f>
        <v>Team B4</v>
      </c>
      <c r="I110" s="3" t="str">
        <f>Spielplan!$L35</f>
        <v>Team B5</v>
      </c>
      <c r="J110" s="172">
        <f>IF(Spielplan!$M35="","",Spielplan!$M35)</f>
        <v>3</v>
      </c>
      <c r="K110" s="175">
        <f>IF(Spielplan!$O35="","",Spielplan!$O35)</f>
        <v>1</v>
      </c>
      <c r="L110" s="172"/>
      <c r="U110" s="57" t="s">
        <v>50</v>
      </c>
      <c r="V110" s="39" t="str">
        <f t="shared" si="75"/>
        <v>Team C3</v>
      </c>
      <c r="W110" s="172" t="str">
        <f t="shared" si="76"/>
        <v>Team C4</v>
      </c>
      <c r="X110" s="172">
        <f t="shared" si="82"/>
        <v>2</v>
      </c>
      <c r="Y110" s="34">
        <f t="shared" si="83"/>
        <v>5</v>
      </c>
      <c r="Z110" s="33" t="str">
        <f t="shared" si="84"/>
        <v>Team C3Team C4</v>
      </c>
      <c r="AA110" s="172">
        <f t="shared" si="79"/>
        <v>1</v>
      </c>
      <c r="AB110" s="172" t="str">
        <f t="shared" si="85"/>
        <v>2 : 5</v>
      </c>
      <c r="AC110" s="3" t="str">
        <f t="shared" si="86"/>
        <v/>
      </c>
      <c r="AD110" s="64" t="str">
        <f t="shared" si="87"/>
        <v/>
      </c>
      <c r="AE110" s="66">
        <f t="shared" si="77"/>
        <v>0</v>
      </c>
      <c r="AF110" s="64">
        <f t="shared" si="78"/>
        <v>3</v>
      </c>
      <c r="AG110" s="172">
        <f>IF($AH110="",0,COUNTIF($AH$64:$AH110,INDEX($AH$352:$AH$639,ROW($A47))))</f>
        <v>0</v>
      </c>
      <c r="AH110" s="167" t="str">
        <f t="shared" si="80"/>
        <v>Team C3Team C4</v>
      </c>
      <c r="AI110" s="3" t="s">
        <v>138</v>
      </c>
    </row>
    <row r="111" spans="2:35" s="2" customFormat="1" x14ac:dyDescent="0.2">
      <c r="B111" s="3"/>
      <c r="C111" s="3"/>
      <c r="D111" s="3"/>
      <c r="G111" s="1" t="s">
        <v>34</v>
      </c>
      <c r="H111" s="174" t="str">
        <f>Spielplan!$J36</f>
        <v>Team C4</v>
      </c>
      <c r="I111" s="3" t="str">
        <f>Spielplan!$L36</f>
        <v>Team C5</v>
      </c>
      <c r="J111" s="172">
        <f>IF(Spielplan!$M36="","",Spielplan!$M36)</f>
        <v>3</v>
      </c>
      <c r="K111" s="175">
        <f>IF(Spielplan!$O36="","",Spielplan!$O36)</f>
        <v>3</v>
      </c>
      <c r="L111" s="172"/>
      <c r="U111" s="57" t="s">
        <v>51</v>
      </c>
      <c r="V111" s="39" t="str">
        <f t="shared" si="75"/>
        <v>Team D3</v>
      </c>
      <c r="W111" s="172" t="str">
        <f t="shared" si="76"/>
        <v>Team D4</v>
      </c>
      <c r="X111" s="172">
        <f t="shared" si="82"/>
        <v>2</v>
      </c>
      <c r="Y111" s="34">
        <f t="shared" si="83"/>
        <v>4</v>
      </c>
      <c r="Z111" s="33" t="str">
        <f t="shared" si="84"/>
        <v>Team D3Team D4</v>
      </c>
      <c r="AA111" s="172">
        <f t="shared" si="79"/>
        <v>1</v>
      </c>
      <c r="AB111" s="172" t="str">
        <f t="shared" si="85"/>
        <v>2 : 4</v>
      </c>
      <c r="AC111" s="3" t="str">
        <f t="shared" si="86"/>
        <v/>
      </c>
      <c r="AD111" s="64" t="str">
        <f t="shared" si="87"/>
        <v/>
      </c>
      <c r="AE111" s="66">
        <f t="shared" si="77"/>
        <v>0</v>
      </c>
      <c r="AF111" s="64">
        <f t="shared" si="78"/>
        <v>3</v>
      </c>
      <c r="AG111" s="172">
        <f>IF($AH111="",0,COUNTIF($AH$64:$AH111,INDEX($AH$352:$AH$639,ROW($A48))))</f>
        <v>0</v>
      </c>
      <c r="AH111" s="167" t="str">
        <f t="shared" si="80"/>
        <v>Team D3Team D4</v>
      </c>
      <c r="AI111" s="3" t="s">
        <v>138</v>
      </c>
    </row>
    <row r="112" spans="2:35" s="2" customFormat="1" x14ac:dyDescent="0.2">
      <c r="B112" s="3"/>
      <c r="C112" s="3"/>
      <c r="D112" s="3"/>
      <c r="G112" s="1" t="s">
        <v>35</v>
      </c>
      <c r="H112" s="174" t="str">
        <f>Spielplan!$J37</f>
        <v>Team D4</v>
      </c>
      <c r="I112" s="3" t="str">
        <f>Spielplan!$L37</f>
        <v>Team D5</v>
      </c>
      <c r="J112" s="172">
        <f>IF(Spielplan!$M37="","",Spielplan!$M37)</f>
        <v>5</v>
      </c>
      <c r="K112" s="175">
        <f>IF(Spielplan!$O37="","",Spielplan!$O37)</f>
        <v>1</v>
      </c>
      <c r="L112" s="172"/>
      <c r="U112" s="57" t="s">
        <v>52</v>
      </c>
      <c r="V112" s="39" t="str">
        <f t="shared" si="75"/>
        <v>Team A7</v>
      </c>
      <c r="W112" s="172" t="str">
        <f t="shared" si="76"/>
        <v>1. FC Riedwald</v>
      </c>
      <c r="X112" s="172">
        <f t="shared" si="82"/>
        <v>0</v>
      </c>
      <c r="Y112" s="34">
        <f t="shared" si="83"/>
        <v>3</v>
      </c>
      <c r="Z112" s="33" t="str">
        <f t="shared" si="84"/>
        <v>Team A71. FC Riedwald</v>
      </c>
      <c r="AA112" s="172">
        <f t="shared" si="79"/>
        <v>1</v>
      </c>
      <c r="AB112" s="172" t="str">
        <f t="shared" si="85"/>
        <v>0 : 3</v>
      </c>
      <c r="AC112" s="3" t="str">
        <f t="shared" si="86"/>
        <v/>
      </c>
      <c r="AD112" s="64" t="str">
        <f t="shared" si="87"/>
        <v/>
      </c>
      <c r="AE112" s="66">
        <f t="shared" si="77"/>
        <v>0</v>
      </c>
      <c r="AF112" s="64">
        <f t="shared" si="78"/>
        <v>3</v>
      </c>
      <c r="AG112" s="172">
        <f>IF($AH112="",0,COUNTIF($AH$64:$AH112,INDEX($AH$352:$AH$639,ROW($A49))))</f>
        <v>0</v>
      </c>
      <c r="AH112" s="167" t="str">
        <f t="shared" si="80"/>
        <v>Team A71. FC Riedwald</v>
      </c>
      <c r="AI112" s="3" t="s">
        <v>138</v>
      </c>
    </row>
    <row r="113" spans="2:35" s="2" customFormat="1" x14ac:dyDescent="0.2">
      <c r="B113" s="3"/>
      <c r="C113" s="3"/>
      <c r="D113" s="3"/>
      <c r="G113" s="1" t="s">
        <v>36</v>
      </c>
      <c r="H113" s="174" t="str">
        <f>Spielplan!$J38</f>
        <v>1. FC Riedwald</v>
      </c>
      <c r="I113" s="3" t="str">
        <f>Spielplan!$L38</f>
        <v>Team A8</v>
      </c>
      <c r="J113" s="172">
        <f>IF(Spielplan!$M38="","",Spielplan!$M38)</f>
        <v>6</v>
      </c>
      <c r="K113" s="175">
        <f>IF(Spielplan!$O38="","",Spielplan!$O38)</f>
        <v>1</v>
      </c>
      <c r="L113" s="172"/>
      <c r="U113" s="57" t="s">
        <v>53</v>
      </c>
      <c r="V113" s="39" t="str">
        <f t="shared" si="75"/>
        <v>Team B7</v>
      </c>
      <c r="W113" s="172" t="str">
        <f t="shared" si="76"/>
        <v>Team B1</v>
      </c>
      <c r="X113" s="172">
        <f t="shared" si="82"/>
        <v>1</v>
      </c>
      <c r="Y113" s="34">
        <f t="shared" si="83"/>
        <v>5</v>
      </c>
      <c r="Z113" s="33" t="str">
        <f t="shared" si="84"/>
        <v>Team B7Team B1</v>
      </c>
      <c r="AA113" s="172">
        <f t="shared" si="79"/>
        <v>1</v>
      </c>
      <c r="AB113" s="172" t="str">
        <f t="shared" si="85"/>
        <v>1 : 5</v>
      </c>
      <c r="AC113" s="3" t="str">
        <f t="shared" si="86"/>
        <v/>
      </c>
      <c r="AD113" s="64" t="str">
        <f t="shared" si="87"/>
        <v/>
      </c>
      <c r="AE113" s="66">
        <f t="shared" si="77"/>
        <v>0</v>
      </c>
      <c r="AF113" s="64">
        <f t="shared" si="78"/>
        <v>3</v>
      </c>
      <c r="AG113" s="172">
        <f>IF($AH113="",0,COUNTIF($AH$64:$AH113,INDEX($AH$352:$AH$639,ROW($A50))))</f>
        <v>0</v>
      </c>
      <c r="AH113" s="167" t="str">
        <f t="shared" si="80"/>
        <v>Team B7Team B1</v>
      </c>
      <c r="AI113" s="3" t="s">
        <v>138</v>
      </c>
    </row>
    <row r="114" spans="2:35" s="2" customFormat="1" x14ac:dyDescent="0.2">
      <c r="B114" s="3"/>
      <c r="C114" s="3"/>
      <c r="D114" s="3"/>
      <c r="G114" s="1" t="s">
        <v>37</v>
      </c>
      <c r="H114" s="174" t="str">
        <f>Spielplan!$J39</f>
        <v>Team B1</v>
      </c>
      <c r="I114" s="3" t="str">
        <f>Spielplan!$L39</f>
        <v>Team B8</v>
      </c>
      <c r="J114" s="172">
        <f>IF(Spielplan!$M39="","",Spielplan!$M39)</f>
        <v>5</v>
      </c>
      <c r="K114" s="175">
        <f>IF(Spielplan!$O39="","",Spielplan!$O39)</f>
        <v>2</v>
      </c>
      <c r="L114" s="172"/>
      <c r="U114" s="57" t="s">
        <v>54</v>
      </c>
      <c r="V114" s="39" t="str">
        <f t="shared" si="75"/>
        <v>Team C7</v>
      </c>
      <c r="W114" s="172" t="str">
        <f t="shared" si="76"/>
        <v>Team C1</v>
      </c>
      <c r="X114" s="172">
        <f t="shared" si="82"/>
        <v>3</v>
      </c>
      <c r="Y114" s="34">
        <f t="shared" si="83"/>
        <v>0</v>
      </c>
      <c r="Z114" s="33" t="str">
        <f t="shared" si="84"/>
        <v>Team C7Team C1</v>
      </c>
      <c r="AA114" s="172">
        <f t="shared" si="79"/>
        <v>1</v>
      </c>
      <c r="AB114" s="172" t="str">
        <f t="shared" si="85"/>
        <v>3 : 0</v>
      </c>
      <c r="AC114" s="3" t="str">
        <f t="shared" si="86"/>
        <v/>
      </c>
      <c r="AD114" s="64" t="str">
        <f t="shared" si="87"/>
        <v/>
      </c>
      <c r="AE114" s="66">
        <f t="shared" si="77"/>
        <v>3</v>
      </c>
      <c r="AF114" s="64">
        <f t="shared" si="78"/>
        <v>0</v>
      </c>
      <c r="AG114" s="172">
        <f>IF($AH114="",0,COUNTIF($AH$64:$AH114,INDEX($AH$352:$AH$639,ROW($A51))))</f>
        <v>0</v>
      </c>
      <c r="AH114" s="167" t="str">
        <f t="shared" si="80"/>
        <v>Team C7Team C1</v>
      </c>
      <c r="AI114" s="3" t="s">
        <v>138</v>
      </c>
    </row>
    <row r="115" spans="2:35" s="2" customFormat="1" x14ac:dyDescent="0.2">
      <c r="B115" s="3"/>
      <c r="C115" s="3"/>
      <c r="D115" s="3"/>
      <c r="G115" s="1" t="s">
        <v>38</v>
      </c>
      <c r="H115" s="174" t="str">
        <f>Spielplan!$J40</f>
        <v>Team C1</v>
      </c>
      <c r="I115" s="3" t="str">
        <f>Spielplan!$L40</f>
        <v>Team C8</v>
      </c>
      <c r="J115" s="172">
        <f>IF(Spielplan!$M40="","",Spielplan!$M40)</f>
        <v>4</v>
      </c>
      <c r="K115" s="175">
        <f>IF(Spielplan!$O40="","",Spielplan!$O40)</f>
        <v>2</v>
      </c>
      <c r="L115" s="172"/>
      <c r="U115" s="57" t="s">
        <v>55</v>
      </c>
      <c r="V115" s="39" t="str">
        <f t="shared" si="75"/>
        <v>Team D7</v>
      </c>
      <c r="W115" s="172" t="str">
        <f t="shared" si="76"/>
        <v>Team D1</v>
      </c>
      <c r="X115" s="172">
        <f t="shared" si="82"/>
        <v>2</v>
      </c>
      <c r="Y115" s="34">
        <f t="shared" si="83"/>
        <v>1</v>
      </c>
      <c r="Z115" s="33" t="str">
        <f t="shared" si="84"/>
        <v>Team D7Team D1</v>
      </c>
      <c r="AA115" s="172">
        <f t="shared" si="79"/>
        <v>1</v>
      </c>
      <c r="AB115" s="172" t="str">
        <f t="shared" si="85"/>
        <v>2 : 1</v>
      </c>
      <c r="AC115" s="3" t="str">
        <f t="shared" si="86"/>
        <v/>
      </c>
      <c r="AD115" s="64" t="str">
        <f t="shared" si="87"/>
        <v/>
      </c>
      <c r="AE115" s="66">
        <f t="shared" si="77"/>
        <v>3</v>
      </c>
      <c r="AF115" s="64">
        <f t="shared" si="78"/>
        <v>0</v>
      </c>
      <c r="AG115" s="172">
        <f>IF($AH115="",0,COUNTIF($AH$64:$AH115,INDEX($AH$352:$AH$639,ROW($A52))))</f>
        <v>0</v>
      </c>
      <c r="AH115" s="167" t="str">
        <f t="shared" si="80"/>
        <v>Team D7Team D1</v>
      </c>
      <c r="AI115" s="3" t="s">
        <v>138</v>
      </c>
    </row>
    <row r="116" spans="2:35" s="2" customFormat="1" x14ac:dyDescent="0.2">
      <c r="B116" s="3"/>
      <c r="C116" s="3"/>
      <c r="D116" s="3"/>
      <c r="G116" s="1" t="s">
        <v>39</v>
      </c>
      <c r="H116" s="174" t="str">
        <f>Spielplan!$J41</f>
        <v>Team D1</v>
      </c>
      <c r="I116" s="3" t="str">
        <f>Spielplan!$L41</f>
        <v>Team D8</v>
      </c>
      <c r="J116" s="172">
        <f>IF(Spielplan!$M41="","",Spielplan!$M41)</f>
        <v>3</v>
      </c>
      <c r="K116" s="175">
        <f>IF(Spielplan!$O41="","",Spielplan!$O41)</f>
        <v>0</v>
      </c>
      <c r="L116" s="172"/>
      <c r="U116" s="57" t="s">
        <v>56</v>
      </c>
      <c r="V116" s="39" t="str">
        <f t="shared" si="75"/>
        <v>FV Schlappe Lunge</v>
      </c>
      <c r="W116" s="172" t="str">
        <f t="shared" si="76"/>
        <v>Team A8</v>
      </c>
      <c r="X116" s="172">
        <f t="shared" si="82"/>
        <v>2</v>
      </c>
      <c r="Y116" s="34">
        <f t="shared" si="83"/>
        <v>2</v>
      </c>
      <c r="Z116" s="33" t="str">
        <f t="shared" si="84"/>
        <v>FV Schlappe LungeTeam A8</v>
      </c>
      <c r="AA116" s="172">
        <f t="shared" si="79"/>
        <v>1</v>
      </c>
      <c r="AB116" s="172" t="str">
        <f t="shared" si="85"/>
        <v>2 : 2</v>
      </c>
      <c r="AC116" s="3" t="str">
        <f t="shared" si="86"/>
        <v/>
      </c>
      <c r="AD116" s="64" t="str">
        <f t="shared" si="87"/>
        <v/>
      </c>
      <c r="AE116" s="66">
        <f t="shared" si="77"/>
        <v>1</v>
      </c>
      <c r="AF116" s="64">
        <f t="shared" si="78"/>
        <v>1</v>
      </c>
      <c r="AG116" s="172">
        <f>IF($AH116="",0,COUNTIF($AH$64:$AH116,INDEX($AH$352:$AH$639,ROW($A53))))</f>
        <v>0</v>
      </c>
      <c r="AH116" s="167" t="str">
        <f t="shared" si="80"/>
        <v>FV Schlappe LungeTeam A8</v>
      </c>
      <c r="AI116" s="3" t="s">
        <v>138</v>
      </c>
    </row>
    <row r="117" spans="2:35" s="2" customFormat="1" x14ac:dyDescent="0.2">
      <c r="B117" s="3"/>
      <c r="C117" s="3"/>
      <c r="D117" s="3"/>
      <c r="G117" s="1" t="s">
        <v>40</v>
      </c>
      <c r="H117" s="174" t="str">
        <f>Spielplan!$J42</f>
        <v>Team A7</v>
      </c>
      <c r="I117" s="3" t="str">
        <f>Spielplan!$L42</f>
        <v>Team A9</v>
      </c>
      <c r="J117" s="172">
        <f>IF(Spielplan!$M42="","",Spielplan!$M42)</f>
        <v>5</v>
      </c>
      <c r="K117" s="175">
        <f>IF(Spielplan!$O42="","",Spielplan!$O42)</f>
        <v>1</v>
      </c>
      <c r="L117" s="172"/>
      <c r="U117" s="57" t="s">
        <v>57</v>
      </c>
      <c r="V117" s="39" t="str">
        <f t="shared" si="75"/>
        <v>Team B6</v>
      </c>
      <c r="W117" s="172" t="str">
        <f t="shared" si="76"/>
        <v>Team B8</v>
      </c>
      <c r="X117" s="172">
        <f t="shared" si="82"/>
        <v>3</v>
      </c>
      <c r="Y117" s="34">
        <f t="shared" si="83"/>
        <v>4</v>
      </c>
      <c r="Z117" s="33" t="str">
        <f t="shared" si="84"/>
        <v>Team B6Team B8</v>
      </c>
      <c r="AA117" s="172">
        <f t="shared" si="79"/>
        <v>1</v>
      </c>
      <c r="AB117" s="172" t="str">
        <f t="shared" si="85"/>
        <v>3 : 4</v>
      </c>
      <c r="AC117" s="3" t="str">
        <f t="shared" si="86"/>
        <v/>
      </c>
      <c r="AD117" s="64" t="str">
        <f t="shared" si="87"/>
        <v/>
      </c>
      <c r="AE117" s="66">
        <f t="shared" si="77"/>
        <v>0</v>
      </c>
      <c r="AF117" s="64">
        <f t="shared" si="78"/>
        <v>3</v>
      </c>
      <c r="AG117" s="172">
        <f>IF($AH117="",0,COUNTIF($AH$64:$AH117,INDEX($AH$352:$AH$639,ROW($A54))))</f>
        <v>0</v>
      </c>
      <c r="AH117" s="167" t="str">
        <f t="shared" si="80"/>
        <v>Team B6Team B8</v>
      </c>
      <c r="AI117" s="3" t="s">
        <v>138</v>
      </c>
    </row>
    <row r="118" spans="2:35" s="2" customFormat="1" x14ac:dyDescent="0.2">
      <c r="B118" s="3"/>
      <c r="C118" s="3"/>
      <c r="D118" s="3"/>
      <c r="G118" s="1" t="s">
        <v>41</v>
      </c>
      <c r="H118" s="174" t="str">
        <f>Spielplan!$J43</f>
        <v>Team B7</v>
      </c>
      <c r="I118" s="3" t="str">
        <f>Spielplan!$L43</f>
        <v>Team B9</v>
      </c>
      <c r="J118" s="172">
        <f>IF(Spielplan!$M43="","",Spielplan!$M43)</f>
        <v>0</v>
      </c>
      <c r="K118" s="175">
        <f>IF(Spielplan!$O43="","",Spielplan!$O43)</f>
        <v>3</v>
      </c>
      <c r="L118" s="172"/>
      <c r="U118" s="57" t="s">
        <v>58</v>
      </c>
      <c r="V118" s="39" t="str">
        <f t="shared" si="75"/>
        <v>Team C6</v>
      </c>
      <c r="W118" s="172" t="str">
        <f t="shared" si="76"/>
        <v>Team C8</v>
      </c>
      <c r="X118" s="172">
        <f t="shared" si="82"/>
        <v>3</v>
      </c>
      <c r="Y118" s="34">
        <f t="shared" si="83"/>
        <v>3</v>
      </c>
      <c r="Z118" s="33" t="str">
        <f t="shared" si="84"/>
        <v>Team C6Team C8</v>
      </c>
      <c r="AA118" s="172">
        <f t="shared" si="79"/>
        <v>1</v>
      </c>
      <c r="AB118" s="172" t="str">
        <f t="shared" si="85"/>
        <v>3 : 3</v>
      </c>
      <c r="AC118" s="3" t="str">
        <f t="shared" si="86"/>
        <v/>
      </c>
      <c r="AD118" s="64" t="str">
        <f t="shared" si="87"/>
        <v/>
      </c>
      <c r="AE118" s="66">
        <f t="shared" si="77"/>
        <v>1</v>
      </c>
      <c r="AF118" s="64">
        <f t="shared" si="78"/>
        <v>1</v>
      </c>
      <c r="AG118" s="172">
        <f>IF($AH118="",0,COUNTIF($AH$64:$AH118,INDEX($AH$352:$AH$639,ROW($A55))))</f>
        <v>0</v>
      </c>
      <c r="AH118" s="167" t="str">
        <f t="shared" si="80"/>
        <v>Team C6Team C8</v>
      </c>
      <c r="AI118" s="3" t="s">
        <v>138</v>
      </c>
    </row>
    <row r="119" spans="2:35" s="2" customFormat="1" x14ac:dyDescent="0.2">
      <c r="B119" s="3"/>
      <c r="C119" s="3"/>
      <c r="D119" s="3"/>
      <c r="G119" s="1" t="s">
        <v>42</v>
      </c>
      <c r="H119" s="174" t="str">
        <f>Spielplan!$J44</f>
        <v>Team C7</v>
      </c>
      <c r="I119" s="3" t="str">
        <f>Spielplan!$L44</f>
        <v>Team C9</v>
      </c>
      <c r="J119" s="172">
        <f>IF(Spielplan!$M44="","",Spielplan!$M44)</f>
        <v>1</v>
      </c>
      <c r="K119" s="175">
        <f>IF(Spielplan!$O44="","",Spielplan!$O44)</f>
        <v>2</v>
      </c>
      <c r="L119" s="172"/>
      <c r="U119" s="57" t="s">
        <v>59</v>
      </c>
      <c r="V119" s="39" t="str">
        <f t="shared" si="75"/>
        <v>Team D6</v>
      </c>
      <c r="W119" s="172" t="str">
        <f t="shared" si="76"/>
        <v>Team D8</v>
      </c>
      <c r="X119" s="172">
        <f t="shared" si="82"/>
        <v>3</v>
      </c>
      <c r="Y119" s="34">
        <f t="shared" si="83"/>
        <v>1</v>
      </c>
      <c r="Z119" s="33" t="str">
        <f t="shared" si="84"/>
        <v>Team D6Team D8</v>
      </c>
      <c r="AA119" s="172">
        <f t="shared" si="79"/>
        <v>1</v>
      </c>
      <c r="AB119" s="172" t="str">
        <f t="shared" si="85"/>
        <v>3 : 1</v>
      </c>
      <c r="AC119" s="3" t="str">
        <f t="shared" si="86"/>
        <v/>
      </c>
      <c r="AD119" s="64" t="str">
        <f t="shared" si="87"/>
        <v/>
      </c>
      <c r="AE119" s="66">
        <f t="shared" si="77"/>
        <v>3</v>
      </c>
      <c r="AF119" s="64">
        <f t="shared" si="78"/>
        <v>0</v>
      </c>
      <c r="AG119" s="172">
        <f>IF($AH119="",0,COUNTIF($AH$64:$AH119,INDEX($AH$352:$AH$639,ROW($A56))))</f>
        <v>0</v>
      </c>
      <c r="AH119" s="167" t="str">
        <f t="shared" si="80"/>
        <v>Team D6Team D8</v>
      </c>
      <c r="AI119" s="3" t="s">
        <v>138</v>
      </c>
    </row>
    <row r="120" spans="2:35" s="2" customFormat="1" x14ac:dyDescent="0.2">
      <c r="B120" s="3"/>
      <c r="C120" s="3"/>
      <c r="D120" s="3"/>
      <c r="G120" s="1" t="s">
        <v>43</v>
      </c>
      <c r="H120" s="174" t="str">
        <f>Spielplan!$J45</f>
        <v>Team D7</v>
      </c>
      <c r="I120" s="3" t="str">
        <f>Spielplan!$L45</f>
        <v>Team D9</v>
      </c>
      <c r="J120" s="172">
        <f>IF(Spielplan!$M45="","",Spielplan!$M45)</f>
        <v>2</v>
      </c>
      <c r="K120" s="175">
        <f>IF(Spielplan!$O45="","",Spielplan!$O45)</f>
        <v>2</v>
      </c>
      <c r="L120" s="172"/>
      <c r="U120" s="57" t="s">
        <v>60</v>
      </c>
      <c r="V120" s="39" t="str">
        <f t="shared" si="75"/>
        <v>Team A9</v>
      </c>
      <c r="W120" s="172" t="str">
        <f t="shared" si="76"/>
        <v>Beinbruch SC</v>
      </c>
      <c r="X120" s="172">
        <f t="shared" si="82"/>
        <v>3</v>
      </c>
      <c r="Y120" s="34">
        <f t="shared" si="83"/>
        <v>3</v>
      </c>
      <c r="Z120" s="33" t="str">
        <f t="shared" si="84"/>
        <v>Team A9Beinbruch SC</v>
      </c>
      <c r="AA120" s="172">
        <f t="shared" si="79"/>
        <v>1</v>
      </c>
      <c r="AB120" s="172" t="str">
        <f t="shared" si="85"/>
        <v>3 : 3</v>
      </c>
      <c r="AC120" s="3" t="str">
        <f t="shared" si="86"/>
        <v/>
      </c>
      <c r="AD120" s="64" t="str">
        <f t="shared" si="87"/>
        <v/>
      </c>
      <c r="AE120" s="66">
        <f t="shared" si="77"/>
        <v>1</v>
      </c>
      <c r="AF120" s="64">
        <f t="shared" si="78"/>
        <v>1</v>
      </c>
      <c r="AG120" s="172">
        <f>IF($AH120="",0,COUNTIF($AH$64:$AH120,INDEX($AH$352:$AH$639,ROW($A57))))</f>
        <v>0</v>
      </c>
      <c r="AH120" s="167" t="str">
        <f t="shared" si="80"/>
        <v>Team A9Beinbruch SC</v>
      </c>
      <c r="AI120" s="3" t="s">
        <v>138</v>
      </c>
    </row>
    <row r="121" spans="2:35" s="2" customFormat="1" x14ac:dyDescent="0.2">
      <c r="B121" s="3"/>
      <c r="C121" s="3"/>
      <c r="D121" s="3"/>
      <c r="G121" s="1" t="s">
        <v>44</v>
      </c>
      <c r="H121" s="174" t="str">
        <f>Spielplan!$J46</f>
        <v>Beinbruch SC</v>
      </c>
      <c r="I121" s="3" t="str">
        <f>Spielplan!$L46</f>
        <v>Eintracht Frankfurt</v>
      </c>
      <c r="J121" s="172">
        <f>IF(Spielplan!$M46="","",Spielplan!$M46)</f>
        <v>4</v>
      </c>
      <c r="K121" s="175">
        <f>IF(Spielplan!$O46="","",Spielplan!$O46)</f>
        <v>3</v>
      </c>
      <c r="L121" s="172"/>
      <c r="U121" s="57" t="s">
        <v>61</v>
      </c>
      <c r="V121" s="39" t="str">
        <f t="shared" si="75"/>
        <v>Team B9</v>
      </c>
      <c r="W121" s="172" t="str">
        <f t="shared" si="76"/>
        <v>Team B5</v>
      </c>
      <c r="X121" s="172">
        <f t="shared" si="82"/>
        <v>5</v>
      </c>
      <c r="Y121" s="34">
        <f t="shared" si="83"/>
        <v>1</v>
      </c>
      <c r="Z121" s="33" t="str">
        <f t="shared" si="84"/>
        <v>Team B9Team B5</v>
      </c>
      <c r="AA121" s="172">
        <f t="shared" si="79"/>
        <v>1</v>
      </c>
      <c r="AB121" s="172" t="str">
        <f t="shared" si="85"/>
        <v>5 : 1</v>
      </c>
      <c r="AC121" s="3" t="str">
        <f t="shared" si="86"/>
        <v/>
      </c>
      <c r="AD121" s="64" t="str">
        <f t="shared" si="87"/>
        <v/>
      </c>
      <c r="AE121" s="66">
        <f t="shared" si="77"/>
        <v>3</v>
      </c>
      <c r="AF121" s="64">
        <f t="shared" si="78"/>
        <v>0</v>
      </c>
      <c r="AG121" s="172">
        <f>IF($AH121="",0,COUNTIF($AH$64:$AH121,INDEX($AH$352:$AH$639,ROW($A58))))</f>
        <v>0</v>
      </c>
      <c r="AH121" s="167" t="str">
        <f t="shared" si="80"/>
        <v>Team B9Team B5</v>
      </c>
      <c r="AI121" s="3" t="s">
        <v>138</v>
      </c>
    </row>
    <row r="122" spans="2:35" s="2" customFormat="1" x14ac:dyDescent="0.2">
      <c r="B122" s="3"/>
      <c r="C122" s="3"/>
      <c r="D122" s="3"/>
      <c r="G122" s="1" t="s">
        <v>45</v>
      </c>
      <c r="H122" s="174" t="str">
        <f>Spielplan!$J47</f>
        <v>Team B5</v>
      </c>
      <c r="I122" s="3" t="str">
        <f>Spielplan!$L47</f>
        <v>Team B2</v>
      </c>
      <c r="J122" s="172">
        <f>IF(Spielplan!$M47="","",Spielplan!$M47)</f>
        <v>3</v>
      </c>
      <c r="K122" s="175">
        <f>IF(Spielplan!$O47="","",Spielplan!$O47)</f>
        <v>3</v>
      </c>
      <c r="L122" s="172"/>
      <c r="U122" s="57" t="s">
        <v>62</v>
      </c>
      <c r="V122" s="39" t="str">
        <f t="shared" si="75"/>
        <v>Team C9</v>
      </c>
      <c r="W122" s="172" t="str">
        <f t="shared" si="76"/>
        <v>Team C5</v>
      </c>
      <c r="X122" s="172">
        <f t="shared" si="82"/>
        <v>6</v>
      </c>
      <c r="Y122" s="34">
        <f t="shared" si="83"/>
        <v>1</v>
      </c>
      <c r="Z122" s="33" t="str">
        <f t="shared" si="84"/>
        <v>Team C9Team C5</v>
      </c>
      <c r="AA122" s="172">
        <f t="shared" si="79"/>
        <v>1</v>
      </c>
      <c r="AB122" s="172" t="str">
        <f t="shared" si="85"/>
        <v>6 : 1</v>
      </c>
      <c r="AC122" s="3" t="str">
        <f t="shared" si="86"/>
        <v/>
      </c>
      <c r="AD122" s="64" t="str">
        <f t="shared" si="87"/>
        <v/>
      </c>
      <c r="AE122" s="66">
        <f t="shared" si="77"/>
        <v>3</v>
      </c>
      <c r="AF122" s="64">
        <f t="shared" si="78"/>
        <v>0</v>
      </c>
      <c r="AG122" s="172">
        <f>IF($AH122="",0,COUNTIF($AH$64:$AH122,INDEX($AH$352:$AH$639,ROW($A59))))</f>
        <v>0</v>
      </c>
      <c r="AH122" s="167" t="str">
        <f t="shared" si="80"/>
        <v>Team C9Team C5</v>
      </c>
      <c r="AI122" s="3" t="s">
        <v>138</v>
      </c>
    </row>
    <row r="123" spans="2:35" s="2" customFormat="1" x14ac:dyDescent="0.2">
      <c r="B123" s="3"/>
      <c r="C123" s="3"/>
      <c r="D123" s="3"/>
      <c r="G123" s="1" t="s">
        <v>46</v>
      </c>
      <c r="H123" s="174" t="str">
        <f>Spielplan!$J48</f>
        <v>Team C5</v>
      </c>
      <c r="I123" s="3" t="str">
        <f>Spielplan!$L48</f>
        <v>Team C2</v>
      </c>
      <c r="J123" s="172">
        <f>IF(Spielplan!$M48="","",Spielplan!$M48)</f>
        <v>1</v>
      </c>
      <c r="K123" s="175">
        <f>IF(Spielplan!$O48="","",Spielplan!$O48)</f>
        <v>3</v>
      </c>
      <c r="L123" s="172"/>
      <c r="U123" s="57" t="s">
        <v>63</v>
      </c>
      <c r="V123" s="39" t="str">
        <f t="shared" si="75"/>
        <v>Team D9</v>
      </c>
      <c r="W123" s="172" t="str">
        <f t="shared" si="76"/>
        <v>Team D5</v>
      </c>
      <c r="X123" s="172">
        <f t="shared" si="82"/>
        <v>5</v>
      </c>
      <c r="Y123" s="34">
        <f t="shared" si="83"/>
        <v>2</v>
      </c>
      <c r="Z123" s="33" t="str">
        <f t="shared" si="84"/>
        <v>Team D9Team D5</v>
      </c>
      <c r="AA123" s="172">
        <f t="shared" si="79"/>
        <v>1</v>
      </c>
      <c r="AB123" s="172" t="str">
        <f t="shared" si="85"/>
        <v>5 : 2</v>
      </c>
      <c r="AC123" s="3" t="str">
        <f t="shared" si="86"/>
        <v/>
      </c>
      <c r="AD123" s="64" t="str">
        <f t="shared" si="87"/>
        <v/>
      </c>
      <c r="AE123" s="66">
        <f t="shared" si="77"/>
        <v>3</v>
      </c>
      <c r="AF123" s="64">
        <f t="shared" si="78"/>
        <v>0</v>
      </c>
      <c r="AG123" s="172">
        <f>IF($AH123="",0,COUNTIF($AH$64:$AH123,INDEX($AH$352:$AH$639,ROW($A60))))</f>
        <v>0</v>
      </c>
      <c r="AH123" s="167" t="str">
        <f t="shared" si="80"/>
        <v>Team D9Team D5</v>
      </c>
      <c r="AI123" s="3" t="s">
        <v>138</v>
      </c>
    </row>
    <row r="124" spans="2:35" s="2" customFormat="1" x14ac:dyDescent="0.2">
      <c r="B124" s="3"/>
      <c r="C124" s="3"/>
      <c r="D124" s="3"/>
      <c r="G124" s="1" t="s">
        <v>47</v>
      </c>
      <c r="H124" s="174" t="str">
        <f>Spielplan!$J49</f>
        <v>Team D5</v>
      </c>
      <c r="I124" s="3" t="str">
        <f>Spielplan!$L49</f>
        <v>Team D2</v>
      </c>
      <c r="J124" s="172">
        <f>IF(Spielplan!$M49="","",Spielplan!$M49)</f>
        <v>3</v>
      </c>
      <c r="K124" s="175">
        <f>IF(Spielplan!$O49="","",Spielplan!$O49)</f>
        <v>3</v>
      </c>
      <c r="L124" s="172"/>
      <c r="U124" s="57" t="s">
        <v>64</v>
      </c>
      <c r="V124" s="39" t="str">
        <f t="shared" si="75"/>
        <v>Eintracht Frankfurt</v>
      </c>
      <c r="W124" s="172" t="str">
        <f t="shared" si="76"/>
        <v>FC Barcelona</v>
      </c>
      <c r="X124" s="172">
        <f t="shared" si="82"/>
        <v>4</v>
      </c>
      <c r="Y124" s="34">
        <f t="shared" si="83"/>
        <v>2</v>
      </c>
      <c r="Z124" s="33" t="str">
        <f t="shared" si="84"/>
        <v>Eintracht FrankfurtFC Barcelona</v>
      </c>
      <c r="AA124" s="172">
        <f t="shared" si="79"/>
        <v>1</v>
      </c>
      <c r="AB124" s="172" t="str">
        <f t="shared" si="85"/>
        <v>4 : 2</v>
      </c>
      <c r="AC124" s="3" t="str">
        <f t="shared" si="86"/>
        <v/>
      </c>
      <c r="AD124" s="64" t="str">
        <f t="shared" si="87"/>
        <v/>
      </c>
      <c r="AE124" s="66">
        <f t="shared" si="77"/>
        <v>3</v>
      </c>
      <c r="AF124" s="64">
        <f t="shared" si="78"/>
        <v>0</v>
      </c>
      <c r="AG124" s="172">
        <f>IF($AH124="",0,COUNTIF($AH$64:$AH124,INDEX($AH$352:$AH$639,ROW($A61))))</f>
        <v>0</v>
      </c>
      <c r="AH124" s="167" t="str">
        <f t="shared" si="80"/>
        <v>Eintracht FrankfurtFC Barcelona</v>
      </c>
      <c r="AI124" s="3" t="s">
        <v>138</v>
      </c>
    </row>
    <row r="125" spans="2:35" s="2" customFormat="1" x14ac:dyDescent="0.2">
      <c r="B125" s="3"/>
      <c r="C125" s="3"/>
      <c r="D125" s="3"/>
      <c r="G125" s="1" t="s">
        <v>48</v>
      </c>
      <c r="H125" s="174" t="str">
        <f>Spielplan!$J50</f>
        <v>FC Barcelona</v>
      </c>
      <c r="I125" s="3" t="str">
        <f>Spielplan!$L50</f>
        <v>Maibach 1822 eV</v>
      </c>
      <c r="J125" s="172">
        <f>IF(Spielplan!$M50="","",Spielplan!$M50)</f>
        <v>1</v>
      </c>
      <c r="K125" s="175">
        <f>IF(Spielplan!$O50="","",Spielplan!$O50)</f>
        <v>5</v>
      </c>
      <c r="L125" s="172"/>
      <c r="U125" s="57" t="s">
        <v>65</v>
      </c>
      <c r="V125" s="39" t="str">
        <f t="shared" si="75"/>
        <v>Team B2</v>
      </c>
      <c r="W125" s="172" t="str">
        <f t="shared" si="76"/>
        <v>Team B3</v>
      </c>
      <c r="X125" s="172">
        <f t="shared" si="82"/>
        <v>3</v>
      </c>
      <c r="Y125" s="34">
        <f t="shared" si="83"/>
        <v>0</v>
      </c>
      <c r="Z125" s="33" t="str">
        <f t="shared" si="84"/>
        <v>Team B2Team B3</v>
      </c>
      <c r="AA125" s="172">
        <f t="shared" si="79"/>
        <v>1</v>
      </c>
      <c r="AB125" s="172" t="str">
        <f t="shared" si="85"/>
        <v>3 : 0</v>
      </c>
      <c r="AC125" s="3" t="str">
        <f t="shared" si="86"/>
        <v/>
      </c>
      <c r="AD125" s="64" t="str">
        <f t="shared" si="87"/>
        <v/>
      </c>
      <c r="AE125" s="66">
        <f t="shared" si="77"/>
        <v>3</v>
      </c>
      <c r="AF125" s="64">
        <f t="shared" si="78"/>
        <v>0</v>
      </c>
      <c r="AG125" s="172">
        <f>IF($AH125="",0,COUNTIF($AH$64:$AH125,INDEX($AH$352:$AH$639,ROW($A62))))</f>
        <v>0</v>
      </c>
      <c r="AH125" s="167" t="str">
        <f t="shared" si="80"/>
        <v>Team B2Team B3</v>
      </c>
      <c r="AI125" s="3" t="s">
        <v>138</v>
      </c>
    </row>
    <row r="126" spans="2:35" s="2" customFormat="1" x14ac:dyDescent="0.2">
      <c r="B126" s="3"/>
      <c r="C126" s="3"/>
      <c r="D126" s="3"/>
      <c r="G126" s="1" t="s">
        <v>49</v>
      </c>
      <c r="H126" s="174" t="str">
        <f>Spielplan!$J51</f>
        <v>Team B3</v>
      </c>
      <c r="I126" s="3" t="str">
        <f>Spielplan!$L51</f>
        <v>Team B4</v>
      </c>
      <c r="J126" s="172">
        <f>IF(Spielplan!$M51="","",Spielplan!$M51)</f>
        <v>1</v>
      </c>
      <c r="K126" s="175">
        <f>IF(Spielplan!$O51="","",Spielplan!$O51)</f>
        <v>6</v>
      </c>
      <c r="L126" s="172"/>
      <c r="U126" s="57" t="s">
        <v>66</v>
      </c>
      <c r="V126" s="39" t="str">
        <f t="shared" si="75"/>
        <v>Team C2</v>
      </c>
      <c r="W126" s="172" t="str">
        <f t="shared" si="76"/>
        <v>Team C3</v>
      </c>
      <c r="X126" s="172">
        <f t="shared" si="82"/>
        <v>5</v>
      </c>
      <c r="Y126" s="34">
        <f t="shared" si="83"/>
        <v>1</v>
      </c>
      <c r="Z126" s="33" t="str">
        <f t="shared" si="84"/>
        <v>Team C2Team C3</v>
      </c>
      <c r="AA126" s="172">
        <f t="shared" si="79"/>
        <v>1</v>
      </c>
      <c r="AB126" s="172" t="str">
        <f t="shared" si="85"/>
        <v>5 : 1</v>
      </c>
      <c r="AC126" s="3" t="str">
        <f t="shared" si="86"/>
        <v/>
      </c>
      <c r="AD126" s="64" t="str">
        <f t="shared" si="87"/>
        <v/>
      </c>
      <c r="AE126" s="66">
        <f t="shared" si="77"/>
        <v>3</v>
      </c>
      <c r="AF126" s="64">
        <f t="shared" si="78"/>
        <v>0</v>
      </c>
      <c r="AG126" s="172">
        <f>IF($AH126="",0,COUNTIF($AH$64:$AH126,INDEX($AH$352:$AH$639,ROW($A63))))</f>
        <v>0</v>
      </c>
      <c r="AH126" s="167" t="str">
        <f t="shared" si="80"/>
        <v>Team C2Team C3</v>
      </c>
      <c r="AI126" s="3" t="s">
        <v>138</v>
      </c>
    </row>
    <row r="127" spans="2:35" s="2" customFormat="1" x14ac:dyDescent="0.2">
      <c r="B127" s="3"/>
      <c r="C127" s="3"/>
      <c r="D127" s="3"/>
      <c r="G127" s="1" t="s">
        <v>50</v>
      </c>
      <c r="H127" s="174" t="str">
        <f>Spielplan!$J52</f>
        <v>Team C3</v>
      </c>
      <c r="I127" s="3" t="str">
        <f>Spielplan!$L52</f>
        <v>Team C4</v>
      </c>
      <c r="J127" s="172">
        <f>IF(Spielplan!$M52="","",Spielplan!$M52)</f>
        <v>2</v>
      </c>
      <c r="K127" s="175">
        <f>IF(Spielplan!$O52="","",Spielplan!$O52)</f>
        <v>5</v>
      </c>
      <c r="L127" s="172"/>
      <c r="U127" s="57" t="s">
        <v>67</v>
      </c>
      <c r="V127" s="39" t="str">
        <f t="shared" si="75"/>
        <v>Team D2</v>
      </c>
      <c r="W127" s="172" t="str">
        <f t="shared" si="76"/>
        <v>Team D3</v>
      </c>
      <c r="X127" s="172">
        <f t="shared" si="82"/>
        <v>0</v>
      </c>
      <c r="Y127" s="34">
        <f t="shared" si="83"/>
        <v>3</v>
      </c>
      <c r="Z127" s="33" t="str">
        <f t="shared" si="84"/>
        <v>Team D2Team D3</v>
      </c>
      <c r="AA127" s="172">
        <f t="shared" si="79"/>
        <v>1</v>
      </c>
      <c r="AB127" s="172" t="str">
        <f t="shared" si="85"/>
        <v>0 : 3</v>
      </c>
      <c r="AC127" s="3" t="str">
        <f t="shared" si="86"/>
        <v/>
      </c>
      <c r="AD127" s="64" t="str">
        <f t="shared" si="87"/>
        <v/>
      </c>
      <c r="AE127" s="66">
        <f t="shared" si="77"/>
        <v>0</v>
      </c>
      <c r="AF127" s="64">
        <f t="shared" si="78"/>
        <v>3</v>
      </c>
      <c r="AG127" s="172">
        <f>IF($AH127="",0,COUNTIF($AH$64:$AH127,INDEX($AH$352:$AH$639,ROW($A64))))</f>
        <v>0</v>
      </c>
      <c r="AH127" s="167" t="str">
        <f t="shared" si="80"/>
        <v>Team D2Team D3</v>
      </c>
      <c r="AI127" s="3" t="s">
        <v>138</v>
      </c>
    </row>
    <row r="128" spans="2:35" s="2" customFormat="1" x14ac:dyDescent="0.2">
      <c r="B128" s="3"/>
      <c r="C128" s="3"/>
      <c r="D128" s="3"/>
      <c r="G128" s="1" t="s">
        <v>51</v>
      </c>
      <c r="H128" s="174" t="str">
        <f>Spielplan!$J53</f>
        <v>Team D3</v>
      </c>
      <c r="I128" s="3" t="str">
        <f>Spielplan!$L53</f>
        <v>Team D4</v>
      </c>
      <c r="J128" s="172">
        <f>IF(Spielplan!$M53="","",Spielplan!$M53)</f>
        <v>2</v>
      </c>
      <c r="K128" s="175">
        <f>IF(Spielplan!$O53="","",Spielplan!$O53)</f>
        <v>4</v>
      </c>
      <c r="L128" s="172"/>
      <c r="U128" s="57" t="s">
        <v>68</v>
      </c>
      <c r="V128" s="39" t="str">
        <f t="shared" ref="V128:V191" si="88">IF($H145=0,"",$H145)</f>
        <v>1. FC Riedwald</v>
      </c>
      <c r="W128" s="172" t="str">
        <f t="shared" ref="W128:W191" si="89">IF($I145=0,"",$I145)</f>
        <v>FV Schlappe Lunge</v>
      </c>
      <c r="X128" s="172">
        <f t="shared" si="82"/>
        <v>1</v>
      </c>
      <c r="Y128" s="34">
        <f t="shared" si="83"/>
        <v>2</v>
      </c>
      <c r="Z128" s="33" t="str">
        <f t="shared" si="84"/>
        <v>1. FC RiedwaldFV Schlappe Lunge</v>
      </c>
      <c r="AA128" s="172">
        <f t="shared" si="79"/>
        <v>1</v>
      </c>
      <c r="AB128" s="172" t="str">
        <f t="shared" si="85"/>
        <v>1 : 2</v>
      </c>
      <c r="AC128" s="3" t="str">
        <f t="shared" si="86"/>
        <v/>
      </c>
      <c r="AD128" s="64" t="str">
        <f t="shared" si="87"/>
        <v/>
      </c>
      <c r="AE128" s="66">
        <f t="shared" ref="AE128:AE191" si="90">IF($AA128=0,"",IF($X128&gt;$Y128,$E$72,IF($X128=$Y128,1,0)))</f>
        <v>0</v>
      </c>
      <c r="AF128" s="64">
        <f t="shared" ref="AF128:AF191" si="91">IF($AA128=0,"",IF($X128&lt;$Y128,$E$72,IF($X128=$Y128,1,0)))</f>
        <v>3</v>
      </c>
      <c r="AG128" s="172">
        <f>IF($AH128="",0,COUNTIF($AH$64:$AH128,INDEX($AH$352:$AH$639,ROW($A65))))</f>
        <v>0</v>
      </c>
      <c r="AH128" s="167" t="str">
        <f t="shared" si="80"/>
        <v>1. FC RiedwaldFV Schlappe Lunge</v>
      </c>
      <c r="AI128" s="3" t="s">
        <v>138</v>
      </c>
    </row>
    <row r="129" spans="2:35" s="2" customFormat="1" x14ac:dyDescent="0.2">
      <c r="B129" s="3"/>
      <c r="C129" s="3"/>
      <c r="D129" s="3"/>
      <c r="G129" s="1" t="s">
        <v>52</v>
      </c>
      <c r="H129" s="174" t="str">
        <f>Spielplan!$J54</f>
        <v>Team A7</v>
      </c>
      <c r="I129" s="3" t="str">
        <f>Spielplan!$L54</f>
        <v>1. FC Riedwald</v>
      </c>
      <c r="J129" s="172">
        <f>IF(Spielplan!$M54="","",Spielplan!$M54)</f>
        <v>0</v>
      </c>
      <c r="K129" s="175">
        <f>IF(Spielplan!$O54="","",Spielplan!$O54)</f>
        <v>3</v>
      </c>
      <c r="L129" s="172"/>
      <c r="U129" s="57" t="s">
        <v>69</v>
      </c>
      <c r="V129" s="39" t="str">
        <f t="shared" si="88"/>
        <v>Team B1</v>
      </c>
      <c r="W129" s="172" t="str">
        <f t="shared" si="89"/>
        <v>Team B6</v>
      </c>
      <c r="X129" s="172">
        <f t="shared" si="82"/>
        <v>2</v>
      </c>
      <c r="Y129" s="34">
        <f t="shared" si="83"/>
        <v>2</v>
      </c>
      <c r="Z129" s="33" t="str">
        <f t="shared" si="84"/>
        <v>Team B1Team B6</v>
      </c>
      <c r="AA129" s="172">
        <f t="shared" ref="AA129:AA192" si="92">IF(AND(V129&lt;&gt;"",W129&lt;&gt;"",V129&lt;&gt;W129,X129&lt;&gt;"",Y129&lt;&gt;""),1,0)</f>
        <v>1</v>
      </c>
      <c r="AB129" s="172" t="str">
        <f t="shared" si="85"/>
        <v>2 : 2</v>
      </c>
      <c r="AC129" s="3" t="str">
        <f t="shared" si="86"/>
        <v/>
      </c>
      <c r="AD129" s="64" t="str">
        <f t="shared" si="87"/>
        <v/>
      </c>
      <c r="AE129" s="66">
        <f t="shared" si="90"/>
        <v>1</v>
      </c>
      <c r="AF129" s="64">
        <f t="shared" si="91"/>
        <v>1</v>
      </c>
      <c r="AG129" s="172">
        <f>IF($AH129="",0,COUNTIF($AH$64:$AH129,INDEX($AH$352:$AH$639,ROW($A66))))</f>
        <v>0</v>
      </c>
      <c r="AH129" s="167" t="str">
        <f t="shared" ref="AH129:AH192" si="93">V129&amp;W129</f>
        <v>Team B1Team B6</v>
      </c>
      <c r="AI129" s="3" t="s">
        <v>138</v>
      </c>
    </row>
    <row r="130" spans="2:35" s="2" customFormat="1" x14ac:dyDescent="0.2">
      <c r="B130" s="3"/>
      <c r="C130" s="3"/>
      <c r="D130" s="3"/>
      <c r="G130" s="1" t="s">
        <v>53</v>
      </c>
      <c r="H130" s="174" t="str">
        <f>Spielplan!$J55</f>
        <v>Team B7</v>
      </c>
      <c r="I130" s="3" t="str">
        <f>Spielplan!$L55</f>
        <v>Team B1</v>
      </c>
      <c r="J130" s="172">
        <f>IF(Spielplan!$M55="","",Spielplan!$M55)</f>
        <v>1</v>
      </c>
      <c r="K130" s="175">
        <f>IF(Spielplan!$O55="","",Spielplan!$O55)</f>
        <v>5</v>
      </c>
      <c r="L130" s="172"/>
      <c r="U130" s="57" t="s">
        <v>70</v>
      </c>
      <c r="V130" s="39" t="str">
        <f t="shared" si="88"/>
        <v>Team C1</v>
      </c>
      <c r="W130" s="172" t="str">
        <f t="shared" si="89"/>
        <v>Team C6</v>
      </c>
      <c r="X130" s="172">
        <f t="shared" ref="X130:X193" si="94">IF(OR($J147="",$K147="",$V130="",$W130=""),"",$J147)</f>
        <v>4</v>
      </c>
      <c r="Y130" s="34">
        <f t="shared" ref="Y130:Y193" si="95">IF(OR($J147="",$K147="",$V130="",$W130=""),"",$K147)</f>
        <v>3</v>
      </c>
      <c r="Z130" s="33" t="str">
        <f t="shared" ref="Z130:Z193" si="96">IF($AG130=0,V130&amp;W130,"")</f>
        <v>Team C1Team C6</v>
      </c>
      <c r="AA130" s="172">
        <f t="shared" si="92"/>
        <v>1</v>
      </c>
      <c r="AB130" s="172" t="str">
        <f t="shared" ref="AB130:AB193" si="97">IF(AND(AA130&gt;0,$AG130=0),X130&amp;$M$67&amp;Y130,"")</f>
        <v>4 : 3</v>
      </c>
      <c r="AC130" s="3" t="str">
        <f t="shared" ref="AC130:AC193" si="98">IF($AG130=1,V130&amp;W130,"")</f>
        <v/>
      </c>
      <c r="AD130" s="64" t="str">
        <f t="shared" ref="AD130:AD193" si="99">IF(AND(AA130&gt;0,$AG130=1),$X130&amp;$M$67&amp;$Y130,"")</f>
        <v/>
      </c>
      <c r="AE130" s="66">
        <f t="shared" si="90"/>
        <v>3</v>
      </c>
      <c r="AF130" s="64">
        <f t="shared" si="91"/>
        <v>0</v>
      </c>
      <c r="AG130" s="172">
        <f>IF($AH130="",0,COUNTIF($AH$64:$AH130,INDEX($AH$352:$AH$639,ROW($A67))))</f>
        <v>0</v>
      </c>
      <c r="AH130" s="167" t="str">
        <f t="shared" si="93"/>
        <v>Team C1Team C6</v>
      </c>
      <c r="AI130" s="3" t="s">
        <v>138</v>
      </c>
    </row>
    <row r="131" spans="2:35" s="2" customFormat="1" x14ac:dyDescent="0.2">
      <c r="B131" s="3"/>
      <c r="C131" s="3"/>
      <c r="D131" s="3"/>
      <c r="G131" s="1" t="s">
        <v>54</v>
      </c>
      <c r="H131" s="174" t="str">
        <f>Spielplan!$J56</f>
        <v>Team C7</v>
      </c>
      <c r="I131" s="3" t="str">
        <f>Spielplan!$L56</f>
        <v>Team C1</v>
      </c>
      <c r="J131" s="172">
        <f>IF(Spielplan!$M56="","",Spielplan!$M56)</f>
        <v>3</v>
      </c>
      <c r="K131" s="175">
        <f>IF(Spielplan!$O56="","",Spielplan!$O56)</f>
        <v>0</v>
      </c>
      <c r="L131" s="172"/>
      <c r="U131" s="57" t="s">
        <v>71</v>
      </c>
      <c r="V131" s="39" t="str">
        <f t="shared" si="88"/>
        <v>Team D1</v>
      </c>
      <c r="W131" s="172" t="str">
        <f t="shared" si="89"/>
        <v>Team D6</v>
      </c>
      <c r="X131" s="172">
        <f t="shared" si="94"/>
        <v>3</v>
      </c>
      <c r="Y131" s="34">
        <f t="shared" si="95"/>
        <v>3</v>
      </c>
      <c r="Z131" s="33" t="str">
        <f t="shared" si="96"/>
        <v>Team D1Team D6</v>
      </c>
      <c r="AA131" s="172">
        <f t="shared" si="92"/>
        <v>1</v>
      </c>
      <c r="AB131" s="172" t="str">
        <f t="shared" si="97"/>
        <v>3 : 3</v>
      </c>
      <c r="AC131" s="3" t="str">
        <f t="shared" si="98"/>
        <v/>
      </c>
      <c r="AD131" s="64" t="str">
        <f t="shared" si="99"/>
        <v/>
      </c>
      <c r="AE131" s="66">
        <f t="shared" si="90"/>
        <v>1</v>
      </c>
      <c r="AF131" s="64">
        <f t="shared" si="91"/>
        <v>1</v>
      </c>
      <c r="AG131" s="172">
        <f>IF($AH131="",0,COUNTIF($AH$64:$AH131,INDEX($AH$352:$AH$639,ROW($A68))))</f>
        <v>0</v>
      </c>
      <c r="AH131" s="167" t="str">
        <f t="shared" si="93"/>
        <v>Team D1Team D6</v>
      </c>
      <c r="AI131" s="3" t="s">
        <v>138</v>
      </c>
    </row>
    <row r="132" spans="2:35" s="2" customFormat="1" x14ac:dyDescent="0.2">
      <c r="B132" s="3"/>
      <c r="C132" s="3"/>
      <c r="D132" s="3"/>
      <c r="G132" s="1" t="s">
        <v>55</v>
      </c>
      <c r="H132" s="174" t="str">
        <f>Spielplan!$J57</f>
        <v>Team D7</v>
      </c>
      <c r="I132" s="3" t="str">
        <f>Spielplan!$L57</f>
        <v>Team D1</v>
      </c>
      <c r="J132" s="172">
        <f>IF(Spielplan!$M57="","",Spielplan!$M57)</f>
        <v>2</v>
      </c>
      <c r="K132" s="175">
        <f>IF(Spielplan!$O57="","",Spielplan!$O57)</f>
        <v>1</v>
      </c>
      <c r="L132" s="172"/>
      <c r="U132" s="57" t="s">
        <v>72</v>
      </c>
      <c r="V132" s="39" t="str">
        <f t="shared" si="88"/>
        <v>Beinbruch SC</v>
      </c>
      <c r="W132" s="172" t="str">
        <f t="shared" si="89"/>
        <v>Team A7</v>
      </c>
      <c r="X132" s="172">
        <f t="shared" si="94"/>
        <v>1</v>
      </c>
      <c r="Y132" s="34">
        <f t="shared" si="95"/>
        <v>3</v>
      </c>
      <c r="Z132" s="33" t="str">
        <f t="shared" si="96"/>
        <v>Beinbruch SCTeam A7</v>
      </c>
      <c r="AA132" s="172">
        <f t="shared" si="92"/>
        <v>1</v>
      </c>
      <c r="AB132" s="172" t="str">
        <f t="shared" si="97"/>
        <v>1 : 3</v>
      </c>
      <c r="AC132" s="3" t="str">
        <f t="shared" si="98"/>
        <v/>
      </c>
      <c r="AD132" s="64" t="str">
        <f t="shared" si="99"/>
        <v/>
      </c>
      <c r="AE132" s="66">
        <f t="shared" si="90"/>
        <v>0</v>
      </c>
      <c r="AF132" s="64">
        <f t="shared" si="91"/>
        <v>3</v>
      </c>
      <c r="AG132" s="172">
        <f>IF($AH132="",0,COUNTIF($AH$64:$AH132,INDEX($AH$352:$AH$639,ROW($A69))))</f>
        <v>0</v>
      </c>
      <c r="AH132" s="167" t="str">
        <f t="shared" si="93"/>
        <v>Beinbruch SCTeam A7</v>
      </c>
      <c r="AI132" s="3" t="s">
        <v>138</v>
      </c>
    </row>
    <row r="133" spans="2:35" s="2" customFormat="1" x14ac:dyDescent="0.2">
      <c r="B133" s="3"/>
      <c r="C133" s="3"/>
      <c r="D133" s="3"/>
      <c r="G133" s="1" t="s">
        <v>56</v>
      </c>
      <c r="H133" s="174" t="str">
        <f>Spielplan!$J58</f>
        <v>FV Schlappe Lunge</v>
      </c>
      <c r="I133" s="3" t="str">
        <f>Spielplan!$L58</f>
        <v>Team A8</v>
      </c>
      <c r="J133" s="172">
        <f>IF(Spielplan!$M58="","",Spielplan!$M58)</f>
        <v>2</v>
      </c>
      <c r="K133" s="175">
        <f>IF(Spielplan!$O58="","",Spielplan!$O58)</f>
        <v>2</v>
      </c>
      <c r="L133" s="172"/>
      <c r="U133" s="57" t="s">
        <v>73</v>
      </c>
      <c r="V133" s="39" t="str">
        <f t="shared" si="88"/>
        <v>Team B5</v>
      </c>
      <c r="W133" s="172" t="str">
        <f t="shared" si="89"/>
        <v>Team B7</v>
      </c>
      <c r="X133" s="172">
        <f t="shared" si="94"/>
        <v>3</v>
      </c>
      <c r="Y133" s="34">
        <f t="shared" si="95"/>
        <v>3</v>
      </c>
      <c r="Z133" s="33" t="str">
        <f t="shared" si="96"/>
        <v>Team B5Team B7</v>
      </c>
      <c r="AA133" s="172">
        <f t="shared" si="92"/>
        <v>1</v>
      </c>
      <c r="AB133" s="172" t="str">
        <f t="shared" si="97"/>
        <v>3 : 3</v>
      </c>
      <c r="AC133" s="3" t="str">
        <f t="shared" si="98"/>
        <v/>
      </c>
      <c r="AD133" s="64" t="str">
        <f t="shared" si="99"/>
        <v/>
      </c>
      <c r="AE133" s="66">
        <f t="shared" si="90"/>
        <v>1</v>
      </c>
      <c r="AF133" s="64">
        <f t="shared" si="91"/>
        <v>1</v>
      </c>
      <c r="AG133" s="172">
        <f>IF($AH133="",0,COUNTIF($AH$64:$AH133,INDEX($AH$352:$AH$639,ROW($A70))))</f>
        <v>0</v>
      </c>
      <c r="AH133" s="167" t="str">
        <f t="shared" si="93"/>
        <v>Team B5Team B7</v>
      </c>
      <c r="AI133" s="3" t="s">
        <v>138</v>
      </c>
    </row>
    <row r="134" spans="2:35" s="2" customFormat="1" x14ac:dyDescent="0.2">
      <c r="B134" s="3"/>
      <c r="C134" s="3"/>
      <c r="D134" s="3"/>
      <c r="G134" s="1" t="s">
        <v>57</v>
      </c>
      <c r="H134" s="174" t="str">
        <f>Spielplan!$J59</f>
        <v>Team B6</v>
      </c>
      <c r="I134" s="3" t="str">
        <f>Spielplan!$L59</f>
        <v>Team B8</v>
      </c>
      <c r="J134" s="172">
        <f>IF(Spielplan!$M59="","",Spielplan!$M59)</f>
        <v>3</v>
      </c>
      <c r="K134" s="175">
        <f>IF(Spielplan!$O59="","",Spielplan!$O59)</f>
        <v>4</v>
      </c>
      <c r="L134" s="172"/>
      <c r="U134" s="57" t="s">
        <v>74</v>
      </c>
      <c r="V134" s="39" t="str">
        <f t="shared" si="88"/>
        <v>Team C5</v>
      </c>
      <c r="W134" s="172" t="str">
        <f t="shared" si="89"/>
        <v>Team C7</v>
      </c>
      <c r="X134" s="172">
        <f t="shared" si="94"/>
        <v>1</v>
      </c>
      <c r="Y134" s="34">
        <f t="shared" si="95"/>
        <v>5</v>
      </c>
      <c r="Z134" s="33" t="str">
        <f t="shared" si="96"/>
        <v>Team C5Team C7</v>
      </c>
      <c r="AA134" s="172">
        <f t="shared" si="92"/>
        <v>1</v>
      </c>
      <c r="AB134" s="172" t="str">
        <f t="shared" si="97"/>
        <v>1 : 5</v>
      </c>
      <c r="AC134" s="3" t="str">
        <f t="shared" si="98"/>
        <v/>
      </c>
      <c r="AD134" s="64" t="str">
        <f t="shared" si="99"/>
        <v/>
      </c>
      <c r="AE134" s="66">
        <f t="shared" si="90"/>
        <v>0</v>
      </c>
      <c r="AF134" s="64">
        <f t="shared" si="91"/>
        <v>3</v>
      </c>
      <c r="AG134" s="172">
        <f>IF($AH134="",0,COUNTIF($AH$64:$AH134,INDEX($AH$352:$AH$639,ROW($A71))))</f>
        <v>0</v>
      </c>
      <c r="AH134" s="167" t="str">
        <f t="shared" si="93"/>
        <v>Team C5Team C7</v>
      </c>
      <c r="AI134" s="3" t="s">
        <v>138</v>
      </c>
    </row>
    <row r="135" spans="2:35" s="2" customFormat="1" x14ac:dyDescent="0.2">
      <c r="B135" s="3"/>
      <c r="C135" s="3"/>
      <c r="D135" s="3"/>
      <c r="G135" s="1" t="s">
        <v>58</v>
      </c>
      <c r="H135" s="174" t="str">
        <f>Spielplan!$J60</f>
        <v>Team C6</v>
      </c>
      <c r="I135" s="3" t="str">
        <f>Spielplan!$L60</f>
        <v>Team C8</v>
      </c>
      <c r="J135" s="172">
        <f>IF(Spielplan!$M60="","",Spielplan!$M60)</f>
        <v>3</v>
      </c>
      <c r="K135" s="175">
        <f>IF(Spielplan!$O60="","",Spielplan!$O60)</f>
        <v>3</v>
      </c>
      <c r="L135" s="172"/>
      <c r="U135" s="57" t="s">
        <v>75</v>
      </c>
      <c r="V135" s="39" t="str">
        <f t="shared" si="88"/>
        <v>Team D5</v>
      </c>
      <c r="W135" s="172" t="str">
        <f t="shared" si="89"/>
        <v>Team D7</v>
      </c>
      <c r="X135" s="172">
        <f t="shared" si="94"/>
        <v>1</v>
      </c>
      <c r="Y135" s="34">
        <f t="shared" si="95"/>
        <v>6</v>
      </c>
      <c r="Z135" s="33" t="str">
        <f t="shared" si="96"/>
        <v>Team D5Team D7</v>
      </c>
      <c r="AA135" s="172">
        <f t="shared" si="92"/>
        <v>1</v>
      </c>
      <c r="AB135" s="172" t="str">
        <f t="shared" si="97"/>
        <v>1 : 6</v>
      </c>
      <c r="AC135" s="3" t="str">
        <f t="shared" si="98"/>
        <v/>
      </c>
      <c r="AD135" s="64" t="str">
        <f t="shared" si="99"/>
        <v/>
      </c>
      <c r="AE135" s="66">
        <f t="shared" si="90"/>
        <v>0</v>
      </c>
      <c r="AF135" s="64">
        <f t="shared" si="91"/>
        <v>3</v>
      </c>
      <c r="AG135" s="172">
        <f>IF($AH135="",0,COUNTIF($AH$64:$AH135,INDEX($AH$352:$AH$639,ROW($A72))))</f>
        <v>0</v>
      </c>
      <c r="AH135" s="167" t="str">
        <f t="shared" si="93"/>
        <v>Team D5Team D7</v>
      </c>
      <c r="AI135" s="3" t="s">
        <v>138</v>
      </c>
    </row>
    <row r="136" spans="2:35" s="2" customFormat="1" x14ac:dyDescent="0.2">
      <c r="B136" s="3"/>
      <c r="C136" s="3"/>
      <c r="D136" s="3"/>
      <c r="G136" s="1" t="s">
        <v>59</v>
      </c>
      <c r="H136" s="174" t="str">
        <f>Spielplan!$J61</f>
        <v>Team D6</v>
      </c>
      <c r="I136" s="3" t="str">
        <f>Spielplan!$L61</f>
        <v>Team D8</v>
      </c>
      <c r="J136" s="172">
        <f>IF(Spielplan!$M61="","",Spielplan!$M61)</f>
        <v>3</v>
      </c>
      <c r="K136" s="175">
        <f>IF(Spielplan!$O61="","",Spielplan!$O61)</f>
        <v>1</v>
      </c>
      <c r="L136" s="172"/>
      <c r="U136" s="57" t="s">
        <v>187</v>
      </c>
      <c r="V136" s="39" t="str">
        <f t="shared" si="88"/>
        <v>Team A8</v>
      </c>
      <c r="W136" s="172" t="str">
        <f t="shared" si="89"/>
        <v>Maibach 1822 eV</v>
      </c>
      <c r="X136" s="172">
        <f t="shared" si="94"/>
        <v>2</v>
      </c>
      <c r="Y136" s="34">
        <f t="shared" si="95"/>
        <v>5</v>
      </c>
      <c r="Z136" s="33" t="str">
        <f t="shared" si="96"/>
        <v>Team A8Maibach 1822 eV</v>
      </c>
      <c r="AA136" s="172">
        <f t="shared" si="92"/>
        <v>1</v>
      </c>
      <c r="AB136" s="172" t="str">
        <f t="shared" si="97"/>
        <v>2 : 5</v>
      </c>
      <c r="AC136" s="3" t="str">
        <f t="shared" si="98"/>
        <v/>
      </c>
      <c r="AD136" s="64" t="str">
        <f t="shared" si="99"/>
        <v/>
      </c>
      <c r="AE136" s="66">
        <f t="shared" si="90"/>
        <v>0</v>
      </c>
      <c r="AF136" s="64">
        <f t="shared" si="91"/>
        <v>3</v>
      </c>
      <c r="AG136" s="172">
        <f>IF($AH136="",0,COUNTIF($AH$64:$AH136,INDEX($AH$352:$AH$639,ROW($A73))))</f>
        <v>0</v>
      </c>
      <c r="AH136" s="167" t="str">
        <f t="shared" si="93"/>
        <v>Team A8Maibach 1822 eV</v>
      </c>
      <c r="AI136" s="3" t="s">
        <v>138</v>
      </c>
    </row>
    <row r="137" spans="2:35" x14ac:dyDescent="0.2">
      <c r="G137" s="1" t="s">
        <v>60</v>
      </c>
      <c r="H137" s="174" t="str">
        <f>Spielplan!$J62</f>
        <v>Team A9</v>
      </c>
      <c r="I137" s="3" t="str">
        <f>Spielplan!$L62</f>
        <v>Beinbruch SC</v>
      </c>
      <c r="J137" s="172">
        <f>IF(Spielplan!$M62="","",Spielplan!$M62)</f>
        <v>3</v>
      </c>
      <c r="K137" s="175">
        <f>IF(Spielplan!$O62="","",Spielplan!$O62)</f>
        <v>3</v>
      </c>
      <c r="U137" s="57" t="s">
        <v>188</v>
      </c>
      <c r="V137" s="39" t="str">
        <f t="shared" si="88"/>
        <v>Team B8</v>
      </c>
      <c r="W137" s="172" t="str">
        <f t="shared" si="89"/>
        <v>Team B4</v>
      </c>
      <c r="X137" s="172">
        <f t="shared" si="94"/>
        <v>2</v>
      </c>
      <c r="Y137" s="34">
        <f t="shared" si="95"/>
        <v>4</v>
      </c>
      <c r="Z137" s="33" t="str">
        <f t="shared" si="96"/>
        <v>Team B8Team B4</v>
      </c>
      <c r="AA137" s="172">
        <f t="shared" si="92"/>
        <v>1</v>
      </c>
      <c r="AB137" s="172" t="str">
        <f t="shared" si="97"/>
        <v>2 : 4</v>
      </c>
      <c r="AC137" s="3" t="str">
        <f t="shared" si="98"/>
        <v/>
      </c>
      <c r="AD137" s="64" t="str">
        <f t="shared" si="99"/>
        <v/>
      </c>
      <c r="AE137" s="66">
        <f t="shared" si="90"/>
        <v>0</v>
      </c>
      <c r="AF137" s="64">
        <f t="shared" si="91"/>
        <v>3</v>
      </c>
      <c r="AG137" s="172">
        <f>IF($AH137="",0,COUNTIF($AH$64:$AH137,INDEX($AH$352:$AH$639,ROW($A74))))</f>
        <v>0</v>
      </c>
      <c r="AH137" s="167" t="str">
        <f t="shared" si="93"/>
        <v>Team B8Team B4</v>
      </c>
      <c r="AI137" s="3" t="s">
        <v>138</v>
      </c>
    </row>
    <row r="138" spans="2:35" x14ac:dyDescent="0.2">
      <c r="G138" s="1" t="s">
        <v>61</v>
      </c>
      <c r="H138" s="174" t="str">
        <f>Spielplan!$J63</f>
        <v>Team B9</v>
      </c>
      <c r="I138" s="3" t="str">
        <f>Spielplan!$L63</f>
        <v>Team B5</v>
      </c>
      <c r="J138" s="172">
        <f>IF(Spielplan!$M63="","",Spielplan!$M63)</f>
        <v>5</v>
      </c>
      <c r="K138" s="175">
        <f>IF(Spielplan!$O63="","",Spielplan!$O63)</f>
        <v>1</v>
      </c>
      <c r="U138" s="57" t="s">
        <v>189</v>
      </c>
      <c r="V138" s="39" t="str">
        <f t="shared" si="88"/>
        <v>Team C8</v>
      </c>
      <c r="W138" s="172" t="str">
        <f t="shared" si="89"/>
        <v>Team C4</v>
      </c>
      <c r="X138" s="172">
        <f t="shared" si="94"/>
        <v>0</v>
      </c>
      <c r="Y138" s="34">
        <f t="shared" si="95"/>
        <v>3</v>
      </c>
      <c r="Z138" s="33" t="str">
        <f t="shared" si="96"/>
        <v>Team C8Team C4</v>
      </c>
      <c r="AA138" s="172">
        <f t="shared" si="92"/>
        <v>1</v>
      </c>
      <c r="AB138" s="172" t="str">
        <f t="shared" si="97"/>
        <v>0 : 3</v>
      </c>
      <c r="AC138" s="3" t="str">
        <f t="shared" si="98"/>
        <v/>
      </c>
      <c r="AD138" s="64" t="str">
        <f t="shared" si="99"/>
        <v/>
      </c>
      <c r="AE138" s="66">
        <f t="shared" si="90"/>
        <v>0</v>
      </c>
      <c r="AF138" s="64">
        <f t="shared" si="91"/>
        <v>3</v>
      </c>
      <c r="AG138" s="172">
        <f>IF($AH138="",0,COUNTIF($AH$64:$AH138,INDEX($AH$352:$AH$639,ROW($A75))))</f>
        <v>0</v>
      </c>
      <c r="AH138" s="167" t="str">
        <f t="shared" si="93"/>
        <v>Team C8Team C4</v>
      </c>
      <c r="AI138" s="3" t="s">
        <v>138</v>
      </c>
    </row>
    <row r="139" spans="2:35" x14ac:dyDescent="0.2">
      <c r="G139" s="1" t="s">
        <v>62</v>
      </c>
      <c r="H139" s="174" t="str">
        <f>Spielplan!$J64</f>
        <v>Team C9</v>
      </c>
      <c r="I139" s="3" t="str">
        <f>Spielplan!$L64</f>
        <v>Team C5</v>
      </c>
      <c r="J139" s="172">
        <f>IF(Spielplan!$M64="","",Spielplan!$M64)</f>
        <v>6</v>
      </c>
      <c r="K139" s="175">
        <f>IF(Spielplan!$O64="","",Spielplan!$O64)</f>
        <v>1</v>
      </c>
      <c r="U139" s="57" t="s">
        <v>190</v>
      </c>
      <c r="V139" s="39" t="str">
        <f t="shared" si="88"/>
        <v>Team D8</v>
      </c>
      <c r="W139" s="172" t="str">
        <f t="shared" si="89"/>
        <v>Team D4</v>
      </c>
      <c r="X139" s="172">
        <f t="shared" si="94"/>
        <v>1</v>
      </c>
      <c r="Y139" s="34">
        <f t="shared" si="95"/>
        <v>5</v>
      </c>
      <c r="Z139" s="33" t="str">
        <f t="shared" si="96"/>
        <v>Team D8Team D4</v>
      </c>
      <c r="AA139" s="172">
        <f t="shared" si="92"/>
        <v>1</v>
      </c>
      <c r="AB139" s="172" t="str">
        <f t="shared" si="97"/>
        <v>1 : 5</v>
      </c>
      <c r="AC139" s="3" t="str">
        <f t="shared" si="98"/>
        <v/>
      </c>
      <c r="AD139" s="64" t="str">
        <f t="shared" si="99"/>
        <v/>
      </c>
      <c r="AE139" s="66">
        <f t="shared" si="90"/>
        <v>0</v>
      </c>
      <c r="AF139" s="64">
        <f t="shared" si="91"/>
        <v>3</v>
      </c>
      <c r="AG139" s="172">
        <f>IF($AH139="",0,COUNTIF($AH$64:$AH139,INDEX($AH$352:$AH$639,ROW($A76))))</f>
        <v>0</v>
      </c>
      <c r="AH139" s="167" t="str">
        <f t="shared" si="93"/>
        <v>Team D8Team D4</v>
      </c>
      <c r="AI139" s="3" t="s">
        <v>138</v>
      </c>
    </row>
    <row r="140" spans="2:35" x14ac:dyDescent="0.2">
      <c r="G140" s="1" t="s">
        <v>63</v>
      </c>
      <c r="H140" s="174" t="str">
        <f>Spielplan!$J65</f>
        <v>Team D9</v>
      </c>
      <c r="I140" s="3" t="str">
        <f>Spielplan!$L65</f>
        <v>Team D5</v>
      </c>
      <c r="J140" s="172">
        <f>IF(Spielplan!$M65="","",Spielplan!$M65)</f>
        <v>5</v>
      </c>
      <c r="K140" s="175">
        <f>IF(Spielplan!$O65="","",Spielplan!$O65)</f>
        <v>2</v>
      </c>
      <c r="U140" s="57" t="s">
        <v>191</v>
      </c>
      <c r="V140" s="39" t="str">
        <f t="shared" si="88"/>
        <v>FC Barcelona</v>
      </c>
      <c r="W140" s="172" t="str">
        <f t="shared" si="89"/>
        <v>Team A9</v>
      </c>
      <c r="X140" s="172">
        <f t="shared" si="94"/>
        <v>3</v>
      </c>
      <c r="Y140" s="34">
        <f t="shared" si="95"/>
        <v>0</v>
      </c>
      <c r="Z140" s="33" t="str">
        <f t="shared" si="96"/>
        <v>FC BarcelonaTeam A9</v>
      </c>
      <c r="AA140" s="172">
        <f t="shared" si="92"/>
        <v>1</v>
      </c>
      <c r="AB140" s="172" t="str">
        <f t="shared" si="97"/>
        <v>3 : 0</v>
      </c>
      <c r="AC140" s="3" t="str">
        <f t="shared" si="98"/>
        <v/>
      </c>
      <c r="AD140" s="64" t="str">
        <f t="shared" si="99"/>
        <v/>
      </c>
      <c r="AE140" s="66">
        <f t="shared" si="90"/>
        <v>3</v>
      </c>
      <c r="AF140" s="64">
        <f t="shared" si="91"/>
        <v>0</v>
      </c>
      <c r="AG140" s="172">
        <f>IF($AH140="",0,COUNTIF($AH$64:$AH140,INDEX($AH$352:$AH$639,ROW($A77))))</f>
        <v>0</v>
      </c>
      <c r="AH140" s="167" t="str">
        <f t="shared" si="93"/>
        <v>FC BarcelonaTeam A9</v>
      </c>
      <c r="AI140" s="3" t="s">
        <v>138</v>
      </c>
    </row>
    <row r="141" spans="2:35" x14ac:dyDescent="0.2">
      <c r="G141" s="1" t="s">
        <v>64</v>
      </c>
      <c r="H141" s="174" t="str">
        <f>Spielplan!$J66</f>
        <v>Eintracht Frankfurt</v>
      </c>
      <c r="I141" s="3" t="str">
        <f>Spielplan!$L66</f>
        <v>FC Barcelona</v>
      </c>
      <c r="J141" s="172">
        <f>IF(Spielplan!$M66="","",Spielplan!$M66)</f>
        <v>4</v>
      </c>
      <c r="K141" s="175">
        <f>IF(Spielplan!$O66="","",Spielplan!$O66)</f>
        <v>2</v>
      </c>
      <c r="U141" s="57" t="s">
        <v>192</v>
      </c>
      <c r="V141" s="39" t="str">
        <f t="shared" si="88"/>
        <v>Team B3</v>
      </c>
      <c r="W141" s="172" t="str">
        <f t="shared" si="89"/>
        <v>Team B9</v>
      </c>
      <c r="X141" s="172">
        <f t="shared" si="94"/>
        <v>2</v>
      </c>
      <c r="Y141" s="34">
        <f t="shared" si="95"/>
        <v>1</v>
      </c>
      <c r="Z141" s="33" t="str">
        <f t="shared" si="96"/>
        <v>Team B3Team B9</v>
      </c>
      <c r="AA141" s="172">
        <f t="shared" si="92"/>
        <v>1</v>
      </c>
      <c r="AB141" s="172" t="str">
        <f t="shared" si="97"/>
        <v>2 : 1</v>
      </c>
      <c r="AC141" s="3" t="str">
        <f t="shared" si="98"/>
        <v/>
      </c>
      <c r="AD141" s="64" t="str">
        <f t="shared" si="99"/>
        <v/>
      </c>
      <c r="AE141" s="66">
        <f t="shared" si="90"/>
        <v>3</v>
      </c>
      <c r="AF141" s="64">
        <f t="shared" si="91"/>
        <v>0</v>
      </c>
      <c r="AG141" s="172">
        <f>IF($AH141="",0,COUNTIF($AH$64:$AH141,INDEX($AH$352:$AH$639,ROW($A78))))</f>
        <v>0</v>
      </c>
      <c r="AH141" s="167" t="str">
        <f t="shared" si="93"/>
        <v>Team B3Team B9</v>
      </c>
      <c r="AI141" s="3" t="s">
        <v>138</v>
      </c>
    </row>
    <row r="142" spans="2:35" x14ac:dyDescent="0.2">
      <c r="G142" s="1" t="s">
        <v>65</v>
      </c>
      <c r="H142" s="174" t="str">
        <f>Spielplan!$J67</f>
        <v>Team B2</v>
      </c>
      <c r="I142" s="3" t="str">
        <f>Spielplan!$L67</f>
        <v>Team B3</v>
      </c>
      <c r="J142" s="172">
        <f>IF(Spielplan!$M67="","",Spielplan!$M67)</f>
        <v>3</v>
      </c>
      <c r="K142" s="175">
        <f>IF(Spielplan!$O67="","",Spielplan!$O67)</f>
        <v>0</v>
      </c>
      <c r="U142" s="57" t="s">
        <v>193</v>
      </c>
      <c r="V142" s="39" t="str">
        <f t="shared" si="88"/>
        <v>Team C3</v>
      </c>
      <c r="W142" s="172" t="str">
        <f t="shared" si="89"/>
        <v>Team C9</v>
      </c>
      <c r="X142" s="172">
        <f t="shared" si="94"/>
        <v>2</v>
      </c>
      <c r="Y142" s="34">
        <f t="shared" si="95"/>
        <v>2</v>
      </c>
      <c r="Z142" s="33" t="str">
        <f t="shared" si="96"/>
        <v>Team C3Team C9</v>
      </c>
      <c r="AA142" s="172">
        <f t="shared" si="92"/>
        <v>1</v>
      </c>
      <c r="AB142" s="172" t="str">
        <f t="shared" si="97"/>
        <v>2 : 2</v>
      </c>
      <c r="AC142" s="3" t="str">
        <f t="shared" si="98"/>
        <v/>
      </c>
      <c r="AD142" s="64" t="str">
        <f t="shared" si="99"/>
        <v/>
      </c>
      <c r="AE142" s="66">
        <f t="shared" si="90"/>
        <v>1</v>
      </c>
      <c r="AF142" s="64">
        <f t="shared" si="91"/>
        <v>1</v>
      </c>
      <c r="AG142" s="172">
        <f>IF($AH142="",0,COUNTIF($AH$64:$AH142,INDEX($AH$352:$AH$639,ROW($A79))))</f>
        <v>0</v>
      </c>
      <c r="AH142" s="167" t="str">
        <f t="shared" si="93"/>
        <v>Team C3Team C9</v>
      </c>
      <c r="AI142" s="3" t="s">
        <v>138</v>
      </c>
    </row>
    <row r="143" spans="2:35" x14ac:dyDescent="0.2">
      <c r="G143" s="1" t="s">
        <v>66</v>
      </c>
      <c r="H143" s="174" t="str">
        <f>Spielplan!$J68</f>
        <v>Team C2</v>
      </c>
      <c r="I143" s="3" t="str">
        <f>Spielplan!$L68</f>
        <v>Team C3</v>
      </c>
      <c r="J143" s="172">
        <f>IF(Spielplan!$M68="","",Spielplan!$M68)</f>
        <v>5</v>
      </c>
      <c r="K143" s="175">
        <f>IF(Spielplan!$O68="","",Spielplan!$O68)</f>
        <v>1</v>
      </c>
      <c r="U143" s="57" t="s">
        <v>194</v>
      </c>
      <c r="V143" s="39" t="str">
        <f t="shared" si="88"/>
        <v>Team D3</v>
      </c>
      <c r="W143" s="172" t="str">
        <f t="shared" si="89"/>
        <v>Team D9</v>
      </c>
      <c r="X143" s="172">
        <f t="shared" si="94"/>
        <v>3</v>
      </c>
      <c r="Y143" s="34">
        <f t="shared" si="95"/>
        <v>4</v>
      </c>
      <c r="Z143" s="33" t="str">
        <f t="shared" si="96"/>
        <v>Team D3Team D9</v>
      </c>
      <c r="AA143" s="172">
        <f t="shared" si="92"/>
        <v>1</v>
      </c>
      <c r="AB143" s="172" t="str">
        <f t="shared" si="97"/>
        <v>3 : 4</v>
      </c>
      <c r="AC143" s="3" t="str">
        <f t="shared" si="98"/>
        <v/>
      </c>
      <c r="AD143" s="64" t="str">
        <f t="shared" si="99"/>
        <v/>
      </c>
      <c r="AE143" s="66">
        <f t="shared" si="90"/>
        <v>0</v>
      </c>
      <c r="AF143" s="64">
        <f t="shared" si="91"/>
        <v>3</v>
      </c>
      <c r="AG143" s="172">
        <f>IF($AH143="",0,COUNTIF($AH$64:$AH143,INDEX($AH$352:$AH$639,ROW($A80))))</f>
        <v>0</v>
      </c>
      <c r="AH143" s="167" t="str">
        <f t="shared" si="93"/>
        <v>Team D3Team D9</v>
      </c>
      <c r="AI143" s="3" t="s">
        <v>138</v>
      </c>
    </row>
    <row r="144" spans="2:35" x14ac:dyDescent="0.2">
      <c r="G144" s="1" t="s">
        <v>67</v>
      </c>
      <c r="H144" s="174" t="str">
        <f>Spielplan!$J69</f>
        <v>Team D2</v>
      </c>
      <c r="I144" s="3" t="str">
        <f>Spielplan!$L69</f>
        <v>Team D3</v>
      </c>
      <c r="J144" s="172">
        <f>IF(Spielplan!$M69="","",Spielplan!$M69)</f>
        <v>0</v>
      </c>
      <c r="K144" s="175">
        <f>IF(Spielplan!$O69="","",Spielplan!$O69)</f>
        <v>3</v>
      </c>
      <c r="U144" s="57" t="s">
        <v>195</v>
      </c>
      <c r="V144" s="39" t="str">
        <f t="shared" si="88"/>
        <v>Beinbruch SC</v>
      </c>
      <c r="W144" s="172" t="str">
        <f t="shared" si="89"/>
        <v>1. FC Riedwald</v>
      </c>
      <c r="X144" s="172">
        <f t="shared" si="94"/>
        <v>3</v>
      </c>
      <c r="Y144" s="34">
        <f t="shared" si="95"/>
        <v>3</v>
      </c>
      <c r="Z144" s="33" t="str">
        <f t="shared" si="96"/>
        <v>Beinbruch SC1. FC Riedwald</v>
      </c>
      <c r="AA144" s="172">
        <f t="shared" si="92"/>
        <v>1</v>
      </c>
      <c r="AB144" s="172" t="str">
        <f t="shared" si="97"/>
        <v>3 : 3</v>
      </c>
      <c r="AC144" s="3" t="str">
        <f t="shared" si="98"/>
        <v/>
      </c>
      <c r="AD144" s="64" t="str">
        <f t="shared" si="99"/>
        <v/>
      </c>
      <c r="AE144" s="66">
        <f t="shared" si="90"/>
        <v>1</v>
      </c>
      <c r="AF144" s="64">
        <f t="shared" si="91"/>
        <v>1</v>
      </c>
      <c r="AG144" s="172">
        <f>IF($AH144="",0,COUNTIF($AH$64:$AH144,INDEX($AH$352:$AH$639,ROW($A81))))</f>
        <v>0</v>
      </c>
      <c r="AH144" s="167" t="str">
        <f t="shared" si="93"/>
        <v>Beinbruch SC1. FC Riedwald</v>
      </c>
      <c r="AI144" s="3" t="s">
        <v>138</v>
      </c>
    </row>
    <row r="145" spans="7:35" x14ac:dyDescent="0.2">
      <c r="G145" s="1" t="s">
        <v>68</v>
      </c>
      <c r="H145" s="174" t="str">
        <f>Spielplan!$J70</f>
        <v>1. FC Riedwald</v>
      </c>
      <c r="I145" s="3" t="str">
        <f>Spielplan!$L70</f>
        <v>FV Schlappe Lunge</v>
      </c>
      <c r="J145" s="172">
        <f>IF(Spielplan!$M70="","",Spielplan!$M70)</f>
        <v>1</v>
      </c>
      <c r="K145" s="175">
        <f>IF(Spielplan!$O70="","",Spielplan!$O70)</f>
        <v>2</v>
      </c>
      <c r="U145" s="57" t="s">
        <v>196</v>
      </c>
      <c r="V145" s="39" t="str">
        <f t="shared" si="88"/>
        <v>Team B5</v>
      </c>
      <c r="W145" s="172" t="str">
        <f t="shared" si="89"/>
        <v>Team B1</v>
      </c>
      <c r="X145" s="172">
        <f t="shared" si="94"/>
        <v>3</v>
      </c>
      <c r="Y145" s="34">
        <f t="shared" si="95"/>
        <v>1</v>
      </c>
      <c r="Z145" s="33" t="str">
        <f t="shared" si="96"/>
        <v>Team B5Team B1</v>
      </c>
      <c r="AA145" s="172">
        <f t="shared" si="92"/>
        <v>1</v>
      </c>
      <c r="AB145" s="172" t="str">
        <f t="shared" si="97"/>
        <v>3 : 1</v>
      </c>
      <c r="AC145" s="3" t="str">
        <f t="shared" si="98"/>
        <v/>
      </c>
      <c r="AD145" s="64" t="str">
        <f t="shared" si="99"/>
        <v/>
      </c>
      <c r="AE145" s="66">
        <f t="shared" si="90"/>
        <v>3</v>
      </c>
      <c r="AF145" s="64">
        <f t="shared" si="91"/>
        <v>0</v>
      </c>
      <c r="AG145" s="172">
        <f>IF($AH145="",0,COUNTIF($AH$64:$AH145,INDEX($AH$352:$AH$639,ROW($A82))))</f>
        <v>0</v>
      </c>
      <c r="AH145" s="167" t="str">
        <f t="shared" si="93"/>
        <v>Team B5Team B1</v>
      </c>
      <c r="AI145" s="3" t="s">
        <v>138</v>
      </c>
    </row>
    <row r="146" spans="7:35" x14ac:dyDescent="0.2">
      <c r="G146" s="1" t="s">
        <v>69</v>
      </c>
      <c r="H146" s="174" t="str">
        <f>Spielplan!$J71</f>
        <v>Team B1</v>
      </c>
      <c r="I146" s="3" t="str">
        <f>Spielplan!$L71</f>
        <v>Team B6</v>
      </c>
      <c r="J146" s="172">
        <f>IF(Spielplan!$M71="","",Spielplan!$M71)</f>
        <v>2</v>
      </c>
      <c r="K146" s="175">
        <f>IF(Spielplan!$O71="","",Spielplan!$O71)</f>
        <v>2</v>
      </c>
      <c r="U146" s="57" t="s">
        <v>197</v>
      </c>
      <c r="V146" s="39" t="str">
        <f t="shared" si="88"/>
        <v>Team C5</v>
      </c>
      <c r="W146" s="172" t="str">
        <f t="shared" si="89"/>
        <v>Team C1</v>
      </c>
      <c r="X146" s="172">
        <f t="shared" si="94"/>
        <v>3</v>
      </c>
      <c r="Y146" s="34">
        <f t="shared" si="95"/>
        <v>3</v>
      </c>
      <c r="Z146" s="33" t="str">
        <f t="shared" si="96"/>
        <v>Team C5Team C1</v>
      </c>
      <c r="AA146" s="172">
        <f t="shared" si="92"/>
        <v>1</v>
      </c>
      <c r="AB146" s="172" t="str">
        <f t="shared" si="97"/>
        <v>3 : 3</v>
      </c>
      <c r="AC146" s="3" t="str">
        <f t="shared" si="98"/>
        <v/>
      </c>
      <c r="AD146" s="64" t="str">
        <f t="shared" si="99"/>
        <v/>
      </c>
      <c r="AE146" s="66">
        <f t="shared" si="90"/>
        <v>1</v>
      </c>
      <c r="AF146" s="64">
        <f t="shared" si="91"/>
        <v>1</v>
      </c>
      <c r="AG146" s="172">
        <f>IF($AH146="",0,COUNTIF($AH$64:$AH146,INDEX($AH$352:$AH$639,ROW($A83))))</f>
        <v>0</v>
      </c>
      <c r="AH146" s="167" t="str">
        <f t="shared" si="93"/>
        <v>Team C5Team C1</v>
      </c>
      <c r="AI146" s="3" t="s">
        <v>138</v>
      </c>
    </row>
    <row r="147" spans="7:35" x14ac:dyDescent="0.2">
      <c r="G147" s="1" t="s">
        <v>70</v>
      </c>
      <c r="H147" s="174" t="str">
        <f>Spielplan!$J72</f>
        <v>Team C1</v>
      </c>
      <c r="I147" s="3" t="str">
        <f>Spielplan!$L72</f>
        <v>Team C6</v>
      </c>
      <c r="J147" s="172">
        <f>IF(Spielplan!$M72="","",Spielplan!$M72)</f>
        <v>4</v>
      </c>
      <c r="K147" s="175">
        <f>IF(Spielplan!$O72="","",Spielplan!$O72)</f>
        <v>3</v>
      </c>
      <c r="U147" s="57" t="s">
        <v>198</v>
      </c>
      <c r="V147" s="39" t="str">
        <f t="shared" si="88"/>
        <v>Team D5</v>
      </c>
      <c r="W147" s="172" t="str">
        <f t="shared" si="89"/>
        <v>Team D1</v>
      </c>
      <c r="X147" s="172">
        <f t="shared" si="94"/>
        <v>5</v>
      </c>
      <c r="Y147" s="34">
        <f t="shared" si="95"/>
        <v>1</v>
      </c>
      <c r="Z147" s="33" t="str">
        <f t="shared" si="96"/>
        <v>Team D5Team D1</v>
      </c>
      <c r="AA147" s="172">
        <f t="shared" si="92"/>
        <v>1</v>
      </c>
      <c r="AB147" s="172" t="str">
        <f t="shared" si="97"/>
        <v>5 : 1</v>
      </c>
      <c r="AC147" s="3" t="str">
        <f t="shared" si="98"/>
        <v/>
      </c>
      <c r="AD147" s="64" t="str">
        <f t="shared" si="99"/>
        <v/>
      </c>
      <c r="AE147" s="66">
        <f t="shared" si="90"/>
        <v>3</v>
      </c>
      <c r="AF147" s="64">
        <f t="shared" si="91"/>
        <v>0</v>
      </c>
      <c r="AG147" s="172">
        <f>IF($AH147="",0,COUNTIF($AH$64:$AH147,INDEX($AH$352:$AH$639,ROW($A84))))</f>
        <v>0</v>
      </c>
      <c r="AH147" s="167" t="str">
        <f t="shared" si="93"/>
        <v>Team D5Team D1</v>
      </c>
      <c r="AI147" s="3" t="s">
        <v>138</v>
      </c>
    </row>
    <row r="148" spans="7:35" x14ac:dyDescent="0.2">
      <c r="G148" s="1" t="s">
        <v>71</v>
      </c>
      <c r="H148" s="174" t="str">
        <f>Spielplan!$J73</f>
        <v>Team D1</v>
      </c>
      <c r="I148" s="3" t="str">
        <f>Spielplan!$L73</f>
        <v>Team D6</v>
      </c>
      <c r="J148" s="172">
        <f>IF(Spielplan!$M73="","",Spielplan!$M73)</f>
        <v>3</v>
      </c>
      <c r="K148" s="175">
        <f>IF(Spielplan!$O73="","",Spielplan!$O73)</f>
        <v>3</v>
      </c>
      <c r="U148" s="57" t="s">
        <v>199</v>
      </c>
      <c r="V148" s="39" t="str">
        <f t="shared" si="88"/>
        <v>Maibach 1822 eV</v>
      </c>
      <c r="W148" s="172" t="str">
        <f t="shared" si="89"/>
        <v>FV Schlappe Lunge</v>
      </c>
      <c r="X148" s="172">
        <f t="shared" si="94"/>
        <v>6</v>
      </c>
      <c r="Y148" s="34">
        <f t="shared" si="95"/>
        <v>1</v>
      </c>
      <c r="Z148" s="33" t="str">
        <f t="shared" si="96"/>
        <v>Maibach 1822 eVFV Schlappe Lunge</v>
      </c>
      <c r="AA148" s="172">
        <f t="shared" si="92"/>
        <v>1</v>
      </c>
      <c r="AB148" s="172" t="str">
        <f t="shared" si="97"/>
        <v>6 : 1</v>
      </c>
      <c r="AC148" s="3" t="str">
        <f t="shared" si="98"/>
        <v/>
      </c>
      <c r="AD148" s="64" t="str">
        <f t="shared" si="99"/>
        <v/>
      </c>
      <c r="AE148" s="66">
        <f t="shared" si="90"/>
        <v>3</v>
      </c>
      <c r="AF148" s="64">
        <f t="shared" si="91"/>
        <v>0</v>
      </c>
      <c r="AG148" s="172">
        <f>IF($AH148="",0,COUNTIF($AH$64:$AH148,INDEX($AH$352:$AH$639,ROW($A85))))</f>
        <v>0</v>
      </c>
      <c r="AH148" s="167" t="str">
        <f t="shared" si="93"/>
        <v>Maibach 1822 eVFV Schlappe Lunge</v>
      </c>
      <c r="AI148" s="3" t="s">
        <v>138</v>
      </c>
    </row>
    <row r="149" spans="7:35" x14ac:dyDescent="0.2">
      <c r="G149" s="1" t="s">
        <v>72</v>
      </c>
      <c r="H149" s="174" t="str">
        <f>Spielplan!$J74</f>
        <v>Beinbruch SC</v>
      </c>
      <c r="I149" s="3" t="str">
        <f>Spielplan!$L74</f>
        <v>Team A7</v>
      </c>
      <c r="J149" s="172">
        <f>IF(Spielplan!$M74="","",Spielplan!$M74)</f>
        <v>1</v>
      </c>
      <c r="K149" s="175">
        <f>IF(Spielplan!$O74="","",Spielplan!$O74)</f>
        <v>3</v>
      </c>
      <c r="U149" s="57" t="s">
        <v>200</v>
      </c>
      <c r="V149" s="39" t="str">
        <f t="shared" si="88"/>
        <v>Team B4</v>
      </c>
      <c r="W149" s="172" t="str">
        <f t="shared" si="89"/>
        <v>Team B6</v>
      </c>
      <c r="X149" s="172">
        <f t="shared" si="94"/>
        <v>5</v>
      </c>
      <c r="Y149" s="34">
        <f t="shared" si="95"/>
        <v>2</v>
      </c>
      <c r="Z149" s="33" t="str">
        <f t="shared" si="96"/>
        <v>Team B4Team B6</v>
      </c>
      <c r="AA149" s="172">
        <f t="shared" si="92"/>
        <v>1</v>
      </c>
      <c r="AB149" s="172" t="str">
        <f t="shared" si="97"/>
        <v>5 : 2</v>
      </c>
      <c r="AC149" s="3" t="str">
        <f t="shared" si="98"/>
        <v/>
      </c>
      <c r="AD149" s="64" t="str">
        <f t="shared" si="99"/>
        <v/>
      </c>
      <c r="AE149" s="66">
        <f t="shared" si="90"/>
        <v>3</v>
      </c>
      <c r="AF149" s="64">
        <f t="shared" si="91"/>
        <v>0</v>
      </c>
      <c r="AG149" s="172">
        <f>IF($AH149="",0,COUNTIF($AH$64:$AH149,INDEX($AH$352:$AH$639,ROW($A86))))</f>
        <v>0</v>
      </c>
      <c r="AH149" s="167" t="str">
        <f t="shared" si="93"/>
        <v>Team B4Team B6</v>
      </c>
      <c r="AI149" s="3" t="s">
        <v>138</v>
      </c>
    </row>
    <row r="150" spans="7:35" x14ac:dyDescent="0.2">
      <c r="G150" s="1" t="s">
        <v>73</v>
      </c>
      <c r="H150" s="174" t="str">
        <f>Spielplan!$J75</f>
        <v>Team B5</v>
      </c>
      <c r="I150" s="3" t="str">
        <f>Spielplan!$L75</f>
        <v>Team B7</v>
      </c>
      <c r="J150" s="172">
        <f>IF(Spielplan!$M75="","",Spielplan!$M75)</f>
        <v>3</v>
      </c>
      <c r="K150" s="175">
        <f>IF(Spielplan!$O75="","",Spielplan!$O75)</f>
        <v>3</v>
      </c>
      <c r="U150" s="57" t="s">
        <v>201</v>
      </c>
      <c r="V150" s="39" t="str">
        <f t="shared" si="88"/>
        <v>Team C4</v>
      </c>
      <c r="W150" s="172" t="str">
        <f t="shared" si="89"/>
        <v>Team C6</v>
      </c>
      <c r="X150" s="172">
        <f t="shared" si="94"/>
        <v>4</v>
      </c>
      <c r="Y150" s="34">
        <f t="shared" si="95"/>
        <v>2</v>
      </c>
      <c r="Z150" s="33" t="str">
        <f t="shared" si="96"/>
        <v>Team C4Team C6</v>
      </c>
      <c r="AA150" s="172">
        <f t="shared" si="92"/>
        <v>1</v>
      </c>
      <c r="AB150" s="172" t="str">
        <f t="shared" si="97"/>
        <v>4 : 2</v>
      </c>
      <c r="AC150" s="3" t="str">
        <f t="shared" si="98"/>
        <v/>
      </c>
      <c r="AD150" s="64" t="str">
        <f t="shared" si="99"/>
        <v/>
      </c>
      <c r="AE150" s="66">
        <f t="shared" si="90"/>
        <v>3</v>
      </c>
      <c r="AF150" s="64">
        <f t="shared" si="91"/>
        <v>0</v>
      </c>
      <c r="AG150" s="172">
        <f>IF($AH150="",0,COUNTIF($AH$64:$AH150,INDEX($AH$352:$AH$639,ROW($A87))))</f>
        <v>0</v>
      </c>
      <c r="AH150" s="167" t="str">
        <f t="shared" si="93"/>
        <v>Team C4Team C6</v>
      </c>
      <c r="AI150" s="3" t="s">
        <v>138</v>
      </c>
    </row>
    <row r="151" spans="7:35" x14ac:dyDescent="0.2">
      <c r="G151" s="1" t="s">
        <v>74</v>
      </c>
      <c r="H151" s="174" t="str">
        <f>Spielplan!$J76</f>
        <v>Team C5</v>
      </c>
      <c r="I151" s="3" t="str">
        <f>Spielplan!$L76</f>
        <v>Team C7</v>
      </c>
      <c r="J151" s="172">
        <f>IF(Spielplan!$M76="","",Spielplan!$M76)</f>
        <v>1</v>
      </c>
      <c r="K151" s="175">
        <f>IF(Spielplan!$O76="","",Spielplan!$O76)</f>
        <v>5</v>
      </c>
      <c r="U151" s="57" t="s">
        <v>202</v>
      </c>
      <c r="V151" s="39" t="str">
        <f t="shared" si="88"/>
        <v>Team D4</v>
      </c>
      <c r="W151" s="172" t="str">
        <f t="shared" si="89"/>
        <v>Team D6</v>
      </c>
      <c r="X151" s="172">
        <f t="shared" si="94"/>
        <v>3</v>
      </c>
      <c r="Y151" s="34">
        <f t="shared" si="95"/>
        <v>0</v>
      </c>
      <c r="Z151" s="33" t="str">
        <f t="shared" si="96"/>
        <v>Team D4Team D6</v>
      </c>
      <c r="AA151" s="172">
        <f t="shared" si="92"/>
        <v>1</v>
      </c>
      <c r="AB151" s="172" t="str">
        <f t="shared" si="97"/>
        <v>3 : 0</v>
      </c>
      <c r="AC151" s="3" t="str">
        <f t="shared" si="98"/>
        <v/>
      </c>
      <c r="AD151" s="64" t="str">
        <f t="shared" si="99"/>
        <v/>
      </c>
      <c r="AE151" s="66">
        <f t="shared" si="90"/>
        <v>3</v>
      </c>
      <c r="AF151" s="64">
        <f t="shared" si="91"/>
        <v>0</v>
      </c>
      <c r="AG151" s="172">
        <f>IF($AH151="",0,COUNTIF($AH$64:$AH151,INDEX($AH$352:$AH$639,ROW($A88))))</f>
        <v>0</v>
      </c>
      <c r="AH151" s="167" t="str">
        <f t="shared" si="93"/>
        <v>Team D4Team D6</v>
      </c>
      <c r="AI151" s="3" t="s">
        <v>138</v>
      </c>
    </row>
    <row r="152" spans="7:35" x14ac:dyDescent="0.2">
      <c r="G152" s="1" t="s">
        <v>75</v>
      </c>
      <c r="H152" s="174" t="str">
        <f>Spielplan!$J77</f>
        <v>Team D5</v>
      </c>
      <c r="I152" s="3" t="str">
        <f>Spielplan!$L77</f>
        <v>Team D7</v>
      </c>
      <c r="J152" s="172">
        <f>IF(Spielplan!$M77="","",Spielplan!$M77)</f>
        <v>1</v>
      </c>
      <c r="K152" s="175">
        <f>IF(Spielplan!$O77="","",Spielplan!$O77)</f>
        <v>6</v>
      </c>
      <c r="U152" s="57" t="s">
        <v>203</v>
      </c>
      <c r="V152" s="39" t="str">
        <f t="shared" si="88"/>
        <v>Team A7</v>
      </c>
      <c r="W152" s="172" t="str">
        <f t="shared" si="89"/>
        <v>FC Barcelona</v>
      </c>
      <c r="X152" s="172">
        <f t="shared" si="94"/>
        <v>5</v>
      </c>
      <c r="Y152" s="34">
        <f t="shared" si="95"/>
        <v>1</v>
      </c>
      <c r="Z152" s="33" t="str">
        <f t="shared" si="96"/>
        <v>Team A7FC Barcelona</v>
      </c>
      <c r="AA152" s="172">
        <f t="shared" si="92"/>
        <v>1</v>
      </c>
      <c r="AB152" s="172" t="str">
        <f t="shared" si="97"/>
        <v>5 : 1</v>
      </c>
      <c r="AC152" s="3" t="str">
        <f t="shared" si="98"/>
        <v/>
      </c>
      <c r="AD152" s="64" t="str">
        <f t="shared" si="99"/>
        <v/>
      </c>
      <c r="AE152" s="66">
        <f t="shared" si="90"/>
        <v>3</v>
      </c>
      <c r="AF152" s="64">
        <f t="shared" si="91"/>
        <v>0</v>
      </c>
      <c r="AG152" s="172">
        <f>IF($AH152="",0,COUNTIF($AH$64:$AH152,INDEX($AH$352:$AH$639,ROW($A89))))</f>
        <v>0</v>
      </c>
      <c r="AH152" s="167" t="str">
        <f t="shared" si="93"/>
        <v>Team A7FC Barcelona</v>
      </c>
      <c r="AI152" s="3" t="s">
        <v>138</v>
      </c>
    </row>
    <row r="153" spans="7:35" x14ac:dyDescent="0.2">
      <c r="G153" s="1" t="s">
        <v>187</v>
      </c>
      <c r="H153" s="174" t="str">
        <f>Spielplan!$J78</f>
        <v>Team A8</v>
      </c>
      <c r="I153" s="3" t="str">
        <f>Spielplan!$L78</f>
        <v>Maibach 1822 eV</v>
      </c>
      <c r="J153" s="172">
        <f>IF(Spielplan!$M78="","",Spielplan!$M78)</f>
        <v>2</v>
      </c>
      <c r="K153" s="175">
        <f>IF(Spielplan!$O78="","",Spielplan!$O78)</f>
        <v>5</v>
      </c>
      <c r="U153" s="57" t="s">
        <v>204</v>
      </c>
      <c r="V153" s="39" t="str">
        <f t="shared" si="88"/>
        <v>Team B7</v>
      </c>
      <c r="W153" s="172" t="str">
        <f t="shared" si="89"/>
        <v>Team B3</v>
      </c>
      <c r="X153" s="172">
        <f t="shared" si="94"/>
        <v>0</v>
      </c>
      <c r="Y153" s="34">
        <f t="shared" si="95"/>
        <v>3</v>
      </c>
      <c r="Z153" s="33" t="str">
        <f t="shared" si="96"/>
        <v>Team B7Team B3</v>
      </c>
      <c r="AA153" s="172">
        <f t="shared" si="92"/>
        <v>1</v>
      </c>
      <c r="AB153" s="172" t="str">
        <f t="shared" si="97"/>
        <v>0 : 3</v>
      </c>
      <c r="AC153" s="3" t="str">
        <f t="shared" si="98"/>
        <v/>
      </c>
      <c r="AD153" s="64" t="str">
        <f t="shared" si="99"/>
        <v/>
      </c>
      <c r="AE153" s="66">
        <f t="shared" si="90"/>
        <v>0</v>
      </c>
      <c r="AF153" s="64">
        <f t="shared" si="91"/>
        <v>3</v>
      </c>
      <c r="AG153" s="172">
        <f>IF($AH153="",0,COUNTIF($AH$64:$AH153,INDEX($AH$352:$AH$639,ROW($A90))))</f>
        <v>0</v>
      </c>
      <c r="AH153" s="167" t="str">
        <f t="shared" si="93"/>
        <v>Team B7Team B3</v>
      </c>
      <c r="AI153" s="3" t="s">
        <v>138</v>
      </c>
    </row>
    <row r="154" spans="7:35" x14ac:dyDescent="0.2">
      <c r="G154" s="1" t="s">
        <v>188</v>
      </c>
      <c r="H154" s="174" t="str">
        <f>Spielplan!$J79</f>
        <v>Team B8</v>
      </c>
      <c r="I154" s="3" t="str">
        <f>Spielplan!$L79</f>
        <v>Team B4</v>
      </c>
      <c r="J154" s="172">
        <f>IF(Spielplan!$M79="","",Spielplan!$M79)</f>
        <v>2</v>
      </c>
      <c r="K154" s="175">
        <f>IF(Spielplan!$O79="","",Spielplan!$O79)</f>
        <v>4</v>
      </c>
      <c r="U154" s="57" t="s">
        <v>205</v>
      </c>
      <c r="V154" s="39" t="str">
        <f t="shared" si="88"/>
        <v>Team C7</v>
      </c>
      <c r="W154" s="172" t="str">
        <f t="shared" si="89"/>
        <v>Team C3</v>
      </c>
      <c r="X154" s="172">
        <f t="shared" si="94"/>
        <v>1</v>
      </c>
      <c r="Y154" s="34">
        <f t="shared" si="95"/>
        <v>2</v>
      </c>
      <c r="Z154" s="33" t="str">
        <f t="shared" si="96"/>
        <v>Team C7Team C3</v>
      </c>
      <c r="AA154" s="172">
        <f t="shared" si="92"/>
        <v>1</v>
      </c>
      <c r="AB154" s="172" t="str">
        <f t="shared" si="97"/>
        <v>1 : 2</v>
      </c>
      <c r="AC154" s="3" t="str">
        <f t="shared" si="98"/>
        <v/>
      </c>
      <c r="AD154" s="64" t="str">
        <f t="shared" si="99"/>
        <v/>
      </c>
      <c r="AE154" s="66">
        <f t="shared" si="90"/>
        <v>0</v>
      </c>
      <c r="AF154" s="64">
        <f t="shared" si="91"/>
        <v>3</v>
      </c>
      <c r="AG154" s="172">
        <f>IF($AH154="",0,COUNTIF($AH$64:$AH154,INDEX($AH$352:$AH$639,ROW($A91))))</f>
        <v>0</v>
      </c>
      <c r="AH154" s="167" t="str">
        <f t="shared" si="93"/>
        <v>Team C7Team C3</v>
      </c>
      <c r="AI154" s="3" t="s">
        <v>138</v>
      </c>
    </row>
    <row r="155" spans="7:35" x14ac:dyDescent="0.2">
      <c r="G155" s="1" t="s">
        <v>189</v>
      </c>
      <c r="H155" s="174" t="str">
        <f>Spielplan!$J80</f>
        <v>Team C8</v>
      </c>
      <c r="I155" s="3" t="str">
        <f>Spielplan!$L80</f>
        <v>Team C4</v>
      </c>
      <c r="J155" s="172">
        <f>IF(Spielplan!$M80="","",Spielplan!$M80)</f>
        <v>0</v>
      </c>
      <c r="K155" s="175">
        <f>IF(Spielplan!$O80="","",Spielplan!$O80)</f>
        <v>3</v>
      </c>
      <c r="U155" s="57" t="s">
        <v>206</v>
      </c>
      <c r="V155" s="39" t="str">
        <f t="shared" si="88"/>
        <v>Team D7</v>
      </c>
      <c r="W155" s="172" t="str">
        <f t="shared" si="89"/>
        <v>Team D3</v>
      </c>
      <c r="X155" s="172">
        <f t="shared" si="94"/>
        <v>2</v>
      </c>
      <c r="Y155" s="34">
        <f t="shared" si="95"/>
        <v>2</v>
      </c>
      <c r="Z155" s="33" t="str">
        <f t="shared" si="96"/>
        <v>Team D7Team D3</v>
      </c>
      <c r="AA155" s="172">
        <f t="shared" si="92"/>
        <v>1</v>
      </c>
      <c r="AB155" s="172" t="str">
        <f t="shared" si="97"/>
        <v>2 : 2</v>
      </c>
      <c r="AC155" s="3" t="str">
        <f t="shared" si="98"/>
        <v/>
      </c>
      <c r="AD155" s="64" t="str">
        <f t="shared" si="99"/>
        <v/>
      </c>
      <c r="AE155" s="66">
        <f t="shared" si="90"/>
        <v>1</v>
      </c>
      <c r="AF155" s="64">
        <f t="shared" si="91"/>
        <v>1</v>
      </c>
      <c r="AG155" s="172">
        <f>IF($AH155="",0,COUNTIF($AH$64:$AH155,INDEX($AH$352:$AH$639,ROW($A92))))</f>
        <v>0</v>
      </c>
      <c r="AH155" s="167" t="str">
        <f t="shared" si="93"/>
        <v>Team D7Team D3</v>
      </c>
      <c r="AI155" s="3" t="s">
        <v>138</v>
      </c>
    </row>
    <row r="156" spans="7:35" x14ac:dyDescent="0.2">
      <c r="G156" s="1" t="s">
        <v>190</v>
      </c>
      <c r="H156" s="174" t="str">
        <f>Spielplan!$J81</f>
        <v>Team D8</v>
      </c>
      <c r="I156" s="3" t="str">
        <f>Spielplan!$L81</f>
        <v>Team D4</v>
      </c>
      <c r="J156" s="172">
        <f>IF(Spielplan!$M81="","",Spielplan!$M81)</f>
        <v>1</v>
      </c>
      <c r="K156" s="175">
        <f>IF(Spielplan!$O81="","",Spielplan!$O81)</f>
        <v>5</v>
      </c>
      <c r="U156" s="57" t="s">
        <v>207</v>
      </c>
      <c r="V156" s="39" t="str">
        <f t="shared" si="88"/>
        <v>Eintracht Frankfurt</v>
      </c>
      <c r="W156" s="172" t="str">
        <f t="shared" si="89"/>
        <v>Team A8</v>
      </c>
      <c r="X156" s="172">
        <f t="shared" si="94"/>
        <v>4</v>
      </c>
      <c r="Y156" s="34">
        <f t="shared" si="95"/>
        <v>3</v>
      </c>
      <c r="Z156" s="33" t="str">
        <f t="shared" si="96"/>
        <v>Eintracht FrankfurtTeam A8</v>
      </c>
      <c r="AA156" s="172">
        <f t="shared" si="92"/>
        <v>1</v>
      </c>
      <c r="AB156" s="172" t="str">
        <f t="shared" si="97"/>
        <v>4 : 3</v>
      </c>
      <c r="AC156" s="3" t="str">
        <f t="shared" si="98"/>
        <v/>
      </c>
      <c r="AD156" s="64" t="str">
        <f t="shared" si="99"/>
        <v/>
      </c>
      <c r="AE156" s="66">
        <f t="shared" si="90"/>
        <v>3</v>
      </c>
      <c r="AF156" s="64">
        <f t="shared" si="91"/>
        <v>0</v>
      </c>
      <c r="AG156" s="172">
        <f>IF($AH156="",0,COUNTIF($AH$64:$AH156,INDEX($AH$352:$AH$639,ROW($A93))))</f>
        <v>0</v>
      </c>
      <c r="AH156" s="167" t="str">
        <f t="shared" si="93"/>
        <v>Eintracht FrankfurtTeam A8</v>
      </c>
      <c r="AI156" s="3" t="s">
        <v>138</v>
      </c>
    </row>
    <row r="157" spans="7:35" x14ac:dyDescent="0.2">
      <c r="G157" s="1" t="s">
        <v>191</v>
      </c>
      <c r="H157" s="174" t="str">
        <f>Spielplan!$J82</f>
        <v>FC Barcelona</v>
      </c>
      <c r="I157" s="3" t="str">
        <f>Spielplan!$L82</f>
        <v>Team A9</v>
      </c>
      <c r="J157" s="172">
        <f>IF(Spielplan!$M82="","",Spielplan!$M82)</f>
        <v>3</v>
      </c>
      <c r="K157" s="175">
        <f>IF(Spielplan!$O82="","",Spielplan!$O82)</f>
        <v>0</v>
      </c>
      <c r="U157" s="57" t="s">
        <v>208</v>
      </c>
      <c r="V157" s="39" t="str">
        <f t="shared" si="88"/>
        <v>Team B2</v>
      </c>
      <c r="W157" s="172" t="str">
        <f t="shared" si="89"/>
        <v>Team B8</v>
      </c>
      <c r="X157" s="172">
        <f t="shared" si="94"/>
        <v>3</v>
      </c>
      <c r="Y157" s="34">
        <f t="shared" si="95"/>
        <v>3</v>
      </c>
      <c r="Z157" s="33" t="str">
        <f t="shared" si="96"/>
        <v>Team B2Team B8</v>
      </c>
      <c r="AA157" s="172">
        <f t="shared" si="92"/>
        <v>1</v>
      </c>
      <c r="AB157" s="172" t="str">
        <f t="shared" si="97"/>
        <v>3 : 3</v>
      </c>
      <c r="AC157" s="3" t="str">
        <f t="shared" si="98"/>
        <v/>
      </c>
      <c r="AD157" s="64" t="str">
        <f t="shared" si="99"/>
        <v/>
      </c>
      <c r="AE157" s="66">
        <f t="shared" si="90"/>
        <v>1</v>
      </c>
      <c r="AF157" s="64">
        <f t="shared" si="91"/>
        <v>1</v>
      </c>
      <c r="AG157" s="172">
        <f>IF($AH157="",0,COUNTIF($AH$64:$AH157,INDEX($AH$352:$AH$639,ROW($A94))))</f>
        <v>0</v>
      </c>
      <c r="AH157" s="167" t="str">
        <f t="shared" si="93"/>
        <v>Team B2Team B8</v>
      </c>
      <c r="AI157" s="3" t="s">
        <v>138</v>
      </c>
    </row>
    <row r="158" spans="7:35" x14ac:dyDescent="0.2">
      <c r="G158" s="1" t="s">
        <v>192</v>
      </c>
      <c r="H158" s="174" t="str">
        <f>Spielplan!$J83</f>
        <v>Team B3</v>
      </c>
      <c r="I158" s="3" t="str">
        <f>Spielplan!$L83</f>
        <v>Team B9</v>
      </c>
      <c r="J158" s="172">
        <f>IF(Spielplan!$M83="","",Spielplan!$M83)</f>
        <v>2</v>
      </c>
      <c r="K158" s="175">
        <f>IF(Spielplan!$O83="","",Spielplan!$O83)</f>
        <v>1</v>
      </c>
      <c r="U158" s="57" t="s">
        <v>209</v>
      </c>
      <c r="V158" s="39" t="str">
        <f t="shared" si="88"/>
        <v>Team C2</v>
      </c>
      <c r="W158" s="172" t="str">
        <f t="shared" si="89"/>
        <v>Team C8</v>
      </c>
      <c r="X158" s="172">
        <f t="shared" si="94"/>
        <v>1</v>
      </c>
      <c r="Y158" s="34">
        <f t="shared" si="95"/>
        <v>3</v>
      </c>
      <c r="Z158" s="33" t="str">
        <f t="shared" si="96"/>
        <v>Team C2Team C8</v>
      </c>
      <c r="AA158" s="172">
        <f t="shared" si="92"/>
        <v>1</v>
      </c>
      <c r="AB158" s="172" t="str">
        <f t="shared" si="97"/>
        <v>1 : 3</v>
      </c>
      <c r="AC158" s="3" t="str">
        <f t="shared" si="98"/>
        <v/>
      </c>
      <c r="AD158" s="64" t="str">
        <f t="shared" si="99"/>
        <v/>
      </c>
      <c r="AE158" s="66">
        <f t="shared" si="90"/>
        <v>0</v>
      </c>
      <c r="AF158" s="64">
        <f t="shared" si="91"/>
        <v>3</v>
      </c>
      <c r="AG158" s="172">
        <f>IF($AH158="",0,COUNTIF($AH$64:$AH158,INDEX($AH$352:$AH$639,ROW($A95))))</f>
        <v>0</v>
      </c>
      <c r="AH158" s="167" t="str">
        <f t="shared" si="93"/>
        <v>Team C2Team C8</v>
      </c>
      <c r="AI158" s="3" t="s">
        <v>138</v>
      </c>
    </row>
    <row r="159" spans="7:35" x14ac:dyDescent="0.2">
      <c r="G159" s="1" t="s">
        <v>193</v>
      </c>
      <c r="H159" s="174" t="str">
        <f>Spielplan!$J84</f>
        <v>Team C3</v>
      </c>
      <c r="I159" s="3" t="str">
        <f>Spielplan!$L84</f>
        <v>Team C9</v>
      </c>
      <c r="J159" s="172">
        <f>IF(Spielplan!$M84="","",Spielplan!$M84)</f>
        <v>2</v>
      </c>
      <c r="K159" s="175">
        <f>IF(Spielplan!$O84="","",Spielplan!$O84)</f>
        <v>2</v>
      </c>
      <c r="U159" s="57" t="s">
        <v>210</v>
      </c>
      <c r="V159" s="39" t="str">
        <f t="shared" si="88"/>
        <v>Team D2</v>
      </c>
      <c r="W159" s="172" t="str">
        <f t="shared" si="89"/>
        <v>Team D8</v>
      </c>
      <c r="X159" s="172">
        <f t="shared" si="94"/>
        <v>3</v>
      </c>
      <c r="Y159" s="34">
        <f t="shared" si="95"/>
        <v>3</v>
      </c>
      <c r="Z159" s="33" t="str">
        <f t="shared" si="96"/>
        <v>Team D2Team D8</v>
      </c>
      <c r="AA159" s="172">
        <f t="shared" si="92"/>
        <v>1</v>
      </c>
      <c r="AB159" s="172" t="str">
        <f t="shared" si="97"/>
        <v>3 : 3</v>
      </c>
      <c r="AC159" s="3" t="str">
        <f t="shared" si="98"/>
        <v/>
      </c>
      <c r="AD159" s="64" t="str">
        <f t="shared" si="99"/>
        <v/>
      </c>
      <c r="AE159" s="66">
        <f t="shared" si="90"/>
        <v>1</v>
      </c>
      <c r="AF159" s="64">
        <f t="shared" si="91"/>
        <v>1</v>
      </c>
      <c r="AG159" s="172">
        <f>IF($AH159="",0,COUNTIF($AH$64:$AH159,INDEX($AH$352:$AH$639,ROW($A96))))</f>
        <v>0</v>
      </c>
      <c r="AH159" s="167" t="str">
        <f t="shared" si="93"/>
        <v>Team D2Team D8</v>
      </c>
      <c r="AI159" s="3" t="s">
        <v>138</v>
      </c>
    </row>
    <row r="160" spans="7:35" x14ac:dyDescent="0.2">
      <c r="G160" s="1" t="s">
        <v>194</v>
      </c>
      <c r="H160" s="174" t="str">
        <f>Spielplan!$J85</f>
        <v>Team D3</v>
      </c>
      <c r="I160" s="3" t="str">
        <f>Spielplan!$L85</f>
        <v>Team D9</v>
      </c>
      <c r="J160" s="172">
        <f>IF(Spielplan!$M85="","",Spielplan!$M85)</f>
        <v>3</v>
      </c>
      <c r="K160" s="175">
        <f>IF(Spielplan!$O85="","",Spielplan!$O85)</f>
        <v>4</v>
      </c>
      <c r="U160" s="57" t="s">
        <v>211</v>
      </c>
      <c r="V160" s="39" t="str">
        <f t="shared" si="88"/>
        <v>1. FC Riedwald</v>
      </c>
      <c r="W160" s="172" t="str">
        <f t="shared" si="89"/>
        <v>Maibach 1822 eV</v>
      </c>
      <c r="X160" s="172">
        <f t="shared" si="94"/>
        <v>1</v>
      </c>
      <c r="Y160" s="34">
        <f t="shared" si="95"/>
        <v>5</v>
      </c>
      <c r="Z160" s="33" t="str">
        <f t="shared" si="96"/>
        <v>1. FC RiedwaldMaibach 1822 eV</v>
      </c>
      <c r="AA160" s="172">
        <f t="shared" si="92"/>
        <v>1</v>
      </c>
      <c r="AB160" s="172" t="str">
        <f t="shared" si="97"/>
        <v>1 : 5</v>
      </c>
      <c r="AC160" s="3" t="str">
        <f t="shared" si="98"/>
        <v/>
      </c>
      <c r="AD160" s="64" t="str">
        <f t="shared" si="99"/>
        <v/>
      </c>
      <c r="AE160" s="66">
        <f t="shared" si="90"/>
        <v>0</v>
      </c>
      <c r="AF160" s="64">
        <f t="shared" si="91"/>
        <v>3</v>
      </c>
      <c r="AG160" s="172">
        <f>IF($AH160="",0,COUNTIF($AH$64:$AH160,INDEX($AH$352:$AH$639,ROW($A97))))</f>
        <v>0</v>
      </c>
      <c r="AH160" s="167" t="str">
        <f t="shared" si="93"/>
        <v>1. FC RiedwaldMaibach 1822 eV</v>
      </c>
      <c r="AI160" s="3" t="s">
        <v>138</v>
      </c>
    </row>
    <row r="161" spans="7:35" x14ac:dyDescent="0.2">
      <c r="G161" s="1" t="s">
        <v>195</v>
      </c>
      <c r="H161" s="174" t="str">
        <f>Spielplan!$J86</f>
        <v>Beinbruch SC</v>
      </c>
      <c r="I161" s="3" t="str">
        <f>Spielplan!$L86</f>
        <v>1. FC Riedwald</v>
      </c>
      <c r="J161" s="172">
        <f>IF(Spielplan!$M86="","",Spielplan!$M86)</f>
        <v>3</v>
      </c>
      <c r="K161" s="175">
        <f>IF(Spielplan!$O86="","",Spielplan!$O86)</f>
        <v>3</v>
      </c>
      <c r="U161" s="57" t="s">
        <v>212</v>
      </c>
      <c r="V161" s="39" t="str">
        <f t="shared" si="88"/>
        <v>Team B1</v>
      </c>
      <c r="W161" s="172" t="str">
        <f t="shared" si="89"/>
        <v>Team B4</v>
      </c>
      <c r="X161" s="172">
        <f t="shared" si="94"/>
        <v>1</v>
      </c>
      <c r="Y161" s="34">
        <f t="shared" si="95"/>
        <v>6</v>
      </c>
      <c r="Z161" s="33" t="str">
        <f t="shared" si="96"/>
        <v>Team B1Team B4</v>
      </c>
      <c r="AA161" s="172">
        <f t="shared" si="92"/>
        <v>1</v>
      </c>
      <c r="AB161" s="172" t="str">
        <f t="shared" si="97"/>
        <v>1 : 6</v>
      </c>
      <c r="AC161" s="3" t="str">
        <f t="shared" si="98"/>
        <v/>
      </c>
      <c r="AD161" s="64" t="str">
        <f t="shared" si="99"/>
        <v/>
      </c>
      <c r="AE161" s="66">
        <f t="shared" si="90"/>
        <v>0</v>
      </c>
      <c r="AF161" s="64">
        <f t="shared" si="91"/>
        <v>3</v>
      </c>
      <c r="AG161" s="172">
        <f>IF($AH161="",0,COUNTIF($AH$64:$AH161,INDEX($AH$352:$AH$639,ROW($A98))))</f>
        <v>0</v>
      </c>
      <c r="AH161" s="167" t="str">
        <f t="shared" si="93"/>
        <v>Team B1Team B4</v>
      </c>
      <c r="AI161" s="3" t="s">
        <v>138</v>
      </c>
    </row>
    <row r="162" spans="7:35" x14ac:dyDescent="0.2">
      <c r="G162" s="1" t="s">
        <v>196</v>
      </c>
      <c r="H162" s="174" t="str">
        <f>Spielplan!$J87</f>
        <v>Team B5</v>
      </c>
      <c r="I162" s="3" t="str">
        <f>Spielplan!$L87</f>
        <v>Team B1</v>
      </c>
      <c r="J162" s="172">
        <f>IF(Spielplan!$M87="","",Spielplan!$M87)</f>
        <v>3</v>
      </c>
      <c r="K162" s="175">
        <f>IF(Spielplan!$O87="","",Spielplan!$O87)</f>
        <v>1</v>
      </c>
      <c r="U162" s="57" t="s">
        <v>213</v>
      </c>
      <c r="V162" s="39" t="str">
        <f t="shared" si="88"/>
        <v>Team C1</v>
      </c>
      <c r="W162" s="172" t="str">
        <f t="shared" si="89"/>
        <v>Team C4</v>
      </c>
      <c r="X162" s="172">
        <f t="shared" si="94"/>
        <v>2</v>
      </c>
      <c r="Y162" s="34">
        <f t="shared" si="95"/>
        <v>5</v>
      </c>
      <c r="Z162" s="33" t="str">
        <f t="shared" si="96"/>
        <v>Team C1Team C4</v>
      </c>
      <c r="AA162" s="172">
        <f t="shared" si="92"/>
        <v>1</v>
      </c>
      <c r="AB162" s="172" t="str">
        <f t="shared" si="97"/>
        <v>2 : 5</v>
      </c>
      <c r="AC162" s="3" t="str">
        <f t="shared" si="98"/>
        <v/>
      </c>
      <c r="AD162" s="64" t="str">
        <f t="shared" si="99"/>
        <v/>
      </c>
      <c r="AE162" s="66">
        <f t="shared" si="90"/>
        <v>0</v>
      </c>
      <c r="AF162" s="64">
        <f t="shared" si="91"/>
        <v>3</v>
      </c>
      <c r="AG162" s="172">
        <f>IF($AH162="",0,COUNTIF($AH$64:$AH162,INDEX($AH$352:$AH$639,ROW($A99))))</f>
        <v>0</v>
      </c>
      <c r="AH162" s="167" t="str">
        <f t="shared" si="93"/>
        <v>Team C1Team C4</v>
      </c>
      <c r="AI162" s="3" t="s">
        <v>138</v>
      </c>
    </row>
    <row r="163" spans="7:35" x14ac:dyDescent="0.2">
      <c r="G163" s="1" t="s">
        <v>197</v>
      </c>
      <c r="H163" s="174" t="str">
        <f>Spielplan!$J88</f>
        <v>Team C5</v>
      </c>
      <c r="I163" s="3" t="str">
        <f>Spielplan!$L88</f>
        <v>Team C1</v>
      </c>
      <c r="J163" s="172">
        <f>IF(Spielplan!$M88="","",Spielplan!$M88)</f>
        <v>3</v>
      </c>
      <c r="K163" s="175">
        <f>IF(Spielplan!$O88="","",Spielplan!$O88)</f>
        <v>3</v>
      </c>
      <c r="U163" s="57" t="s">
        <v>214</v>
      </c>
      <c r="V163" s="39" t="str">
        <f t="shared" si="88"/>
        <v>Team D1</v>
      </c>
      <c r="W163" s="172" t="str">
        <f t="shared" si="89"/>
        <v>Team D4</v>
      </c>
      <c r="X163" s="172">
        <f t="shared" si="94"/>
        <v>2</v>
      </c>
      <c r="Y163" s="34">
        <f t="shared" si="95"/>
        <v>4</v>
      </c>
      <c r="Z163" s="33" t="str">
        <f t="shared" si="96"/>
        <v>Team D1Team D4</v>
      </c>
      <c r="AA163" s="172">
        <f t="shared" si="92"/>
        <v>1</v>
      </c>
      <c r="AB163" s="172" t="str">
        <f t="shared" si="97"/>
        <v>2 : 4</v>
      </c>
      <c r="AC163" s="3" t="str">
        <f t="shared" si="98"/>
        <v/>
      </c>
      <c r="AD163" s="64" t="str">
        <f t="shared" si="99"/>
        <v/>
      </c>
      <c r="AE163" s="66">
        <f t="shared" si="90"/>
        <v>0</v>
      </c>
      <c r="AF163" s="64">
        <f t="shared" si="91"/>
        <v>3</v>
      </c>
      <c r="AG163" s="172">
        <f>IF($AH163="",0,COUNTIF($AH$64:$AH163,INDEX($AH$352:$AH$639,ROW($A100))))</f>
        <v>0</v>
      </c>
      <c r="AH163" s="167" t="str">
        <f t="shared" si="93"/>
        <v>Team D1Team D4</v>
      </c>
      <c r="AI163" s="3" t="s">
        <v>138</v>
      </c>
    </row>
    <row r="164" spans="7:35" x14ac:dyDescent="0.2">
      <c r="G164" s="1" t="s">
        <v>198</v>
      </c>
      <c r="H164" s="174" t="str">
        <f>Spielplan!$J89</f>
        <v>Team D5</v>
      </c>
      <c r="I164" s="3" t="str">
        <f>Spielplan!$L89</f>
        <v>Team D1</v>
      </c>
      <c r="J164" s="172">
        <f>IF(Spielplan!$M89="","",Spielplan!$M89)</f>
        <v>5</v>
      </c>
      <c r="K164" s="175">
        <f>IF(Spielplan!$O89="","",Spielplan!$O89)</f>
        <v>1</v>
      </c>
      <c r="U164" s="57" t="s">
        <v>215</v>
      </c>
      <c r="V164" s="39" t="str">
        <f t="shared" si="88"/>
        <v>FC Barcelona</v>
      </c>
      <c r="W164" s="172" t="str">
        <f t="shared" si="89"/>
        <v>Beinbruch SC</v>
      </c>
      <c r="X164" s="172">
        <f t="shared" si="94"/>
        <v>0</v>
      </c>
      <c r="Y164" s="34">
        <f t="shared" si="95"/>
        <v>3</v>
      </c>
      <c r="Z164" s="33" t="str">
        <f t="shared" si="96"/>
        <v>FC BarcelonaBeinbruch SC</v>
      </c>
      <c r="AA164" s="172">
        <f t="shared" si="92"/>
        <v>1</v>
      </c>
      <c r="AB164" s="172" t="str">
        <f t="shared" si="97"/>
        <v>0 : 3</v>
      </c>
      <c r="AC164" s="3" t="str">
        <f t="shared" si="98"/>
        <v/>
      </c>
      <c r="AD164" s="64" t="str">
        <f t="shared" si="99"/>
        <v/>
      </c>
      <c r="AE164" s="66">
        <f t="shared" si="90"/>
        <v>0</v>
      </c>
      <c r="AF164" s="64">
        <f t="shared" si="91"/>
        <v>3</v>
      </c>
      <c r="AG164" s="172">
        <f>IF($AH164="",0,COUNTIF($AH$64:$AH164,INDEX($AH$352:$AH$639,ROW($A101))))</f>
        <v>0</v>
      </c>
      <c r="AH164" s="167" t="str">
        <f t="shared" si="93"/>
        <v>FC BarcelonaBeinbruch SC</v>
      </c>
      <c r="AI164" s="3" t="s">
        <v>138</v>
      </c>
    </row>
    <row r="165" spans="7:35" x14ac:dyDescent="0.2">
      <c r="G165" s="1" t="s">
        <v>199</v>
      </c>
      <c r="H165" s="174" t="str">
        <f>Spielplan!$J90</f>
        <v>Maibach 1822 eV</v>
      </c>
      <c r="I165" s="3" t="str">
        <f>Spielplan!$L90</f>
        <v>FV Schlappe Lunge</v>
      </c>
      <c r="J165" s="172">
        <f>IF(Spielplan!$M90="","",Spielplan!$M90)</f>
        <v>6</v>
      </c>
      <c r="K165" s="175">
        <f>IF(Spielplan!$O90="","",Spielplan!$O90)</f>
        <v>1</v>
      </c>
      <c r="U165" s="57" t="s">
        <v>216</v>
      </c>
      <c r="V165" s="39" t="str">
        <f t="shared" si="88"/>
        <v>Team B3</v>
      </c>
      <c r="W165" s="172" t="str">
        <f t="shared" si="89"/>
        <v>Team B5</v>
      </c>
      <c r="X165" s="172">
        <f t="shared" si="94"/>
        <v>1</v>
      </c>
      <c r="Y165" s="34">
        <f t="shared" si="95"/>
        <v>5</v>
      </c>
      <c r="Z165" s="33" t="str">
        <f t="shared" si="96"/>
        <v>Team B3Team B5</v>
      </c>
      <c r="AA165" s="172">
        <f t="shared" si="92"/>
        <v>1</v>
      </c>
      <c r="AB165" s="172" t="str">
        <f t="shared" si="97"/>
        <v>1 : 5</v>
      </c>
      <c r="AC165" s="3" t="str">
        <f t="shared" si="98"/>
        <v/>
      </c>
      <c r="AD165" s="64" t="str">
        <f t="shared" si="99"/>
        <v/>
      </c>
      <c r="AE165" s="66">
        <f t="shared" si="90"/>
        <v>0</v>
      </c>
      <c r="AF165" s="64">
        <f t="shared" si="91"/>
        <v>3</v>
      </c>
      <c r="AG165" s="172">
        <f>IF($AH165="",0,COUNTIF($AH$64:$AH165,INDEX($AH$352:$AH$639,ROW($A102))))</f>
        <v>0</v>
      </c>
      <c r="AH165" s="167" t="str">
        <f t="shared" si="93"/>
        <v>Team B3Team B5</v>
      </c>
      <c r="AI165" s="3" t="s">
        <v>138</v>
      </c>
    </row>
    <row r="166" spans="7:35" x14ac:dyDescent="0.2">
      <c r="G166" s="1" t="s">
        <v>200</v>
      </c>
      <c r="H166" s="174" t="str">
        <f>Spielplan!$J91</f>
        <v>Team B4</v>
      </c>
      <c r="I166" s="3" t="str">
        <f>Spielplan!$L91</f>
        <v>Team B6</v>
      </c>
      <c r="J166" s="172">
        <f>IF(Spielplan!$M91="","",Spielplan!$M91)</f>
        <v>5</v>
      </c>
      <c r="K166" s="175">
        <f>IF(Spielplan!$O91="","",Spielplan!$O91)</f>
        <v>2</v>
      </c>
      <c r="U166" s="57" t="s">
        <v>217</v>
      </c>
      <c r="V166" s="39" t="str">
        <f t="shared" si="88"/>
        <v>Team C3</v>
      </c>
      <c r="W166" s="172" t="str">
        <f t="shared" si="89"/>
        <v>Team C5</v>
      </c>
      <c r="X166" s="172">
        <f t="shared" si="94"/>
        <v>3</v>
      </c>
      <c r="Y166" s="34">
        <f t="shared" si="95"/>
        <v>0</v>
      </c>
      <c r="Z166" s="33" t="str">
        <f t="shared" si="96"/>
        <v>Team C3Team C5</v>
      </c>
      <c r="AA166" s="172">
        <f t="shared" si="92"/>
        <v>1</v>
      </c>
      <c r="AB166" s="172" t="str">
        <f t="shared" si="97"/>
        <v>3 : 0</v>
      </c>
      <c r="AC166" s="3" t="str">
        <f t="shared" si="98"/>
        <v/>
      </c>
      <c r="AD166" s="64" t="str">
        <f t="shared" si="99"/>
        <v/>
      </c>
      <c r="AE166" s="66">
        <f t="shared" si="90"/>
        <v>3</v>
      </c>
      <c r="AF166" s="64">
        <f t="shared" si="91"/>
        <v>0</v>
      </c>
      <c r="AG166" s="172">
        <f>IF($AH166="",0,COUNTIF($AH$64:$AH166,INDEX($AH$352:$AH$639,ROW($A103))))</f>
        <v>0</v>
      </c>
      <c r="AH166" s="167" t="str">
        <f t="shared" si="93"/>
        <v>Team C3Team C5</v>
      </c>
      <c r="AI166" s="3" t="s">
        <v>138</v>
      </c>
    </row>
    <row r="167" spans="7:35" x14ac:dyDescent="0.2">
      <c r="G167" s="1" t="s">
        <v>201</v>
      </c>
      <c r="H167" s="174" t="str">
        <f>Spielplan!$J92</f>
        <v>Team C4</v>
      </c>
      <c r="I167" s="3" t="str">
        <f>Spielplan!$L92</f>
        <v>Team C6</v>
      </c>
      <c r="J167" s="172">
        <f>IF(Spielplan!$M92="","",Spielplan!$M92)</f>
        <v>4</v>
      </c>
      <c r="K167" s="175">
        <f>IF(Spielplan!$O92="","",Spielplan!$O92)</f>
        <v>2</v>
      </c>
      <c r="U167" s="57" t="s">
        <v>218</v>
      </c>
      <c r="V167" s="39" t="str">
        <f t="shared" si="88"/>
        <v>Team D3</v>
      </c>
      <c r="W167" s="172" t="str">
        <f t="shared" si="89"/>
        <v>Team D5</v>
      </c>
      <c r="X167" s="172">
        <f t="shared" si="94"/>
        <v>2</v>
      </c>
      <c r="Y167" s="34">
        <f t="shared" si="95"/>
        <v>1</v>
      </c>
      <c r="Z167" s="33" t="str">
        <f t="shared" si="96"/>
        <v>Team D3Team D5</v>
      </c>
      <c r="AA167" s="172">
        <f t="shared" si="92"/>
        <v>1</v>
      </c>
      <c r="AB167" s="172" t="str">
        <f t="shared" si="97"/>
        <v>2 : 1</v>
      </c>
      <c r="AC167" s="3" t="str">
        <f t="shared" si="98"/>
        <v/>
      </c>
      <c r="AD167" s="64" t="str">
        <f t="shared" si="99"/>
        <v/>
      </c>
      <c r="AE167" s="66">
        <f t="shared" si="90"/>
        <v>3</v>
      </c>
      <c r="AF167" s="64">
        <f t="shared" si="91"/>
        <v>0</v>
      </c>
      <c r="AG167" s="172">
        <f>IF($AH167="",0,COUNTIF($AH$64:$AH167,INDEX($AH$352:$AH$639,ROW($A104))))</f>
        <v>0</v>
      </c>
      <c r="AH167" s="167" t="str">
        <f t="shared" si="93"/>
        <v>Team D3Team D5</v>
      </c>
      <c r="AI167" s="3" t="s">
        <v>138</v>
      </c>
    </row>
    <row r="168" spans="7:35" x14ac:dyDescent="0.2">
      <c r="G168" s="1" t="s">
        <v>202</v>
      </c>
      <c r="H168" s="174" t="str">
        <f>Spielplan!$J93</f>
        <v>Team D4</v>
      </c>
      <c r="I168" s="3" t="str">
        <f>Spielplan!$L93</f>
        <v>Team D6</v>
      </c>
      <c r="J168" s="172">
        <f>IF(Spielplan!$M93="","",Spielplan!$M93)</f>
        <v>3</v>
      </c>
      <c r="K168" s="175">
        <f>IF(Spielplan!$O93="","",Spielplan!$O93)</f>
        <v>0</v>
      </c>
      <c r="U168" s="57" t="s">
        <v>219</v>
      </c>
      <c r="V168" s="39" t="str">
        <f t="shared" si="88"/>
        <v>FV Schlappe Lunge</v>
      </c>
      <c r="W168" s="172" t="str">
        <f t="shared" si="89"/>
        <v>Eintracht Frankfurt</v>
      </c>
      <c r="X168" s="172">
        <f t="shared" si="94"/>
        <v>3</v>
      </c>
      <c r="Y168" s="34">
        <f t="shared" si="95"/>
        <v>3</v>
      </c>
      <c r="Z168" s="33" t="str">
        <f t="shared" si="96"/>
        <v>FV Schlappe LungeEintracht Frankfurt</v>
      </c>
      <c r="AA168" s="172">
        <f t="shared" si="92"/>
        <v>1</v>
      </c>
      <c r="AB168" s="172" t="str">
        <f t="shared" si="97"/>
        <v>3 : 3</v>
      </c>
      <c r="AC168" s="3" t="str">
        <f t="shared" si="98"/>
        <v/>
      </c>
      <c r="AD168" s="64" t="str">
        <f t="shared" si="99"/>
        <v/>
      </c>
      <c r="AE168" s="66">
        <f t="shared" si="90"/>
        <v>1</v>
      </c>
      <c r="AF168" s="64">
        <f t="shared" si="91"/>
        <v>1</v>
      </c>
      <c r="AG168" s="172">
        <f>IF($AH168="",0,COUNTIF($AH$64:$AH168,INDEX($AH$352:$AH$639,ROW($A105))))</f>
        <v>0</v>
      </c>
      <c r="AH168" s="167" t="str">
        <f t="shared" si="93"/>
        <v>FV Schlappe LungeEintracht Frankfurt</v>
      </c>
      <c r="AI168" s="3" t="s">
        <v>138</v>
      </c>
    </row>
    <row r="169" spans="7:35" x14ac:dyDescent="0.2">
      <c r="G169" s="1" t="s">
        <v>203</v>
      </c>
      <c r="H169" s="174" t="str">
        <f>Spielplan!$J94</f>
        <v>Team A7</v>
      </c>
      <c r="I169" s="3" t="str">
        <f>Spielplan!$L94</f>
        <v>FC Barcelona</v>
      </c>
      <c r="J169" s="172">
        <f>IF(Spielplan!$M94="","",Spielplan!$M94)</f>
        <v>5</v>
      </c>
      <c r="K169" s="175">
        <f>IF(Spielplan!$O94="","",Spielplan!$O94)</f>
        <v>1</v>
      </c>
      <c r="U169" s="57" t="s">
        <v>220</v>
      </c>
      <c r="V169" s="39" t="str">
        <f t="shared" si="88"/>
        <v>Team B6</v>
      </c>
      <c r="W169" s="172" t="str">
        <f t="shared" si="89"/>
        <v>Team B2</v>
      </c>
      <c r="X169" s="172">
        <f t="shared" si="94"/>
        <v>3</v>
      </c>
      <c r="Y169" s="34">
        <f t="shared" si="95"/>
        <v>3</v>
      </c>
      <c r="Z169" s="33" t="str">
        <f t="shared" si="96"/>
        <v>Team B6Team B2</v>
      </c>
      <c r="AA169" s="172">
        <f t="shared" si="92"/>
        <v>1</v>
      </c>
      <c r="AB169" s="172" t="str">
        <f t="shared" si="97"/>
        <v>3 : 3</v>
      </c>
      <c r="AC169" s="3" t="str">
        <f t="shared" si="98"/>
        <v/>
      </c>
      <c r="AD169" s="64" t="str">
        <f t="shared" si="99"/>
        <v/>
      </c>
      <c r="AE169" s="66">
        <f t="shared" si="90"/>
        <v>1</v>
      </c>
      <c r="AF169" s="64">
        <f t="shared" si="91"/>
        <v>1</v>
      </c>
      <c r="AG169" s="172">
        <f>IF($AH169="",0,COUNTIF($AH$64:$AH169,INDEX($AH$352:$AH$639,ROW($A106))))</f>
        <v>0</v>
      </c>
      <c r="AH169" s="167" t="str">
        <f t="shared" si="93"/>
        <v>Team B6Team B2</v>
      </c>
      <c r="AI169" s="3" t="s">
        <v>138</v>
      </c>
    </row>
    <row r="170" spans="7:35" x14ac:dyDescent="0.2">
      <c r="G170" s="1" t="s">
        <v>204</v>
      </c>
      <c r="H170" s="174" t="str">
        <f>Spielplan!$J95</f>
        <v>Team B7</v>
      </c>
      <c r="I170" s="3" t="str">
        <f>Spielplan!$L95</f>
        <v>Team B3</v>
      </c>
      <c r="J170" s="172">
        <f>IF(Spielplan!$M95="","",Spielplan!$M95)</f>
        <v>0</v>
      </c>
      <c r="K170" s="175">
        <f>IF(Spielplan!$O95="","",Spielplan!$O95)</f>
        <v>3</v>
      </c>
      <c r="U170" s="57" t="s">
        <v>221</v>
      </c>
      <c r="V170" s="39" t="str">
        <f t="shared" si="88"/>
        <v>Team C6</v>
      </c>
      <c r="W170" s="172" t="str">
        <f t="shared" si="89"/>
        <v>Team C2</v>
      </c>
      <c r="X170" s="172">
        <f t="shared" si="94"/>
        <v>3</v>
      </c>
      <c r="Y170" s="34">
        <f t="shared" si="95"/>
        <v>3</v>
      </c>
      <c r="Z170" s="33" t="str">
        <f t="shared" si="96"/>
        <v>Team C6Team C2</v>
      </c>
      <c r="AA170" s="172">
        <f t="shared" si="92"/>
        <v>1</v>
      </c>
      <c r="AB170" s="172" t="str">
        <f t="shared" si="97"/>
        <v>3 : 3</v>
      </c>
      <c r="AC170" s="3" t="str">
        <f t="shared" si="98"/>
        <v/>
      </c>
      <c r="AD170" s="64" t="str">
        <f t="shared" si="99"/>
        <v/>
      </c>
      <c r="AE170" s="66">
        <f t="shared" si="90"/>
        <v>1</v>
      </c>
      <c r="AF170" s="64">
        <f t="shared" si="91"/>
        <v>1</v>
      </c>
      <c r="AG170" s="172">
        <f>IF($AH170="",0,COUNTIF($AH$64:$AH170,INDEX($AH$352:$AH$639,ROW($A107))))</f>
        <v>0</v>
      </c>
      <c r="AH170" s="167" t="str">
        <f t="shared" si="93"/>
        <v>Team C6Team C2</v>
      </c>
      <c r="AI170" s="3" t="s">
        <v>138</v>
      </c>
    </row>
    <row r="171" spans="7:35" ht="12" customHeight="1" x14ac:dyDescent="0.2">
      <c r="G171" s="1" t="s">
        <v>205</v>
      </c>
      <c r="H171" s="174" t="str">
        <f>Spielplan!$J96</f>
        <v>Team C7</v>
      </c>
      <c r="I171" s="3" t="str">
        <f>Spielplan!$L96</f>
        <v>Team C3</v>
      </c>
      <c r="J171" s="172">
        <f>IF(Spielplan!$M96="","",Spielplan!$M96)</f>
        <v>1</v>
      </c>
      <c r="K171" s="175">
        <f>IF(Spielplan!$O96="","",Spielplan!$O96)</f>
        <v>2</v>
      </c>
      <c r="U171" s="57" t="s">
        <v>222</v>
      </c>
      <c r="V171" s="39" t="str">
        <f t="shared" si="88"/>
        <v>Team D6</v>
      </c>
      <c r="W171" s="172" t="str">
        <f t="shared" si="89"/>
        <v>Team D2</v>
      </c>
      <c r="X171" s="172">
        <f t="shared" si="94"/>
        <v>5</v>
      </c>
      <c r="Y171" s="34">
        <f t="shared" si="95"/>
        <v>5</v>
      </c>
      <c r="Z171" s="33" t="str">
        <f t="shared" si="96"/>
        <v>Team D6Team D2</v>
      </c>
      <c r="AA171" s="172">
        <f t="shared" si="92"/>
        <v>1</v>
      </c>
      <c r="AB171" s="172" t="str">
        <f t="shared" si="97"/>
        <v>5 : 5</v>
      </c>
      <c r="AC171" s="3" t="str">
        <f t="shared" si="98"/>
        <v/>
      </c>
      <c r="AD171" s="64" t="str">
        <f t="shared" si="99"/>
        <v/>
      </c>
      <c r="AE171" s="66">
        <f t="shared" si="90"/>
        <v>1</v>
      </c>
      <c r="AF171" s="64">
        <f t="shared" si="91"/>
        <v>1</v>
      </c>
      <c r="AG171" s="172">
        <f>IF($AH171="",0,COUNTIF($AH$64:$AH171,INDEX($AH$352:$AH$639,ROW($A108))))</f>
        <v>0</v>
      </c>
      <c r="AH171" s="167" t="str">
        <f t="shared" si="93"/>
        <v>Team D6Team D2</v>
      </c>
      <c r="AI171" s="3" t="s">
        <v>138</v>
      </c>
    </row>
    <row r="172" spans="7:35" ht="12" customHeight="1" x14ac:dyDescent="0.2">
      <c r="G172" s="1" t="s">
        <v>206</v>
      </c>
      <c r="H172" s="269" t="str">
        <f>Spielplan!$J97</f>
        <v>Team D7</v>
      </c>
      <c r="I172" s="170" t="str">
        <f>Spielplan!$L97</f>
        <v>Team D3</v>
      </c>
      <c r="J172" s="270">
        <f>IF(Spielplan!$M97="","",Spielplan!$M97)</f>
        <v>2</v>
      </c>
      <c r="K172" s="271">
        <f>IF(Spielplan!$O97="","",Spielplan!$O97)</f>
        <v>2</v>
      </c>
      <c r="U172" s="57" t="s">
        <v>223</v>
      </c>
      <c r="V172" s="39" t="str">
        <f t="shared" si="88"/>
        <v>Team A8</v>
      </c>
      <c r="W172" s="172" t="str">
        <f t="shared" si="89"/>
        <v>Team A9</v>
      </c>
      <c r="X172" s="172">
        <f t="shared" si="94"/>
        <v>6</v>
      </c>
      <c r="Y172" s="34">
        <f t="shared" si="95"/>
        <v>6</v>
      </c>
      <c r="Z172" s="33" t="str">
        <f t="shared" si="96"/>
        <v>Team A8Team A9</v>
      </c>
      <c r="AA172" s="172">
        <f t="shared" si="92"/>
        <v>1</v>
      </c>
      <c r="AB172" s="172" t="str">
        <f t="shared" si="97"/>
        <v>6 : 6</v>
      </c>
      <c r="AC172" s="3" t="str">
        <f t="shared" si="98"/>
        <v/>
      </c>
      <c r="AD172" s="64" t="str">
        <f t="shared" si="99"/>
        <v/>
      </c>
      <c r="AE172" s="66">
        <f t="shared" si="90"/>
        <v>1</v>
      </c>
      <c r="AF172" s="64">
        <f t="shared" si="91"/>
        <v>1</v>
      </c>
      <c r="AG172" s="172">
        <f>IF($AH172="",0,COUNTIF($AH$64:$AH172,INDEX($AH$352:$AH$639,ROW($A109))))</f>
        <v>0</v>
      </c>
      <c r="AH172" s="167" t="str">
        <f t="shared" si="93"/>
        <v>Team A8Team A9</v>
      </c>
      <c r="AI172" s="3" t="s">
        <v>138</v>
      </c>
    </row>
    <row r="173" spans="7:35" ht="12" customHeight="1" x14ac:dyDescent="0.2">
      <c r="G173" s="1" t="s">
        <v>207</v>
      </c>
      <c r="H173" s="269" t="str">
        <f>Spielplan!$J98</f>
        <v>Eintracht Frankfurt</v>
      </c>
      <c r="I173" s="170" t="str">
        <f>Spielplan!$L98</f>
        <v>Team A8</v>
      </c>
      <c r="J173" s="270">
        <f>IF(Spielplan!$M98="","",Spielplan!$M98)</f>
        <v>4</v>
      </c>
      <c r="K173" s="271">
        <f>IF(Spielplan!$O98="","",Spielplan!$O98)</f>
        <v>3</v>
      </c>
      <c r="U173" s="57" t="s">
        <v>224</v>
      </c>
      <c r="V173" s="39" t="str">
        <f t="shared" si="88"/>
        <v>Team B8</v>
      </c>
      <c r="W173" s="172" t="str">
        <f t="shared" si="89"/>
        <v>Team B9</v>
      </c>
      <c r="X173" s="172">
        <f t="shared" si="94"/>
        <v>5</v>
      </c>
      <c r="Y173" s="34">
        <f t="shared" si="95"/>
        <v>5</v>
      </c>
      <c r="Z173" s="33" t="str">
        <f t="shared" si="96"/>
        <v>Team B8Team B9</v>
      </c>
      <c r="AA173" s="172">
        <f t="shared" si="92"/>
        <v>1</v>
      </c>
      <c r="AB173" s="172" t="str">
        <f t="shared" si="97"/>
        <v>5 : 5</v>
      </c>
      <c r="AC173" s="3" t="str">
        <f t="shared" si="98"/>
        <v/>
      </c>
      <c r="AD173" s="64" t="str">
        <f t="shared" si="99"/>
        <v/>
      </c>
      <c r="AE173" s="66">
        <f t="shared" si="90"/>
        <v>1</v>
      </c>
      <c r="AF173" s="64">
        <f t="shared" si="91"/>
        <v>1</v>
      </c>
      <c r="AG173" s="172">
        <f>IF($AH173="",0,COUNTIF($AH$64:$AH173,INDEX($AH$352:$AH$639,ROW($A110))))</f>
        <v>0</v>
      </c>
      <c r="AH173" s="167" t="str">
        <f t="shared" si="93"/>
        <v>Team B8Team B9</v>
      </c>
      <c r="AI173" s="3" t="s">
        <v>138</v>
      </c>
    </row>
    <row r="174" spans="7:35" ht="12" customHeight="1" x14ac:dyDescent="0.2">
      <c r="G174" s="1" t="s">
        <v>208</v>
      </c>
      <c r="H174" s="269" t="str">
        <f>Spielplan!$J99</f>
        <v>Team B2</v>
      </c>
      <c r="I174" s="170" t="str">
        <f>Spielplan!$L99</f>
        <v>Team B8</v>
      </c>
      <c r="J174" s="270">
        <f>IF(Spielplan!$M99="","",Spielplan!$M99)</f>
        <v>3</v>
      </c>
      <c r="K174" s="271">
        <f>IF(Spielplan!$O99="","",Spielplan!$O99)</f>
        <v>3</v>
      </c>
      <c r="U174" s="57" t="s">
        <v>225</v>
      </c>
      <c r="V174" s="39" t="str">
        <f t="shared" si="88"/>
        <v>Team C8</v>
      </c>
      <c r="W174" s="172" t="str">
        <f t="shared" si="89"/>
        <v>Team C9</v>
      </c>
      <c r="X174" s="172">
        <f t="shared" si="94"/>
        <v>4</v>
      </c>
      <c r="Y174" s="34">
        <f t="shared" si="95"/>
        <v>4</v>
      </c>
      <c r="Z174" s="33" t="str">
        <f t="shared" si="96"/>
        <v>Team C8Team C9</v>
      </c>
      <c r="AA174" s="172">
        <f t="shared" si="92"/>
        <v>1</v>
      </c>
      <c r="AB174" s="172" t="str">
        <f t="shared" si="97"/>
        <v>4 : 4</v>
      </c>
      <c r="AC174" s="3" t="str">
        <f t="shared" si="98"/>
        <v/>
      </c>
      <c r="AD174" s="64" t="str">
        <f t="shared" si="99"/>
        <v/>
      </c>
      <c r="AE174" s="66">
        <f t="shared" si="90"/>
        <v>1</v>
      </c>
      <c r="AF174" s="64">
        <f t="shared" si="91"/>
        <v>1</v>
      </c>
      <c r="AG174" s="172">
        <f>IF($AH174="",0,COUNTIF($AH$64:$AH174,INDEX($AH$352:$AH$639,ROW($A111))))</f>
        <v>0</v>
      </c>
      <c r="AH174" s="167" t="str">
        <f t="shared" si="93"/>
        <v>Team C8Team C9</v>
      </c>
      <c r="AI174" s="3" t="s">
        <v>138</v>
      </c>
    </row>
    <row r="175" spans="7:35" ht="12" customHeight="1" x14ac:dyDescent="0.2">
      <c r="G175" s="1" t="s">
        <v>209</v>
      </c>
      <c r="H175" s="269" t="str">
        <f>Spielplan!$J100</f>
        <v>Team C2</v>
      </c>
      <c r="I175" s="170" t="str">
        <f>Spielplan!$L100</f>
        <v>Team C8</v>
      </c>
      <c r="J175" s="270">
        <f>IF(Spielplan!$M100="","",Spielplan!$M100)</f>
        <v>1</v>
      </c>
      <c r="K175" s="271">
        <f>IF(Spielplan!$O100="","",Spielplan!$O100)</f>
        <v>3</v>
      </c>
      <c r="U175" s="57" t="s">
        <v>226</v>
      </c>
      <c r="V175" s="39" t="str">
        <f t="shared" si="88"/>
        <v>Team D8</v>
      </c>
      <c r="W175" s="172" t="str">
        <f t="shared" si="89"/>
        <v>Team D9</v>
      </c>
      <c r="X175" s="172">
        <f t="shared" si="94"/>
        <v>3</v>
      </c>
      <c r="Y175" s="34">
        <f t="shared" si="95"/>
        <v>3</v>
      </c>
      <c r="Z175" s="33" t="str">
        <f t="shared" si="96"/>
        <v>Team D8Team D9</v>
      </c>
      <c r="AA175" s="172">
        <f t="shared" si="92"/>
        <v>1</v>
      </c>
      <c r="AB175" s="172" t="str">
        <f t="shared" si="97"/>
        <v>3 : 3</v>
      </c>
      <c r="AC175" s="3" t="str">
        <f t="shared" si="98"/>
        <v/>
      </c>
      <c r="AD175" s="64" t="str">
        <f t="shared" si="99"/>
        <v/>
      </c>
      <c r="AE175" s="66">
        <f t="shared" si="90"/>
        <v>1</v>
      </c>
      <c r="AF175" s="64">
        <f t="shared" si="91"/>
        <v>1</v>
      </c>
      <c r="AG175" s="172">
        <f>IF($AH175="",0,COUNTIF($AH$64:$AH175,INDEX($AH$352:$AH$639,ROW($A112))))</f>
        <v>0</v>
      </c>
      <c r="AH175" s="167" t="str">
        <f t="shared" si="93"/>
        <v>Team D8Team D9</v>
      </c>
      <c r="AI175" s="3" t="s">
        <v>138</v>
      </c>
    </row>
    <row r="176" spans="7:35" ht="12" customHeight="1" x14ac:dyDescent="0.2">
      <c r="G176" s="1" t="s">
        <v>210</v>
      </c>
      <c r="H176" s="269" t="str">
        <f>Spielplan!$J101</f>
        <v>Team D2</v>
      </c>
      <c r="I176" s="170" t="str">
        <f>Spielplan!$L101</f>
        <v>Team D8</v>
      </c>
      <c r="J176" s="270">
        <f>IF(Spielplan!$M101="","",Spielplan!$M101)</f>
        <v>3</v>
      </c>
      <c r="K176" s="271">
        <f>IF(Spielplan!$O101="","",Spielplan!$O101)</f>
        <v>3</v>
      </c>
      <c r="U176" s="57" t="s">
        <v>227</v>
      </c>
      <c r="V176" s="39" t="str">
        <f t="shared" si="88"/>
        <v>FC Barcelona</v>
      </c>
      <c r="W176" s="172" t="str">
        <f t="shared" si="89"/>
        <v>1. FC Riedwald</v>
      </c>
      <c r="X176" s="172">
        <f t="shared" si="94"/>
        <v>5</v>
      </c>
      <c r="Y176" s="34">
        <f t="shared" si="95"/>
        <v>5</v>
      </c>
      <c r="Z176" s="33" t="str">
        <f t="shared" si="96"/>
        <v>FC Barcelona1. FC Riedwald</v>
      </c>
      <c r="AA176" s="172">
        <f t="shared" si="92"/>
        <v>1</v>
      </c>
      <c r="AB176" s="172" t="str">
        <f t="shared" si="97"/>
        <v>5 : 5</v>
      </c>
      <c r="AC176" s="3" t="str">
        <f t="shared" si="98"/>
        <v/>
      </c>
      <c r="AD176" s="64" t="str">
        <f t="shared" si="99"/>
        <v/>
      </c>
      <c r="AE176" s="66">
        <f t="shared" si="90"/>
        <v>1</v>
      </c>
      <c r="AF176" s="64">
        <f t="shared" si="91"/>
        <v>1</v>
      </c>
      <c r="AG176" s="172">
        <f>IF($AH176="",0,COUNTIF($AH$64:$AH176,INDEX($AH$352:$AH$639,ROW($A113))))</f>
        <v>0</v>
      </c>
      <c r="AH176" s="167" t="str">
        <f t="shared" si="93"/>
        <v>FC Barcelona1. FC Riedwald</v>
      </c>
      <c r="AI176" s="3" t="s">
        <v>138</v>
      </c>
    </row>
    <row r="177" spans="7:35" ht="12" customHeight="1" x14ac:dyDescent="0.2">
      <c r="G177" s="1" t="s">
        <v>211</v>
      </c>
      <c r="H177" s="269" t="str">
        <f>Spielplan!$J102</f>
        <v>1. FC Riedwald</v>
      </c>
      <c r="I177" s="170" t="str">
        <f>Spielplan!$L102</f>
        <v>Maibach 1822 eV</v>
      </c>
      <c r="J177" s="270">
        <f>IF(Spielplan!$M102="","",Spielplan!$M102)</f>
        <v>1</v>
      </c>
      <c r="K177" s="271">
        <f>IF(Spielplan!$O102="","",Spielplan!$O102)</f>
        <v>5</v>
      </c>
      <c r="U177" s="57" t="s">
        <v>228</v>
      </c>
      <c r="V177" s="39" t="str">
        <f t="shared" si="88"/>
        <v>Team B3</v>
      </c>
      <c r="W177" s="172" t="str">
        <f t="shared" si="89"/>
        <v>Team B1</v>
      </c>
      <c r="X177" s="172">
        <f t="shared" si="94"/>
        <v>0</v>
      </c>
      <c r="Y177" s="34">
        <f t="shared" si="95"/>
        <v>0</v>
      </c>
      <c r="Z177" s="33" t="str">
        <f t="shared" si="96"/>
        <v>Team B3Team B1</v>
      </c>
      <c r="AA177" s="172">
        <f t="shared" si="92"/>
        <v>1</v>
      </c>
      <c r="AB177" s="172" t="str">
        <f t="shared" si="97"/>
        <v>0 : 0</v>
      </c>
      <c r="AC177" s="3" t="str">
        <f t="shared" si="98"/>
        <v/>
      </c>
      <c r="AD177" s="64" t="str">
        <f t="shared" si="99"/>
        <v/>
      </c>
      <c r="AE177" s="66">
        <f t="shared" si="90"/>
        <v>1</v>
      </c>
      <c r="AF177" s="64">
        <f t="shared" si="91"/>
        <v>1</v>
      </c>
      <c r="AG177" s="172">
        <f>IF($AH177="",0,COUNTIF($AH$64:$AH177,INDEX($AH$352:$AH$639,ROW($A114))))</f>
        <v>0</v>
      </c>
      <c r="AH177" s="167" t="str">
        <f t="shared" si="93"/>
        <v>Team B3Team B1</v>
      </c>
      <c r="AI177" s="3" t="s">
        <v>138</v>
      </c>
    </row>
    <row r="178" spans="7:35" ht="12" customHeight="1" x14ac:dyDescent="0.2">
      <c r="G178" s="1" t="s">
        <v>212</v>
      </c>
      <c r="H178" s="269" t="str">
        <f>Spielplan!$J103</f>
        <v>Team B1</v>
      </c>
      <c r="I178" s="170" t="str">
        <f>Spielplan!$L103</f>
        <v>Team B4</v>
      </c>
      <c r="J178" s="270">
        <f>IF(Spielplan!$M103="","",Spielplan!$M103)</f>
        <v>1</v>
      </c>
      <c r="K178" s="271">
        <f>IF(Spielplan!$O103="","",Spielplan!$O103)</f>
        <v>6</v>
      </c>
      <c r="U178" s="57" t="s">
        <v>229</v>
      </c>
      <c r="V178" s="39" t="str">
        <f t="shared" si="88"/>
        <v>Team C3</v>
      </c>
      <c r="W178" s="172" t="str">
        <f t="shared" si="89"/>
        <v>Team C1</v>
      </c>
      <c r="X178" s="172">
        <f t="shared" si="94"/>
        <v>1</v>
      </c>
      <c r="Y178" s="34">
        <f t="shared" si="95"/>
        <v>1</v>
      </c>
      <c r="Z178" s="33" t="str">
        <f t="shared" si="96"/>
        <v>Team C3Team C1</v>
      </c>
      <c r="AA178" s="172">
        <f t="shared" si="92"/>
        <v>1</v>
      </c>
      <c r="AB178" s="172" t="str">
        <f t="shared" si="97"/>
        <v>1 : 1</v>
      </c>
      <c r="AC178" s="3" t="str">
        <f t="shared" si="98"/>
        <v/>
      </c>
      <c r="AD178" s="64" t="str">
        <f t="shared" si="99"/>
        <v/>
      </c>
      <c r="AE178" s="66">
        <f t="shared" si="90"/>
        <v>1</v>
      </c>
      <c r="AF178" s="64">
        <f t="shared" si="91"/>
        <v>1</v>
      </c>
      <c r="AG178" s="172">
        <f>IF($AH178="",0,COUNTIF($AH$64:$AH178,INDEX($AH$352:$AH$639,ROW($A115))))</f>
        <v>0</v>
      </c>
      <c r="AH178" s="167" t="str">
        <f t="shared" si="93"/>
        <v>Team C3Team C1</v>
      </c>
      <c r="AI178" s="3" t="s">
        <v>138</v>
      </c>
    </row>
    <row r="179" spans="7:35" ht="12" customHeight="1" x14ac:dyDescent="0.2">
      <c r="G179" s="1" t="s">
        <v>213</v>
      </c>
      <c r="H179" s="269" t="str">
        <f>Spielplan!$J104</f>
        <v>Team C1</v>
      </c>
      <c r="I179" s="170" t="str">
        <f>Spielplan!$L104</f>
        <v>Team C4</v>
      </c>
      <c r="J179" s="270">
        <f>IF(Spielplan!$M104="","",Spielplan!$M104)</f>
        <v>2</v>
      </c>
      <c r="K179" s="271">
        <f>IF(Spielplan!$O104="","",Spielplan!$O104)</f>
        <v>5</v>
      </c>
      <c r="U179" s="57" t="s">
        <v>230</v>
      </c>
      <c r="V179" s="39" t="str">
        <f t="shared" si="88"/>
        <v>Team D3</v>
      </c>
      <c r="W179" s="172" t="str">
        <f t="shared" si="89"/>
        <v>Team D1</v>
      </c>
      <c r="X179" s="172">
        <f t="shared" si="94"/>
        <v>2</v>
      </c>
      <c r="Y179" s="34">
        <f t="shared" si="95"/>
        <v>2</v>
      </c>
      <c r="Z179" s="33" t="str">
        <f t="shared" si="96"/>
        <v>Team D3Team D1</v>
      </c>
      <c r="AA179" s="172">
        <f t="shared" si="92"/>
        <v>1</v>
      </c>
      <c r="AB179" s="172" t="str">
        <f t="shared" si="97"/>
        <v>2 : 2</v>
      </c>
      <c r="AC179" s="3" t="str">
        <f t="shared" si="98"/>
        <v/>
      </c>
      <c r="AD179" s="64" t="str">
        <f t="shared" si="99"/>
        <v/>
      </c>
      <c r="AE179" s="66">
        <f t="shared" si="90"/>
        <v>1</v>
      </c>
      <c r="AF179" s="64">
        <f t="shared" si="91"/>
        <v>1</v>
      </c>
      <c r="AG179" s="172">
        <f>IF($AH179="",0,COUNTIF($AH$64:$AH179,INDEX($AH$352:$AH$639,ROW($A116))))</f>
        <v>0</v>
      </c>
      <c r="AH179" s="167" t="str">
        <f t="shared" si="93"/>
        <v>Team D3Team D1</v>
      </c>
      <c r="AI179" s="3" t="s">
        <v>138</v>
      </c>
    </row>
    <row r="180" spans="7:35" ht="12" customHeight="1" x14ac:dyDescent="0.2">
      <c r="G180" s="1" t="s">
        <v>214</v>
      </c>
      <c r="H180" s="269" t="str">
        <f>Spielplan!$J105</f>
        <v>Team D1</v>
      </c>
      <c r="I180" s="170" t="str">
        <f>Spielplan!$L105</f>
        <v>Team D4</v>
      </c>
      <c r="J180" s="270">
        <f>IF(Spielplan!$M105="","",Spielplan!$M105)</f>
        <v>2</v>
      </c>
      <c r="K180" s="271">
        <f>IF(Spielplan!$O105="","",Spielplan!$O105)</f>
        <v>4</v>
      </c>
      <c r="U180" s="57" t="s">
        <v>231</v>
      </c>
      <c r="V180" s="39" t="str">
        <f t="shared" si="88"/>
        <v>Eintracht Frankfurt</v>
      </c>
      <c r="W180" s="172" t="str">
        <f t="shared" si="89"/>
        <v>Maibach 1822 eV</v>
      </c>
      <c r="X180" s="172">
        <f t="shared" si="94"/>
        <v>3</v>
      </c>
      <c r="Y180" s="34">
        <f t="shared" si="95"/>
        <v>4</v>
      </c>
      <c r="Z180" s="33" t="str">
        <f t="shared" si="96"/>
        <v>Eintracht FrankfurtMaibach 1822 eV</v>
      </c>
      <c r="AA180" s="172">
        <f t="shared" si="92"/>
        <v>1</v>
      </c>
      <c r="AB180" s="172" t="str">
        <f t="shared" si="97"/>
        <v>3 : 4</v>
      </c>
      <c r="AC180" s="3" t="str">
        <f t="shared" si="98"/>
        <v/>
      </c>
      <c r="AD180" s="64" t="str">
        <f t="shared" si="99"/>
        <v/>
      </c>
      <c r="AE180" s="66">
        <f t="shared" si="90"/>
        <v>0</v>
      </c>
      <c r="AF180" s="64">
        <f t="shared" si="91"/>
        <v>3</v>
      </c>
      <c r="AG180" s="172">
        <f>IF($AH180="",0,COUNTIF($AH$64:$AH180,INDEX($AH$352:$AH$639,ROW($A117))))</f>
        <v>0</v>
      </c>
      <c r="AH180" s="167" t="str">
        <f t="shared" si="93"/>
        <v>Eintracht FrankfurtMaibach 1822 eV</v>
      </c>
      <c r="AI180" s="3" t="s">
        <v>138</v>
      </c>
    </row>
    <row r="181" spans="7:35" ht="12" customHeight="1" x14ac:dyDescent="0.2">
      <c r="G181" s="1" t="s">
        <v>215</v>
      </c>
      <c r="H181" s="269" t="str">
        <f>Spielplan!$J106</f>
        <v>FC Barcelona</v>
      </c>
      <c r="I181" s="170" t="str">
        <f>Spielplan!$L106</f>
        <v>Beinbruch SC</v>
      </c>
      <c r="J181" s="270">
        <f>IF(Spielplan!$M106="","",Spielplan!$M106)</f>
        <v>0</v>
      </c>
      <c r="K181" s="271">
        <f>IF(Spielplan!$O106="","",Spielplan!$O106)</f>
        <v>3</v>
      </c>
      <c r="U181" s="57" t="s">
        <v>232</v>
      </c>
      <c r="V181" s="39" t="str">
        <f t="shared" si="88"/>
        <v>Team B2</v>
      </c>
      <c r="W181" s="172" t="str">
        <f t="shared" si="89"/>
        <v>Team B4</v>
      </c>
      <c r="X181" s="172">
        <f t="shared" si="94"/>
        <v>3</v>
      </c>
      <c r="Y181" s="34">
        <f t="shared" si="95"/>
        <v>3</v>
      </c>
      <c r="Z181" s="33" t="str">
        <f t="shared" si="96"/>
        <v>Team B2Team B4</v>
      </c>
      <c r="AA181" s="172">
        <f t="shared" si="92"/>
        <v>1</v>
      </c>
      <c r="AB181" s="172" t="str">
        <f t="shared" si="97"/>
        <v>3 : 3</v>
      </c>
      <c r="AC181" s="3" t="str">
        <f t="shared" si="98"/>
        <v/>
      </c>
      <c r="AD181" s="64" t="str">
        <f t="shared" si="99"/>
        <v/>
      </c>
      <c r="AE181" s="66">
        <f t="shared" si="90"/>
        <v>1</v>
      </c>
      <c r="AF181" s="64">
        <f t="shared" si="91"/>
        <v>1</v>
      </c>
      <c r="AG181" s="172">
        <f>IF($AH181="",0,COUNTIF($AH$64:$AH181,INDEX($AH$352:$AH$639,ROW($A118))))</f>
        <v>0</v>
      </c>
      <c r="AH181" s="167" t="str">
        <f t="shared" si="93"/>
        <v>Team B2Team B4</v>
      </c>
      <c r="AI181" s="3" t="s">
        <v>138</v>
      </c>
    </row>
    <row r="182" spans="7:35" ht="12" customHeight="1" x14ac:dyDescent="0.2">
      <c r="G182" s="1" t="s">
        <v>216</v>
      </c>
      <c r="H182" s="269" t="str">
        <f>Spielplan!$J107</f>
        <v>Team B3</v>
      </c>
      <c r="I182" s="170" t="str">
        <f>Spielplan!$L107</f>
        <v>Team B5</v>
      </c>
      <c r="J182" s="270">
        <f>IF(Spielplan!$M107="","",Spielplan!$M107)</f>
        <v>1</v>
      </c>
      <c r="K182" s="271">
        <f>IF(Spielplan!$O107="","",Spielplan!$O107)</f>
        <v>5</v>
      </c>
      <c r="U182" s="57" t="s">
        <v>233</v>
      </c>
      <c r="V182" s="39" t="str">
        <f t="shared" si="88"/>
        <v>Team C2</v>
      </c>
      <c r="W182" s="172" t="str">
        <f t="shared" si="89"/>
        <v>Team C4</v>
      </c>
      <c r="X182" s="172">
        <f t="shared" si="94"/>
        <v>3</v>
      </c>
      <c r="Y182" s="34">
        <f t="shared" si="95"/>
        <v>1</v>
      </c>
      <c r="Z182" s="33" t="str">
        <f t="shared" si="96"/>
        <v>Team C2Team C4</v>
      </c>
      <c r="AA182" s="172">
        <f t="shared" si="92"/>
        <v>1</v>
      </c>
      <c r="AB182" s="172" t="str">
        <f t="shared" si="97"/>
        <v>3 : 1</v>
      </c>
      <c r="AC182" s="3" t="str">
        <f t="shared" si="98"/>
        <v/>
      </c>
      <c r="AD182" s="64" t="str">
        <f t="shared" si="99"/>
        <v/>
      </c>
      <c r="AE182" s="66">
        <f t="shared" si="90"/>
        <v>3</v>
      </c>
      <c r="AF182" s="64">
        <f t="shared" si="91"/>
        <v>0</v>
      </c>
      <c r="AG182" s="172">
        <f>IF($AH182="",0,COUNTIF($AH$64:$AH182,INDEX($AH$352:$AH$639,ROW($A119))))</f>
        <v>0</v>
      </c>
      <c r="AH182" s="167" t="str">
        <f t="shared" si="93"/>
        <v>Team C2Team C4</v>
      </c>
      <c r="AI182" s="3" t="s">
        <v>138</v>
      </c>
    </row>
    <row r="183" spans="7:35" x14ac:dyDescent="0.2">
      <c r="G183" s="1" t="s">
        <v>217</v>
      </c>
      <c r="H183" s="269" t="str">
        <f>Spielplan!$J108</f>
        <v>Team C3</v>
      </c>
      <c r="I183" s="170" t="str">
        <f>Spielplan!$L108</f>
        <v>Team C5</v>
      </c>
      <c r="J183" s="270">
        <f>IF(Spielplan!$M108="","",Spielplan!$M108)</f>
        <v>3</v>
      </c>
      <c r="K183" s="271">
        <f>IF(Spielplan!$O108="","",Spielplan!$O108)</f>
        <v>0</v>
      </c>
      <c r="U183" s="57" t="s">
        <v>234</v>
      </c>
      <c r="V183" s="39" t="str">
        <f t="shared" si="88"/>
        <v>Team D2</v>
      </c>
      <c r="W183" s="172" t="str">
        <f t="shared" si="89"/>
        <v>Team D4</v>
      </c>
      <c r="X183" s="172">
        <f t="shared" si="94"/>
        <v>3</v>
      </c>
      <c r="Y183" s="34">
        <f t="shared" si="95"/>
        <v>3</v>
      </c>
      <c r="Z183" s="33" t="str">
        <f t="shared" si="96"/>
        <v>Team D2Team D4</v>
      </c>
      <c r="AA183" s="172">
        <f t="shared" si="92"/>
        <v>1</v>
      </c>
      <c r="AB183" s="172" t="str">
        <f t="shared" si="97"/>
        <v>3 : 3</v>
      </c>
      <c r="AC183" s="3" t="str">
        <f t="shared" si="98"/>
        <v/>
      </c>
      <c r="AD183" s="64" t="str">
        <f t="shared" si="99"/>
        <v/>
      </c>
      <c r="AE183" s="66">
        <f t="shared" si="90"/>
        <v>1</v>
      </c>
      <c r="AF183" s="64">
        <f t="shared" si="91"/>
        <v>1</v>
      </c>
      <c r="AG183" s="172">
        <f>IF($AH183="",0,COUNTIF($AH$64:$AH183,INDEX($AH$352:$AH$639,ROW($A120))))</f>
        <v>0</v>
      </c>
      <c r="AH183" s="167" t="str">
        <f t="shared" si="93"/>
        <v>Team D2Team D4</v>
      </c>
      <c r="AI183" s="3" t="s">
        <v>138</v>
      </c>
    </row>
    <row r="184" spans="7:35" x14ac:dyDescent="0.2">
      <c r="G184" s="1" t="s">
        <v>218</v>
      </c>
      <c r="H184" s="269" t="str">
        <f>Spielplan!$J109</f>
        <v>Team D3</v>
      </c>
      <c r="I184" s="170" t="str">
        <f>Spielplan!$L109</f>
        <v>Team D5</v>
      </c>
      <c r="J184" s="270">
        <f>IF(Spielplan!$M109="","",Spielplan!$M109)</f>
        <v>2</v>
      </c>
      <c r="K184" s="271">
        <f>IF(Spielplan!$O109="","",Spielplan!$O109)</f>
        <v>1</v>
      </c>
      <c r="U184" s="57" t="s">
        <v>235</v>
      </c>
      <c r="V184" s="39" t="str">
        <f t="shared" si="88"/>
        <v>Team A9</v>
      </c>
      <c r="W184" s="172" t="str">
        <f t="shared" si="89"/>
        <v>FV Schlappe Lunge</v>
      </c>
      <c r="X184" s="172">
        <f t="shared" si="94"/>
        <v>5</v>
      </c>
      <c r="Y184" s="34">
        <f t="shared" si="95"/>
        <v>1</v>
      </c>
      <c r="Z184" s="33" t="str">
        <f t="shared" si="96"/>
        <v>Team A9FV Schlappe Lunge</v>
      </c>
      <c r="AA184" s="172">
        <f t="shared" si="92"/>
        <v>1</v>
      </c>
      <c r="AB184" s="172" t="str">
        <f t="shared" si="97"/>
        <v>5 : 1</v>
      </c>
      <c r="AC184" s="3" t="str">
        <f t="shared" si="98"/>
        <v/>
      </c>
      <c r="AD184" s="64" t="str">
        <f t="shared" si="99"/>
        <v/>
      </c>
      <c r="AE184" s="66">
        <f t="shared" si="90"/>
        <v>3</v>
      </c>
      <c r="AF184" s="64">
        <f t="shared" si="91"/>
        <v>0</v>
      </c>
      <c r="AG184" s="172">
        <f>IF($AH184="",0,COUNTIF($AH$64:$AH184,INDEX($AH$352:$AH$639,ROW($A121))))</f>
        <v>0</v>
      </c>
      <c r="AH184" s="167" t="str">
        <f t="shared" si="93"/>
        <v>Team A9FV Schlappe Lunge</v>
      </c>
      <c r="AI184" s="3" t="s">
        <v>138</v>
      </c>
    </row>
    <row r="185" spans="7:35" x14ac:dyDescent="0.2">
      <c r="G185" s="1" t="s">
        <v>219</v>
      </c>
      <c r="H185" s="269" t="str">
        <f>Spielplan!$J110</f>
        <v>FV Schlappe Lunge</v>
      </c>
      <c r="I185" s="170" t="str">
        <f>Spielplan!$L110</f>
        <v>Eintracht Frankfurt</v>
      </c>
      <c r="J185" s="270">
        <f>IF(Spielplan!$M110="","",Spielplan!$M110)</f>
        <v>3</v>
      </c>
      <c r="K185" s="271">
        <f>IF(Spielplan!$O110="","",Spielplan!$O110)</f>
        <v>3</v>
      </c>
      <c r="U185" s="57" t="s">
        <v>236</v>
      </c>
      <c r="V185" s="39" t="str">
        <f t="shared" si="88"/>
        <v>Team B9</v>
      </c>
      <c r="W185" s="172" t="str">
        <f t="shared" si="89"/>
        <v>Team B6</v>
      </c>
      <c r="X185" s="172">
        <f t="shared" si="94"/>
        <v>6</v>
      </c>
      <c r="Y185" s="34">
        <f t="shared" si="95"/>
        <v>1</v>
      </c>
      <c r="Z185" s="33" t="str">
        <f t="shared" si="96"/>
        <v>Team B9Team B6</v>
      </c>
      <c r="AA185" s="172">
        <f t="shared" si="92"/>
        <v>1</v>
      </c>
      <c r="AB185" s="172" t="str">
        <f t="shared" si="97"/>
        <v>6 : 1</v>
      </c>
      <c r="AC185" s="3" t="str">
        <f t="shared" si="98"/>
        <v/>
      </c>
      <c r="AD185" s="64" t="str">
        <f t="shared" si="99"/>
        <v/>
      </c>
      <c r="AE185" s="66">
        <f t="shared" si="90"/>
        <v>3</v>
      </c>
      <c r="AF185" s="64">
        <f t="shared" si="91"/>
        <v>0</v>
      </c>
      <c r="AG185" s="172">
        <f>IF($AH185="",0,COUNTIF($AH$64:$AH185,INDEX($AH$352:$AH$639,ROW($A122))))</f>
        <v>0</v>
      </c>
      <c r="AH185" s="167" t="str">
        <f t="shared" si="93"/>
        <v>Team B9Team B6</v>
      </c>
      <c r="AI185" s="3" t="s">
        <v>138</v>
      </c>
    </row>
    <row r="186" spans="7:35" x14ac:dyDescent="0.2">
      <c r="G186" s="1" t="s">
        <v>220</v>
      </c>
      <c r="H186" s="269" t="str">
        <f>Spielplan!$J111</f>
        <v>Team B6</v>
      </c>
      <c r="I186" s="170" t="str">
        <f>Spielplan!$L111</f>
        <v>Team B2</v>
      </c>
      <c r="J186" s="270">
        <f>IF(Spielplan!$M111="","",Spielplan!$M111)</f>
        <v>3</v>
      </c>
      <c r="K186" s="271">
        <f>IF(Spielplan!$O111="","",Spielplan!$O111)</f>
        <v>3</v>
      </c>
      <c r="U186" s="57" t="s">
        <v>237</v>
      </c>
      <c r="V186" s="39" t="str">
        <f t="shared" si="88"/>
        <v>Team C9</v>
      </c>
      <c r="W186" s="172" t="str">
        <f t="shared" si="89"/>
        <v>Team C6</v>
      </c>
      <c r="X186" s="172">
        <f t="shared" si="94"/>
        <v>5</v>
      </c>
      <c r="Y186" s="34">
        <f t="shared" si="95"/>
        <v>2</v>
      </c>
      <c r="Z186" s="33" t="str">
        <f t="shared" si="96"/>
        <v>Team C9Team C6</v>
      </c>
      <c r="AA186" s="172">
        <f t="shared" si="92"/>
        <v>1</v>
      </c>
      <c r="AB186" s="172" t="str">
        <f t="shared" si="97"/>
        <v>5 : 2</v>
      </c>
      <c r="AC186" s="3" t="str">
        <f t="shared" si="98"/>
        <v/>
      </c>
      <c r="AD186" s="64" t="str">
        <f t="shared" si="99"/>
        <v/>
      </c>
      <c r="AE186" s="66">
        <f t="shared" si="90"/>
        <v>3</v>
      </c>
      <c r="AF186" s="64">
        <f t="shared" si="91"/>
        <v>0</v>
      </c>
      <c r="AG186" s="172">
        <f>IF($AH186="",0,COUNTIF($AH$64:$AH186,INDEX($AH$352:$AH$639,ROW($A123))))</f>
        <v>0</v>
      </c>
      <c r="AH186" s="167" t="str">
        <f t="shared" si="93"/>
        <v>Team C9Team C6</v>
      </c>
      <c r="AI186" s="3" t="s">
        <v>138</v>
      </c>
    </row>
    <row r="187" spans="7:35" x14ac:dyDescent="0.2">
      <c r="G187" s="1" t="s">
        <v>221</v>
      </c>
      <c r="H187" s="269" t="str">
        <f>Spielplan!$J112</f>
        <v>Team C6</v>
      </c>
      <c r="I187" s="170" t="str">
        <f>Spielplan!$L112</f>
        <v>Team C2</v>
      </c>
      <c r="J187" s="270">
        <f>IF(Spielplan!$M112="","",Spielplan!$M112)</f>
        <v>3</v>
      </c>
      <c r="K187" s="271">
        <f>IF(Spielplan!$O112="","",Spielplan!$O112)</f>
        <v>3</v>
      </c>
      <c r="U187" s="57" t="s">
        <v>238</v>
      </c>
      <c r="V187" s="39" t="str">
        <f t="shared" si="88"/>
        <v>Team D9</v>
      </c>
      <c r="W187" s="172" t="str">
        <f t="shared" si="89"/>
        <v>Team D6</v>
      </c>
      <c r="X187" s="172">
        <f t="shared" si="94"/>
        <v>4</v>
      </c>
      <c r="Y187" s="34">
        <f t="shared" si="95"/>
        <v>2</v>
      </c>
      <c r="Z187" s="33" t="str">
        <f t="shared" si="96"/>
        <v>Team D9Team D6</v>
      </c>
      <c r="AA187" s="172">
        <f t="shared" si="92"/>
        <v>1</v>
      </c>
      <c r="AB187" s="172" t="str">
        <f t="shared" si="97"/>
        <v>4 : 2</v>
      </c>
      <c r="AC187" s="3" t="str">
        <f t="shared" si="98"/>
        <v/>
      </c>
      <c r="AD187" s="64" t="str">
        <f t="shared" si="99"/>
        <v/>
      </c>
      <c r="AE187" s="66">
        <f t="shared" si="90"/>
        <v>3</v>
      </c>
      <c r="AF187" s="64">
        <f t="shared" si="91"/>
        <v>0</v>
      </c>
      <c r="AG187" s="172">
        <f>IF($AH187="",0,COUNTIF($AH$64:$AH187,INDEX($AH$352:$AH$639,ROW($A124))))</f>
        <v>0</v>
      </c>
      <c r="AH187" s="167" t="str">
        <f t="shared" si="93"/>
        <v>Team D9Team D6</v>
      </c>
      <c r="AI187" s="3" t="s">
        <v>138</v>
      </c>
    </row>
    <row r="188" spans="7:35" x14ac:dyDescent="0.2">
      <c r="G188" s="1" t="s">
        <v>222</v>
      </c>
      <c r="H188" s="269" t="str">
        <f>Spielplan!$J113</f>
        <v>Team D6</v>
      </c>
      <c r="I188" s="170" t="str">
        <f>Spielplan!$L113</f>
        <v>Team D2</v>
      </c>
      <c r="J188" s="270">
        <f>IF(Spielplan!$M113="","",Spielplan!$M113)</f>
        <v>5</v>
      </c>
      <c r="K188" s="271">
        <f>IF(Spielplan!$O113="","",Spielplan!$O113)</f>
        <v>5</v>
      </c>
      <c r="U188" s="57" t="s">
        <v>239</v>
      </c>
      <c r="V188" s="39" t="str">
        <f t="shared" si="88"/>
        <v>Team A7</v>
      </c>
      <c r="W188" s="172" t="str">
        <f t="shared" si="89"/>
        <v>Team A8</v>
      </c>
      <c r="X188" s="172">
        <f t="shared" si="94"/>
        <v>3</v>
      </c>
      <c r="Y188" s="34">
        <f t="shared" si="95"/>
        <v>0</v>
      </c>
      <c r="Z188" s="33" t="str">
        <f t="shared" si="96"/>
        <v>Team A7Team A8</v>
      </c>
      <c r="AA188" s="172">
        <f t="shared" si="92"/>
        <v>1</v>
      </c>
      <c r="AB188" s="172" t="str">
        <f t="shared" si="97"/>
        <v>3 : 0</v>
      </c>
      <c r="AC188" s="3" t="str">
        <f t="shared" si="98"/>
        <v/>
      </c>
      <c r="AD188" s="64" t="str">
        <f t="shared" si="99"/>
        <v/>
      </c>
      <c r="AE188" s="66">
        <f t="shared" si="90"/>
        <v>3</v>
      </c>
      <c r="AF188" s="64">
        <f t="shared" si="91"/>
        <v>0</v>
      </c>
      <c r="AG188" s="172">
        <f>IF($AH188="",0,COUNTIF($AH$64:$AH188,INDEX($AH$352:$AH$639,ROW($A125))))</f>
        <v>0</v>
      </c>
      <c r="AH188" s="167" t="str">
        <f t="shared" si="93"/>
        <v>Team A7Team A8</v>
      </c>
      <c r="AI188" s="3" t="s">
        <v>138</v>
      </c>
    </row>
    <row r="189" spans="7:35" x14ac:dyDescent="0.2">
      <c r="G189" s="1" t="s">
        <v>223</v>
      </c>
      <c r="H189" s="269" t="str">
        <f>Spielplan!$J114</f>
        <v>Team A8</v>
      </c>
      <c r="I189" s="170" t="str">
        <f>Spielplan!$L114</f>
        <v>Team A9</v>
      </c>
      <c r="J189" s="270">
        <f>IF(Spielplan!$M114="","",Spielplan!$M114)</f>
        <v>6</v>
      </c>
      <c r="K189" s="271">
        <f>IF(Spielplan!$O114="","",Spielplan!$O114)</f>
        <v>6</v>
      </c>
      <c r="U189" s="57" t="s">
        <v>240</v>
      </c>
      <c r="V189" s="39" t="str">
        <f t="shared" si="88"/>
        <v>Team B7</v>
      </c>
      <c r="W189" s="172" t="str">
        <f t="shared" si="89"/>
        <v>Team B8</v>
      </c>
      <c r="X189" s="172">
        <f t="shared" si="94"/>
        <v>5</v>
      </c>
      <c r="Y189" s="34">
        <f t="shared" si="95"/>
        <v>1</v>
      </c>
      <c r="Z189" s="33" t="str">
        <f t="shared" si="96"/>
        <v>Team B7Team B8</v>
      </c>
      <c r="AA189" s="172">
        <f t="shared" si="92"/>
        <v>1</v>
      </c>
      <c r="AB189" s="172" t="str">
        <f t="shared" si="97"/>
        <v>5 : 1</v>
      </c>
      <c r="AC189" s="3" t="str">
        <f t="shared" si="98"/>
        <v/>
      </c>
      <c r="AD189" s="64" t="str">
        <f t="shared" si="99"/>
        <v/>
      </c>
      <c r="AE189" s="66">
        <f t="shared" si="90"/>
        <v>3</v>
      </c>
      <c r="AF189" s="64">
        <f t="shared" si="91"/>
        <v>0</v>
      </c>
      <c r="AG189" s="172">
        <f>IF($AH189="",0,COUNTIF($AH$64:$AH189,INDEX($AH$352:$AH$639,ROW($A126))))</f>
        <v>0</v>
      </c>
      <c r="AH189" s="167" t="str">
        <f t="shared" si="93"/>
        <v>Team B7Team B8</v>
      </c>
      <c r="AI189" s="3" t="s">
        <v>138</v>
      </c>
    </row>
    <row r="190" spans="7:35" x14ac:dyDescent="0.2">
      <c r="G190" s="1" t="s">
        <v>224</v>
      </c>
      <c r="H190" s="269" t="str">
        <f>Spielplan!$J115</f>
        <v>Team B8</v>
      </c>
      <c r="I190" s="170" t="str">
        <f>Spielplan!$L115</f>
        <v>Team B9</v>
      </c>
      <c r="J190" s="270">
        <f>IF(Spielplan!$M115="","",Spielplan!$M115)</f>
        <v>5</v>
      </c>
      <c r="K190" s="271">
        <f>IF(Spielplan!$O115="","",Spielplan!$O115)</f>
        <v>5</v>
      </c>
      <c r="U190" s="57" t="s">
        <v>241</v>
      </c>
      <c r="V190" s="39" t="str">
        <f t="shared" si="88"/>
        <v>Team C7</v>
      </c>
      <c r="W190" s="172" t="str">
        <f t="shared" si="89"/>
        <v>Team C8</v>
      </c>
      <c r="X190" s="172">
        <f t="shared" si="94"/>
        <v>0</v>
      </c>
      <c r="Y190" s="34">
        <f t="shared" si="95"/>
        <v>3</v>
      </c>
      <c r="Z190" s="33" t="str">
        <f t="shared" si="96"/>
        <v>Team C7Team C8</v>
      </c>
      <c r="AA190" s="172">
        <f t="shared" si="92"/>
        <v>1</v>
      </c>
      <c r="AB190" s="172" t="str">
        <f t="shared" si="97"/>
        <v>0 : 3</v>
      </c>
      <c r="AC190" s="3" t="str">
        <f t="shared" si="98"/>
        <v/>
      </c>
      <c r="AD190" s="64" t="str">
        <f t="shared" si="99"/>
        <v/>
      </c>
      <c r="AE190" s="66">
        <f t="shared" si="90"/>
        <v>0</v>
      </c>
      <c r="AF190" s="64">
        <f t="shared" si="91"/>
        <v>3</v>
      </c>
      <c r="AG190" s="172">
        <f>IF($AH190="",0,COUNTIF($AH$64:$AH190,INDEX($AH$352:$AH$639,ROW($A127))))</f>
        <v>0</v>
      </c>
      <c r="AH190" s="167" t="str">
        <f t="shared" si="93"/>
        <v>Team C7Team C8</v>
      </c>
      <c r="AI190" s="3" t="s">
        <v>138</v>
      </c>
    </row>
    <row r="191" spans="7:35" x14ac:dyDescent="0.2">
      <c r="G191" s="1" t="s">
        <v>225</v>
      </c>
      <c r="H191" s="269" t="str">
        <f>Spielplan!$J116</f>
        <v>Team C8</v>
      </c>
      <c r="I191" s="170" t="str">
        <f>Spielplan!$L116</f>
        <v>Team C9</v>
      </c>
      <c r="J191" s="270">
        <f>IF(Spielplan!$M116="","",Spielplan!$M116)</f>
        <v>4</v>
      </c>
      <c r="K191" s="271">
        <f>IF(Spielplan!$O116="","",Spielplan!$O116)</f>
        <v>4</v>
      </c>
      <c r="U191" s="57" t="s">
        <v>242</v>
      </c>
      <c r="V191" s="39" t="str">
        <f t="shared" si="88"/>
        <v>Team D7</v>
      </c>
      <c r="W191" s="172" t="str">
        <f t="shared" si="89"/>
        <v>Team D8</v>
      </c>
      <c r="X191" s="172">
        <f t="shared" si="94"/>
        <v>1</v>
      </c>
      <c r="Y191" s="34">
        <f t="shared" si="95"/>
        <v>2</v>
      </c>
      <c r="Z191" s="33" t="str">
        <f t="shared" si="96"/>
        <v>Team D7Team D8</v>
      </c>
      <c r="AA191" s="172">
        <f t="shared" si="92"/>
        <v>1</v>
      </c>
      <c r="AB191" s="172" t="str">
        <f t="shared" si="97"/>
        <v>1 : 2</v>
      </c>
      <c r="AC191" s="3" t="str">
        <f t="shared" si="98"/>
        <v/>
      </c>
      <c r="AD191" s="64" t="str">
        <f t="shared" si="99"/>
        <v/>
      </c>
      <c r="AE191" s="66">
        <f t="shared" si="90"/>
        <v>0</v>
      </c>
      <c r="AF191" s="64">
        <f t="shared" si="91"/>
        <v>3</v>
      </c>
      <c r="AG191" s="172">
        <f>IF($AH191="",0,COUNTIF($AH$64:$AH191,INDEX($AH$352:$AH$639,ROW($A128))))</f>
        <v>0</v>
      </c>
      <c r="AH191" s="167" t="str">
        <f t="shared" si="93"/>
        <v>Team D7Team D8</v>
      </c>
      <c r="AI191" s="3" t="s">
        <v>138</v>
      </c>
    </row>
    <row r="192" spans="7:35" x14ac:dyDescent="0.2">
      <c r="G192" s="1" t="s">
        <v>226</v>
      </c>
      <c r="H192" s="269" t="str">
        <f>Spielplan!$J117</f>
        <v>Team D8</v>
      </c>
      <c r="I192" s="170" t="str">
        <f>Spielplan!$L117</f>
        <v>Team D9</v>
      </c>
      <c r="J192" s="270">
        <f>IF(Spielplan!$M117="","",Spielplan!$M117)</f>
        <v>3</v>
      </c>
      <c r="K192" s="271">
        <f>IF(Spielplan!$O117="","",Spielplan!$O117)</f>
        <v>3</v>
      </c>
      <c r="U192" s="57" t="s">
        <v>243</v>
      </c>
      <c r="V192" s="39" t="str">
        <f t="shared" ref="V192:V255" si="100">IF($H209=0,"",$H209)</f>
        <v>1. FC Riedwald</v>
      </c>
      <c r="W192" s="172" t="str">
        <f t="shared" ref="W192:W255" si="101">IF($I209=0,"",$I209)</f>
        <v>Eintracht Frankfurt</v>
      </c>
      <c r="X192" s="172">
        <f t="shared" si="94"/>
        <v>2</v>
      </c>
      <c r="Y192" s="34">
        <f t="shared" si="95"/>
        <v>2</v>
      </c>
      <c r="Z192" s="33" t="str">
        <f t="shared" si="96"/>
        <v>1. FC RiedwaldEintracht Frankfurt</v>
      </c>
      <c r="AA192" s="172">
        <f t="shared" si="92"/>
        <v>1</v>
      </c>
      <c r="AB192" s="172" t="str">
        <f t="shared" si="97"/>
        <v>2 : 2</v>
      </c>
      <c r="AC192" s="3" t="str">
        <f t="shared" si="98"/>
        <v/>
      </c>
      <c r="AD192" s="64" t="str">
        <f t="shared" si="99"/>
        <v/>
      </c>
      <c r="AE192" s="66">
        <f t="shared" ref="AE192:AE255" si="102">IF($AA192=0,"",IF($X192&gt;$Y192,$E$72,IF($X192=$Y192,1,0)))</f>
        <v>1</v>
      </c>
      <c r="AF192" s="64">
        <f t="shared" ref="AF192:AF255" si="103">IF($AA192=0,"",IF($X192&lt;$Y192,$E$72,IF($X192=$Y192,1,0)))</f>
        <v>1</v>
      </c>
      <c r="AG192" s="172">
        <f>IF($AH192="",0,COUNTIF($AH$64:$AH192,INDEX($AH$352:$AH$639,ROW($A129))))</f>
        <v>0</v>
      </c>
      <c r="AH192" s="167" t="str">
        <f t="shared" si="93"/>
        <v>1. FC RiedwaldEintracht Frankfurt</v>
      </c>
      <c r="AI192" s="3" t="s">
        <v>138</v>
      </c>
    </row>
    <row r="193" spans="7:35" x14ac:dyDescent="0.2">
      <c r="G193" s="1" t="s">
        <v>227</v>
      </c>
      <c r="H193" s="269" t="str">
        <f>Spielplan!$J118</f>
        <v>FC Barcelona</v>
      </c>
      <c r="I193" s="170" t="str">
        <f>Spielplan!$L118</f>
        <v>1. FC Riedwald</v>
      </c>
      <c r="J193" s="270">
        <f>IF(Spielplan!$M118="","",Spielplan!$M118)</f>
        <v>5</v>
      </c>
      <c r="K193" s="271">
        <f>IF(Spielplan!$O118="","",Spielplan!$O118)</f>
        <v>5</v>
      </c>
      <c r="U193" s="57" t="s">
        <v>244</v>
      </c>
      <c r="V193" s="39" t="str">
        <f t="shared" si="100"/>
        <v>Team B1</v>
      </c>
      <c r="W193" s="172" t="str">
        <f t="shared" si="101"/>
        <v>Team B2</v>
      </c>
      <c r="X193" s="172">
        <f t="shared" si="94"/>
        <v>4</v>
      </c>
      <c r="Y193" s="34">
        <f t="shared" si="95"/>
        <v>3</v>
      </c>
      <c r="Z193" s="33" t="str">
        <f t="shared" si="96"/>
        <v>Team B1Team B2</v>
      </c>
      <c r="AA193" s="172">
        <f t="shared" ref="AA193:AA256" si="104">IF(AND(V193&lt;&gt;"",W193&lt;&gt;"",V193&lt;&gt;W193,X193&lt;&gt;"",Y193&lt;&gt;""),1,0)</f>
        <v>1</v>
      </c>
      <c r="AB193" s="172" t="str">
        <f t="shared" si="97"/>
        <v>4 : 3</v>
      </c>
      <c r="AC193" s="3" t="str">
        <f t="shared" si="98"/>
        <v/>
      </c>
      <c r="AD193" s="64" t="str">
        <f t="shared" si="99"/>
        <v/>
      </c>
      <c r="AE193" s="66">
        <f t="shared" si="102"/>
        <v>3</v>
      </c>
      <c r="AF193" s="64">
        <f t="shared" si="103"/>
        <v>0</v>
      </c>
      <c r="AG193" s="172">
        <f>IF($AH193="",0,COUNTIF($AH$64:$AH193,INDEX($AH$352:$AH$639,ROW($A130))))</f>
        <v>0</v>
      </c>
      <c r="AH193" s="167" t="str">
        <f t="shared" ref="AH193:AH256" si="105">V193&amp;W193</f>
        <v>Team B1Team B2</v>
      </c>
      <c r="AI193" s="3" t="s">
        <v>138</v>
      </c>
    </row>
    <row r="194" spans="7:35" x14ac:dyDescent="0.2">
      <c r="G194" s="1" t="s">
        <v>228</v>
      </c>
      <c r="H194" s="269" t="str">
        <f>Spielplan!$J119</f>
        <v>Team B3</v>
      </c>
      <c r="I194" s="170" t="str">
        <f>Spielplan!$L119</f>
        <v>Team B1</v>
      </c>
      <c r="J194" s="270">
        <f>IF(Spielplan!$M119="","",Spielplan!$M119)</f>
        <v>0</v>
      </c>
      <c r="K194" s="271">
        <f>IF(Spielplan!$O119="","",Spielplan!$O119)</f>
        <v>0</v>
      </c>
      <c r="U194" s="57" t="s">
        <v>245</v>
      </c>
      <c r="V194" s="39" t="str">
        <f t="shared" si="100"/>
        <v>Team C1</v>
      </c>
      <c r="W194" s="172" t="str">
        <f t="shared" si="101"/>
        <v>Team C2</v>
      </c>
      <c r="X194" s="172">
        <f t="shared" ref="X194:X257" si="106">IF(OR($J211="",$K211="",$V194="",$W194=""),"",$J211)</f>
        <v>3</v>
      </c>
      <c r="Y194" s="34">
        <f t="shared" ref="Y194:Y257" si="107">IF(OR($J211="",$K211="",$V194="",$W194=""),"",$K211)</f>
        <v>3</v>
      </c>
      <c r="Z194" s="33" t="str">
        <f t="shared" ref="Z194:Z257" si="108">IF($AG194=0,V194&amp;W194,"")</f>
        <v>Team C1Team C2</v>
      </c>
      <c r="AA194" s="172">
        <f t="shared" si="104"/>
        <v>1</v>
      </c>
      <c r="AB194" s="172" t="str">
        <f t="shared" ref="AB194:AB257" si="109">IF(AND(AA194&gt;0,$AG194=0),X194&amp;$M$67&amp;Y194,"")</f>
        <v>3 : 3</v>
      </c>
      <c r="AC194" s="3" t="str">
        <f t="shared" ref="AC194:AC257" si="110">IF($AG194=1,V194&amp;W194,"")</f>
        <v/>
      </c>
      <c r="AD194" s="64" t="str">
        <f t="shared" ref="AD194:AD257" si="111">IF(AND(AA194&gt;0,$AG194=1),$X194&amp;$M$67&amp;$Y194,"")</f>
        <v/>
      </c>
      <c r="AE194" s="66">
        <f t="shared" si="102"/>
        <v>1</v>
      </c>
      <c r="AF194" s="64">
        <f t="shared" si="103"/>
        <v>1</v>
      </c>
      <c r="AG194" s="172">
        <f>IF($AH194="",0,COUNTIF($AH$64:$AH194,INDEX($AH$352:$AH$639,ROW($A131))))</f>
        <v>0</v>
      </c>
      <c r="AH194" s="167" t="str">
        <f t="shared" si="105"/>
        <v>Team C1Team C2</v>
      </c>
      <c r="AI194" s="3" t="s">
        <v>138</v>
      </c>
    </row>
    <row r="195" spans="7:35" x14ac:dyDescent="0.2">
      <c r="G195" s="1" t="s">
        <v>229</v>
      </c>
      <c r="H195" s="269" t="str">
        <f>Spielplan!$J120</f>
        <v>Team C3</v>
      </c>
      <c r="I195" s="170" t="str">
        <f>Spielplan!$L120</f>
        <v>Team C1</v>
      </c>
      <c r="J195" s="270">
        <f>IF(Spielplan!$M120="","",Spielplan!$M120)</f>
        <v>1</v>
      </c>
      <c r="K195" s="271">
        <f>IF(Spielplan!$O120="","",Spielplan!$O120)</f>
        <v>1</v>
      </c>
      <c r="U195" s="57" t="s">
        <v>246</v>
      </c>
      <c r="V195" s="39" t="str">
        <f t="shared" si="100"/>
        <v>Team D1</v>
      </c>
      <c r="W195" s="172" t="str">
        <f t="shared" si="101"/>
        <v>Team D2</v>
      </c>
      <c r="X195" s="172">
        <f t="shared" si="106"/>
        <v>1</v>
      </c>
      <c r="Y195" s="34">
        <f t="shared" si="107"/>
        <v>3</v>
      </c>
      <c r="Z195" s="33" t="str">
        <f t="shared" si="108"/>
        <v>Team D1Team D2</v>
      </c>
      <c r="AA195" s="172">
        <f t="shared" si="104"/>
        <v>1</v>
      </c>
      <c r="AB195" s="172" t="str">
        <f t="shared" si="109"/>
        <v>1 : 3</v>
      </c>
      <c r="AC195" s="3" t="str">
        <f t="shared" si="110"/>
        <v/>
      </c>
      <c r="AD195" s="64" t="str">
        <f t="shared" si="111"/>
        <v/>
      </c>
      <c r="AE195" s="66">
        <f t="shared" si="102"/>
        <v>0</v>
      </c>
      <c r="AF195" s="64">
        <f t="shared" si="103"/>
        <v>3</v>
      </c>
      <c r="AG195" s="172">
        <f>IF($AH195="",0,COUNTIF($AH$64:$AH195,INDEX($AH$352:$AH$639,ROW($A132))))</f>
        <v>0</v>
      </c>
      <c r="AH195" s="167" t="str">
        <f t="shared" si="105"/>
        <v>Team D1Team D2</v>
      </c>
      <c r="AI195" s="3" t="s">
        <v>138</v>
      </c>
    </row>
    <row r="196" spans="7:35" x14ac:dyDescent="0.2">
      <c r="G196" s="1" t="s">
        <v>230</v>
      </c>
      <c r="H196" s="269" t="str">
        <f>Spielplan!$J121</f>
        <v>Team D3</v>
      </c>
      <c r="I196" s="170" t="str">
        <f>Spielplan!$L121</f>
        <v>Team D1</v>
      </c>
      <c r="J196" s="270">
        <f>IF(Spielplan!$M121="","",Spielplan!$M121)</f>
        <v>2</v>
      </c>
      <c r="K196" s="271">
        <f>IF(Spielplan!$O121="","",Spielplan!$O121)</f>
        <v>2</v>
      </c>
      <c r="U196" s="57" t="s">
        <v>247</v>
      </c>
      <c r="V196" s="39" t="str">
        <f t="shared" si="100"/>
        <v>Maibach 1822 eV</v>
      </c>
      <c r="W196" s="172" t="str">
        <f t="shared" si="101"/>
        <v>Team A9</v>
      </c>
      <c r="X196" s="172">
        <f t="shared" si="106"/>
        <v>3</v>
      </c>
      <c r="Y196" s="34">
        <f t="shared" si="107"/>
        <v>3</v>
      </c>
      <c r="Z196" s="33" t="str">
        <f t="shared" si="108"/>
        <v>Maibach 1822 eVTeam A9</v>
      </c>
      <c r="AA196" s="172">
        <f t="shared" si="104"/>
        <v>1</v>
      </c>
      <c r="AB196" s="172" t="str">
        <f t="shared" si="109"/>
        <v>3 : 3</v>
      </c>
      <c r="AC196" s="3" t="str">
        <f t="shared" si="110"/>
        <v/>
      </c>
      <c r="AD196" s="64" t="str">
        <f t="shared" si="111"/>
        <v/>
      </c>
      <c r="AE196" s="66">
        <f t="shared" si="102"/>
        <v>1</v>
      </c>
      <c r="AF196" s="64">
        <f t="shared" si="103"/>
        <v>1</v>
      </c>
      <c r="AG196" s="172">
        <f>IF($AH196="",0,COUNTIF($AH$64:$AH196,INDEX($AH$352:$AH$639,ROW($A133))))</f>
        <v>0</v>
      </c>
      <c r="AH196" s="167" t="str">
        <f t="shared" si="105"/>
        <v>Maibach 1822 eVTeam A9</v>
      </c>
      <c r="AI196" s="3" t="s">
        <v>138</v>
      </c>
    </row>
    <row r="197" spans="7:35" x14ac:dyDescent="0.2">
      <c r="G197" s="1" t="s">
        <v>231</v>
      </c>
      <c r="H197" s="269" t="str">
        <f>Spielplan!$J122</f>
        <v>Eintracht Frankfurt</v>
      </c>
      <c r="I197" s="170" t="str">
        <f>Spielplan!$L122</f>
        <v>Maibach 1822 eV</v>
      </c>
      <c r="J197" s="270">
        <f>IF(Spielplan!$M122="","",Spielplan!$M122)</f>
        <v>3</v>
      </c>
      <c r="K197" s="271">
        <f>IF(Spielplan!$O122="","",Spielplan!$O122)</f>
        <v>4</v>
      </c>
      <c r="U197" s="57" t="s">
        <v>248</v>
      </c>
      <c r="V197" s="39" t="str">
        <f t="shared" si="100"/>
        <v>Team B4</v>
      </c>
      <c r="W197" s="172" t="str">
        <f t="shared" si="101"/>
        <v>Team B9</v>
      </c>
      <c r="X197" s="172">
        <f t="shared" si="106"/>
        <v>1</v>
      </c>
      <c r="Y197" s="34">
        <f t="shared" si="107"/>
        <v>5</v>
      </c>
      <c r="Z197" s="33" t="str">
        <f t="shared" si="108"/>
        <v>Team B4Team B9</v>
      </c>
      <c r="AA197" s="172">
        <f t="shared" si="104"/>
        <v>1</v>
      </c>
      <c r="AB197" s="172" t="str">
        <f t="shared" si="109"/>
        <v>1 : 5</v>
      </c>
      <c r="AC197" s="3" t="str">
        <f t="shared" si="110"/>
        <v/>
      </c>
      <c r="AD197" s="64" t="str">
        <f t="shared" si="111"/>
        <v/>
      </c>
      <c r="AE197" s="66">
        <f t="shared" si="102"/>
        <v>0</v>
      </c>
      <c r="AF197" s="64">
        <f t="shared" si="103"/>
        <v>3</v>
      </c>
      <c r="AG197" s="172">
        <f>IF($AH197="",0,COUNTIF($AH$64:$AH197,INDEX($AH$352:$AH$639,ROW($A134))))</f>
        <v>0</v>
      </c>
      <c r="AH197" s="167" t="str">
        <f t="shared" si="105"/>
        <v>Team B4Team B9</v>
      </c>
      <c r="AI197" s="3" t="s">
        <v>138</v>
      </c>
    </row>
    <row r="198" spans="7:35" x14ac:dyDescent="0.2">
      <c r="G198" s="1" t="s">
        <v>232</v>
      </c>
      <c r="H198" s="269" t="str">
        <f>Spielplan!$J123</f>
        <v>Team B2</v>
      </c>
      <c r="I198" s="170" t="str">
        <f>Spielplan!$L123</f>
        <v>Team B4</v>
      </c>
      <c r="J198" s="270">
        <f>IF(Spielplan!$M123="","",Spielplan!$M123)</f>
        <v>3</v>
      </c>
      <c r="K198" s="271">
        <f>IF(Spielplan!$O123="","",Spielplan!$O123)</f>
        <v>3</v>
      </c>
      <c r="U198" s="57" t="s">
        <v>249</v>
      </c>
      <c r="V198" s="39" t="str">
        <f t="shared" si="100"/>
        <v>Team C4</v>
      </c>
      <c r="W198" s="172" t="str">
        <f t="shared" si="101"/>
        <v>Team C9</v>
      </c>
      <c r="X198" s="172">
        <f t="shared" si="106"/>
        <v>1</v>
      </c>
      <c r="Y198" s="34">
        <f t="shared" si="107"/>
        <v>6</v>
      </c>
      <c r="Z198" s="33" t="str">
        <f t="shared" si="108"/>
        <v>Team C4Team C9</v>
      </c>
      <c r="AA198" s="172">
        <f t="shared" si="104"/>
        <v>1</v>
      </c>
      <c r="AB198" s="172" t="str">
        <f t="shared" si="109"/>
        <v>1 : 6</v>
      </c>
      <c r="AC198" s="3" t="str">
        <f t="shared" si="110"/>
        <v/>
      </c>
      <c r="AD198" s="64" t="str">
        <f t="shared" si="111"/>
        <v/>
      </c>
      <c r="AE198" s="66">
        <f t="shared" si="102"/>
        <v>0</v>
      </c>
      <c r="AF198" s="64">
        <f t="shared" si="103"/>
        <v>3</v>
      </c>
      <c r="AG198" s="172">
        <f>IF($AH198="",0,COUNTIF($AH$64:$AH198,INDEX($AH$352:$AH$639,ROW($A135))))</f>
        <v>0</v>
      </c>
      <c r="AH198" s="167" t="str">
        <f t="shared" si="105"/>
        <v>Team C4Team C9</v>
      </c>
      <c r="AI198" s="3" t="s">
        <v>138</v>
      </c>
    </row>
    <row r="199" spans="7:35" x14ac:dyDescent="0.2">
      <c r="G199" s="1" t="s">
        <v>233</v>
      </c>
      <c r="H199" s="269" t="str">
        <f>Spielplan!$J124</f>
        <v>Team C2</v>
      </c>
      <c r="I199" s="170" t="str">
        <f>Spielplan!$L124</f>
        <v>Team C4</v>
      </c>
      <c r="J199" s="270">
        <f>IF(Spielplan!$M124="","",Spielplan!$M124)</f>
        <v>3</v>
      </c>
      <c r="K199" s="271">
        <f>IF(Spielplan!$O124="","",Spielplan!$O124)</f>
        <v>1</v>
      </c>
      <c r="U199" s="57" t="s">
        <v>250</v>
      </c>
      <c r="V199" s="39" t="str">
        <f t="shared" si="100"/>
        <v>Team D4</v>
      </c>
      <c r="W199" s="172" t="str">
        <f t="shared" si="101"/>
        <v>Team D9</v>
      </c>
      <c r="X199" s="172">
        <f t="shared" si="106"/>
        <v>2</v>
      </c>
      <c r="Y199" s="34">
        <f t="shared" si="107"/>
        <v>5</v>
      </c>
      <c r="Z199" s="33" t="str">
        <f t="shared" si="108"/>
        <v>Team D4Team D9</v>
      </c>
      <c r="AA199" s="172">
        <f t="shared" si="104"/>
        <v>1</v>
      </c>
      <c r="AB199" s="172" t="str">
        <f t="shared" si="109"/>
        <v>2 : 5</v>
      </c>
      <c r="AC199" s="3" t="str">
        <f t="shared" si="110"/>
        <v/>
      </c>
      <c r="AD199" s="64" t="str">
        <f t="shared" si="111"/>
        <v/>
      </c>
      <c r="AE199" s="66">
        <f t="shared" si="102"/>
        <v>0</v>
      </c>
      <c r="AF199" s="64">
        <f t="shared" si="103"/>
        <v>3</v>
      </c>
      <c r="AG199" s="172">
        <f>IF($AH199="",0,COUNTIF($AH$64:$AH199,INDEX($AH$352:$AH$639,ROW($A136))))</f>
        <v>0</v>
      </c>
      <c r="AH199" s="167" t="str">
        <f t="shared" si="105"/>
        <v>Team D4Team D9</v>
      </c>
      <c r="AI199" s="3" t="s">
        <v>138</v>
      </c>
    </row>
    <row r="200" spans="7:35" x14ac:dyDescent="0.2">
      <c r="G200" s="1" t="s">
        <v>234</v>
      </c>
      <c r="H200" s="269" t="str">
        <f>Spielplan!$J125</f>
        <v>Team D2</v>
      </c>
      <c r="I200" s="170" t="str">
        <f>Spielplan!$L125</f>
        <v>Team D4</v>
      </c>
      <c r="J200" s="270">
        <f>IF(Spielplan!$M125="","",Spielplan!$M125)</f>
        <v>3</v>
      </c>
      <c r="K200" s="271">
        <f>IF(Spielplan!$O125="","",Spielplan!$O125)</f>
        <v>3</v>
      </c>
      <c r="U200" s="57" t="s">
        <v>251</v>
      </c>
      <c r="V200" s="39" t="str">
        <f t="shared" si="100"/>
        <v>Team A8</v>
      </c>
      <c r="W200" s="172" t="str">
        <f t="shared" si="101"/>
        <v>Beinbruch SC</v>
      </c>
      <c r="X200" s="172">
        <f t="shared" si="106"/>
        <v>2</v>
      </c>
      <c r="Y200" s="34">
        <f t="shared" si="107"/>
        <v>4</v>
      </c>
      <c r="Z200" s="33" t="str">
        <f t="shared" si="108"/>
        <v>Team A8Beinbruch SC</v>
      </c>
      <c r="AA200" s="172">
        <f t="shared" si="104"/>
        <v>1</v>
      </c>
      <c r="AB200" s="172" t="str">
        <f t="shared" si="109"/>
        <v>2 : 4</v>
      </c>
      <c r="AC200" s="3" t="str">
        <f t="shared" si="110"/>
        <v/>
      </c>
      <c r="AD200" s="64" t="str">
        <f t="shared" si="111"/>
        <v/>
      </c>
      <c r="AE200" s="66">
        <f t="shared" si="102"/>
        <v>0</v>
      </c>
      <c r="AF200" s="64">
        <f t="shared" si="103"/>
        <v>3</v>
      </c>
      <c r="AG200" s="172">
        <f>IF($AH200="",0,COUNTIF($AH$64:$AH200,INDEX($AH$352:$AH$639,ROW($A137))))</f>
        <v>0</v>
      </c>
      <c r="AH200" s="167" t="str">
        <f t="shared" si="105"/>
        <v>Team A8Beinbruch SC</v>
      </c>
      <c r="AI200" s="3" t="s">
        <v>138</v>
      </c>
    </row>
    <row r="201" spans="7:35" x14ac:dyDescent="0.2">
      <c r="G201" s="1" t="s">
        <v>235</v>
      </c>
      <c r="H201" s="269" t="str">
        <f>Spielplan!$J126</f>
        <v>Team A9</v>
      </c>
      <c r="I201" s="170" t="str">
        <f>Spielplan!$L126</f>
        <v>FV Schlappe Lunge</v>
      </c>
      <c r="J201" s="270">
        <f>IF(Spielplan!$M126="","",Spielplan!$M126)</f>
        <v>5</v>
      </c>
      <c r="K201" s="271">
        <f>IF(Spielplan!$O126="","",Spielplan!$O126)</f>
        <v>1</v>
      </c>
      <c r="U201" s="57" t="s">
        <v>252</v>
      </c>
      <c r="V201" s="39" t="str">
        <f t="shared" si="100"/>
        <v>Team B8</v>
      </c>
      <c r="W201" s="172" t="str">
        <f t="shared" si="101"/>
        <v>Team B5</v>
      </c>
      <c r="X201" s="172">
        <f t="shared" si="106"/>
        <v>0</v>
      </c>
      <c r="Y201" s="34">
        <f t="shared" si="107"/>
        <v>3</v>
      </c>
      <c r="Z201" s="33" t="str">
        <f t="shared" si="108"/>
        <v>Team B8Team B5</v>
      </c>
      <c r="AA201" s="172">
        <f t="shared" si="104"/>
        <v>1</v>
      </c>
      <c r="AB201" s="172" t="str">
        <f t="shared" si="109"/>
        <v>0 : 3</v>
      </c>
      <c r="AC201" s="3" t="str">
        <f t="shared" si="110"/>
        <v/>
      </c>
      <c r="AD201" s="64" t="str">
        <f t="shared" si="111"/>
        <v/>
      </c>
      <c r="AE201" s="66">
        <f t="shared" si="102"/>
        <v>0</v>
      </c>
      <c r="AF201" s="64">
        <f t="shared" si="103"/>
        <v>3</v>
      </c>
      <c r="AG201" s="172">
        <f>IF($AH201="",0,COUNTIF($AH$64:$AH201,INDEX($AH$352:$AH$639,ROW($A138))))</f>
        <v>0</v>
      </c>
      <c r="AH201" s="167" t="str">
        <f t="shared" si="105"/>
        <v>Team B8Team B5</v>
      </c>
      <c r="AI201" s="3" t="s">
        <v>138</v>
      </c>
    </row>
    <row r="202" spans="7:35" x14ac:dyDescent="0.2">
      <c r="G202" s="1" t="s">
        <v>236</v>
      </c>
      <c r="H202" s="269" t="str">
        <f>Spielplan!$J127</f>
        <v>Team B9</v>
      </c>
      <c r="I202" s="170" t="str">
        <f>Spielplan!$L127</f>
        <v>Team B6</v>
      </c>
      <c r="J202" s="270">
        <f>IF(Spielplan!$M127="","",Spielplan!$M127)</f>
        <v>6</v>
      </c>
      <c r="K202" s="271">
        <f>IF(Spielplan!$O127="","",Spielplan!$O127)</f>
        <v>1</v>
      </c>
      <c r="U202" s="57" t="s">
        <v>253</v>
      </c>
      <c r="V202" s="39" t="str">
        <f t="shared" si="100"/>
        <v>Team C8</v>
      </c>
      <c r="W202" s="172" t="str">
        <f t="shared" si="101"/>
        <v>Team C5</v>
      </c>
      <c r="X202" s="172">
        <f t="shared" si="106"/>
        <v>1</v>
      </c>
      <c r="Y202" s="34">
        <f t="shared" si="107"/>
        <v>5</v>
      </c>
      <c r="Z202" s="33" t="str">
        <f t="shared" si="108"/>
        <v>Team C8Team C5</v>
      </c>
      <c r="AA202" s="172">
        <f t="shared" si="104"/>
        <v>1</v>
      </c>
      <c r="AB202" s="172" t="str">
        <f t="shared" si="109"/>
        <v>1 : 5</v>
      </c>
      <c r="AC202" s="3" t="str">
        <f t="shared" si="110"/>
        <v/>
      </c>
      <c r="AD202" s="64" t="str">
        <f t="shared" si="111"/>
        <v/>
      </c>
      <c r="AE202" s="66">
        <f t="shared" si="102"/>
        <v>0</v>
      </c>
      <c r="AF202" s="64">
        <f t="shared" si="103"/>
        <v>3</v>
      </c>
      <c r="AG202" s="172">
        <f>IF($AH202="",0,COUNTIF($AH$64:$AH202,INDEX($AH$352:$AH$639,ROW($A139))))</f>
        <v>0</v>
      </c>
      <c r="AH202" s="167" t="str">
        <f t="shared" si="105"/>
        <v>Team C8Team C5</v>
      </c>
      <c r="AI202" s="3" t="s">
        <v>138</v>
      </c>
    </row>
    <row r="203" spans="7:35" x14ac:dyDescent="0.2">
      <c r="G203" s="1" t="s">
        <v>237</v>
      </c>
      <c r="H203" s="269" t="str">
        <f>Spielplan!$J128</f>
        <v>Team C9</v>
      </c>
      <c r="I203" s="170" t="str">
        <f>Spielplan!$L128</f>
        <v>Team C6</v>
      </c>
      <c r="J203" s="270">
        <f>IF(Spielplan!$M128="","",Spielplan!$M128)</f>
        <v>5</v>
      </c>
      <c r="K203" s="271">
        <f>IF(Spielplan!$O128="","",Spielplan!$O128)</f>
        <v>2</v>
      </c>
      <c r="U203" s="57" t="s">
        <v>254</v>
      </c>
      <c r="V203" s="39" t="str">
        <f t="shared" si="100"/>
        <v>Team D8</v>
      </c>
      <c r="W203" s="172" t="str">
        <f t="shared" si="101"/>
        <v>Team D5</v>
      </c>
      <c r="X203" s="172">
        <f t="shared" si="106"/>
        <v>3</v>
      </c>
      <c r="Y203" s="34">
        <f t="shared" si="107"/>
        <v>0</v>
      </c>
      <c r="Z203" s="33" t="str">
        <f t="shared" si="108"/>
        <v>Team D8Team D5</v>
      </c>
      <c r="AA203" s="172">
        <f t="shared" si="104"/>
        <v>1</v>
      </c>
      <c r="AB203" s="172" t="str">
        <f t="shared" si="109"/>
        <v>3 : 0</v>
      </c>
      <c r="AC203" s="3" t="str">
        <f t="shared" si="110"/>
        <v/>
      </c>
      <c r="AD203" s="64" t="str">
        <f t="shared" si="111"/>
        <v/>
      </c>
      <c r="AE203" s="66">
        <f t="shared" si="102"/>
        <v>3</v>
      </c>
      <c r="AF203" s="64">
        <f t="shared" si="103"/>
        <v>0</v>
      </c>
      <c r="AG203" s="172">
        <f>IF($AH203="",0,COUNTIF($AH$64:$AH203,INDEX($AH$352:$AH$639,ROW($A140))))</f>
        <v>0</v>
      </c>
      <c r="AH203" s="167" t="str">
        <f t="shared" si="105"/>
        <v>Team D8Team D5</v>
      </c>
      <c r="AI203" s="3" t="s">
        <v>138</v>
      </c>
    </row>
    <row r="204" spans="7:35" x14ac:dyDescent="0.2">
      <c r="G204" s="1" t="s">
        <v>238</v>
      </c>
      <c r="H204" s="269" t="str">
        <f>Spielplan!$J129</f>
        <v>Team D9</v>
      </c>
      <c r="I204" s="170" t="str">
        <f>Spielplan!$L129</f>
        <v>Team D6</v>
      </c>
      <c r="J204" s="270">
        <f>IF(Spielplan!$M129="","",Spielplan!$M129)</f>
        <v>4</v>
      </c>
      <c r="K204" s="271">
        <f>IF(Spielplan!$O129="","",Spielplan!$O129)</f>
        <v>2</v>
      </c>
      <c r="U204" s="57" t="s">
        <v>255</v>
      </c>
      <c r="V204" s="39" t="str">
        <f t="shared" si="100"/>
        <v>FV Schlappe Lunge</v>
      </c>
      <c r="W204" s="172" t="str">
        <f t="shared" si="101"/>
        <v>Team A7</v>
      </c>
      <c r="X204" s="172">
        <f t="shared" si="106"/>
        <v>2</v>
      </c>
      <c r="Y204" s="34">
        <f t="shared" si="107"/>
        <v>1</v>
      </c>
      <c r="Z204" s="33" t="str">
        <f t="shared" si="108"/>
        <v>FV Schlappe LungeTeam A7</v>
      </c>
      <c r="AA204" s="172">
        <f t="shared" si="104"/>
        <v>1</v>
      </c>
      <c r="AB204" s="172" t="str">
        <f t="shared" si="109"/>
        <v>2 : 1</v>
      </c>
      <c r="AC204" s="3" t="str">
        <f t="shared" si="110"/>
        <v/>
      </c>
      <c r="AD204" s="64" t="str">
        <f t="shared" si="111"/>
        <v/>
      </c>
      <c r="AE204" s="66">
        <f t="shared" si="102"/>
        <v>3</v>
      </c>
      <c r="AF204" s="64">
        <f t="shared" si="103"/>
        <v>0</v>
      </c>
      <c r="AG204" s="172">
        <f>IF($AH204="",0,COUNTIF($AH$64:$AH204,INDEX($AH$352:$AH$639,ROW($A141))))</f>
        <v>0</v>
      </c>
      <c r="AH204" s="167" t="str">
        <f t="shared" si="105"/>
        <v>FV Schlappe LungeTeam A7</v>
      </c>
      <c r="AI204" s="3" t="s">
        <v>138</v>
      </c>
    </row>
    <row r="205" spans="7:35" x14ac:dyDescent="0.2">
      <c r="G205" s="1" t="s">
        <v>239</v>
      </c>
      <c r="H205" s="269" t="str">
        <f>Spielplan!$J130</f>
        <v>Team A7</v>
      </c>
      <c r="I205" s="170" t="str">
        <f>Spielplan!$L130</f>
        <v>Team A8</v>
      </c>
      <c r="J205" s="270">
        <f>IF(Spielplan!$M130="","",Spielplan!$M130)</f>
        <v>3</v>
      </c>
      <c r="K205" s="271">
        <f>IF(Spielplan!$O130="","",Spielplan!$O130)</f>
        <v>0</v>
      </c>
      <c r="U205" s="57" t="s">
        <v>256</v>
      </c>
      <c r="V205" s="39" t="str">
        <f t="shared" si="100"/>
        <v>Team B6</v>
      </c>
      <c r="W205" s="172" t="str">
        <f t="shared" si="101"/>
        <v>Team B7</v>
      </c>
      <c r="X205" s="172">
        <f t="shared" si="106"/>
        <v>2</v>
      </c>
      <c r="Y205" s="34">
        <f t="shared" si="107"/>
        <v>2</v>
      </c>
      <c r="Z205" s="33" t="str">
        <f t="shared" si="108"/>
        <v>Team B6Team B7</v>
      </c>
      <c r="AA205" s="172">
        <f t="shared" si="104"/>
        <v>1</v>
      </c>
      <c r="AB205" s="172" t="str">
        <f t="shared" si="109"/>
        <v>2 : 2</v>
      </c>
      <c r="AC205" s="3" t="str">
        <f t="shared" si="110"/>
        <v/>
      </c>
      <c r="AD205" s="64" t="str">
        <f t="shared" si="111"/>
        <v/>
      </c>
      <c r="AE205" s="66">
        <f t="shared" si="102"/>
        <v>1</v>
      </c>
      <c r="AF205" s="64">
        <f t="shared" si="103"/>
        <v>1</v>
      </c>
      <c r="AG205" s="172">
        <f>IF($AH205="",0,COUNTIF($AH$64:$AH205,INDEX($AH$352:$AH$639,ROW($A142))))</f>
        <v>0</v>
      </c>
      <c r="AH205" s="167" t="str">
        <f t="shared" si="105"/>
        <v>Team B6Team B7</v>
      </c>
      <c r="AI205" s="3" t="s">
        <v>138</v>
      </c>
    </row>
    <row r="206" spans="7:35" x14ac:dyDescent="0.2">
      <c r="G206" s="1" t="s">
        <v>240</v>
      </c>
      <c r="H206" s="269" t="str">
        <f>Spielplan!$J131</f>
        <v>Team B7</v>
      </c>
      <c r="I206" s="170" t="str">
        <f>Spielplan!$L131</f>
        <v>Team B8</v>
      </c>
      <c r="J206" s="270">
        <f>IF(Spielplan!$M131="","",Spielplan!$M131)</f>
        <v>5</v>
      </c>
      <c r="K206" s="271">
        <f>IF(Spielplan!$O131="","",Spielplan!$O131)</f>
        <v>1</v>
      </c>
      <c r="U206" s="57" t="s">
        <v>257</v>
      </c>
      <c r="V206" s="39" t="str">
        <f t="shared" si="100"/>
        <v>Team C6</v>
      </c>
      <c r="W206" s="172" t="str">
        <f t="shared" si="101"/>
        <v>Team C7</v>
      </c>
      <c r="X206" s="172">
        <f t="shared" si="106"/>
        <v>3</v>
      </c>
      <c r="Y206" s="34">
        <f t="shared" si="107"/>
        <v>4</v>
      </c>
      <c r="Z206" s="33" t="str">
        <f t="shared" si="108"/>
        <v>Team C6Team C7</v>
      </c>
      <c r="AA206" s="172">
        <f t="shared" si="104"/>
        <v>1</v>
      </c>
      <c r="AB206" s="172" t="str">
        <f t="shared" si="109"/>
        <v>3 : 4</v>
      </c>
      <c r="AC206" s="3" t="str">
        <f t="shared" si="110"/>
        <v/>
      </c>
      <c r="AD206" s="64" t="str">
        <f t="shared" si="111"/>
        <v/>
      </c>
      <c r="AE206" s="66">
        <f t="shared" si="102"/>
        <v>0</v>
      </c>
      <c r="AF206" s="64">
        <f t="shared" si="103"/>
        <v>3</v>
      </c>
      <c r="AG206" s="172">
        <f>IF($AH206="",0,COUNTIF($AH$64:$AH206,INDEX($AH$352:$AH$639,ROW($A143))))</f>
        <v>0</v>
      </c>
      <c r="AH206" s="167" t="str">
        <f t="shared" si="105"/>
        <v>Team C6Team C7</v>
      </c>
      <c r="AI206" s="3" t="s">
        <v>138</v>
      </c>
    </row>
    <row r="207" spans="7:35" x14ac:dyDescent="0.2">
      <c r="G207" s="1" t="s">
        <v>241</v>
      </c>
      <c r="H207" s="269" t="str">
        <f>Spielplan!$J132</f>
        <v>Team C7</v>
      </c>
      <c r="I207" s="170" t="str">
        <f>Spielplan!$L132</f>
        <v>Team C8</v>
      </c>
      <c r="J207" s="270">
        <f>IF(Spielplan!$M132="","",Spielplan!$M132)</f>
        <v>0</v>
      </c>
      <c r="K207" s="271">
        <f>IF(Spielplan!$O132="","",Spielplan!$O132)</f>
        <v>3</v>
      </c>
      <c r="U207" s="57" t="s">
        <v>258</v>
      </c>
      <c r="V207" s="39" t="str">
        <f t="shared" si="100"/>
        <v>Team D6</v>
      </c>
      <c r="W207" s="172" t="str">
        <f t="shared" si="101"/>
        <v>Team D7</v>
      </c>
      <c r="X207" s="172">
        <f t="shared" si="106"/>
        <v>3</v>
      </c>
      <c r="Y207" s="34">
        <f t="shared" si="107"/>
        <v>3</v>
      </c>
      <c r="Z207" s="33" t="str">
        <f t="shared" si="108"/>
        <v>Team D6Team D7</v>
      </c>
      <c r="AA207" s="172">
        <f t="shared" si="104"/>
        <v>1</v>
      </c>
      <c r="AB207" s="172" t="str">
        <f t="shared" si="109"/>
        <v>3 : 3</v>
      </c>
      <c r="AC207" s="3" t="str">
        <f t="shared" si="110"/>
        <v/>
      </c>
      <c r="AD207" s="64" t="str">
        <f t="shared" si="111"/>
        <v/>
      </c>
      <c r="AE207" s="66">
        <f t="shared" si="102"/>
        <v>1</v>
      </c>
      <c r="AF207" s="64">
        <f t="shared" si="103"/>
        <v>1</v>
      </c>
      <c r="AG207" s="172">
        <f>IF($AH207="",0,COUNTIF($AH$64:$AH207,INDEX($AH$352:$AH$639,ROW($A144))))</f>
        <v>0</v>
      </c>
      <c r="AH207" s="167" t="str">
        <f t="shared" si="105"/>
        <v>Team D6Team D7</v>
      </c>
      <c r="AI207" s="3" t="s">
        <v>138</v>
      </c>
    </row>
    <row r="208" spans="7:35" x14ac:dyDescent="0.2">
      <c r="G208" s="1" t="s">
        <v>242</v>
      </c>
      <c r="H208" s="269" t="str">
        <f>Spielplan!$J133</f>
        <v>Team D7</v>
      </c>
      <c r="I208" s="170" t="str">
        <f>Spielplan!$L133</f>
        <v>Team D8</v>
      </c>
      <c r="J208" s="270">
        <f>IF(Spielplan!$M133="","",Spielplan!$M133)</f>
        <v>1</v>
      </c>
      <c r="K208" s="271">
        <f>IF(Spielplan!$O133="","",Spielplan!$O133)</f>
        <v>2</v>
      </c>
      <c r="U208" s="57" t="s">
        <v>259</v>
      </c>
      <c r="V208" s="39" t="str">
        <f t="shared" si="100"/>
        <v>Eintracht Frankfurt</v>
      </c>
      <c r="W208" s="172" t="str">
        <f t="shared" si="101"/>
        <v>Team A9</v>
      </c>
      <c r="X208" s="172">
        <f t="shared" si="106"/>
        <v>3</v>
      </c>
      <c r="Y208" s="34">
        <f t="shared" si="107"/>
        <v>1</v>
      </c>
      <c r="Z208" s="33" t="str">
        <f t="shared" si="108"/>
        <v/>
      </c>
      <c r="AA208" s="172">
        <f t="shared" si="104"/>
        <v>1</v>
      </c>
      <c r="AB208" s="172" t="str">
        <f t="shared" si="109"/>
        <v/>
      </c>
      <c r="AC208" s="3" t="str">
        <f t="shared" si="110"/>
        <v>Eintracht FrankfurtTeam A9</v>
      </c>
      <c r="AD208" s="64" t="str">
        <f t="shared" si="111"/>
        <v>3 : 1</v>
      </c>
      <c r="AE208" s="66">
        <f t="shared" si="102"/>
        <v>3</v>
      </c>
      <c r="AF208" s="64">
        <f t="shared" si="103"/>
        <v>0</v>
      </c>
      <c r="AG208" s="172">
        <f>IF($AH208="",0,COUNTIF($AH$64:$AH208,INDEX($AH$352:$AH$639,ROW($A145))))</f>
        <v>1</v>
      </c>
      <c r="AH208" s="167" t="str">
        <f t="shared" si="105"/>
        <v>Eintracht FrankfurtTeam A9</v>
      </c>
    </row>
    <row r="209" spans="7:34" x14ac:dyDescent="0.2">
      <c r="G209" s="1" t="s">
        <v>243</v>
      </c>
      <c r="H209" s="269" t="str">
        <f>Spielplan!$J134</f>
        <v>1. FC Riedwald</v>
      </c>
      <c r="I209" s="170" t="str">
        <f>Spielplan!$L134</f>
        <v>Eintracht Frankfurt</v>
      </c>
      <c r="J209" s="270">
        <f>IF(Spielplan!$M134="","",Spielplan!$M134)</f>
        <v>2</v>
      </c>
      <c r="K209" s="271">
        <f>IF(Spielplan!$O134="","",Spielplan!$O134)</f>
        <v>2</v>
      </c>
      <c r="U209" s="57" t="s">
        <v>260</v>
      </c>
      <c r="V209" s="39" t="str">
        <f t="shared" si="100"/>
        <v>Team B2</v>
      </c>
      <c r="W209" s="172" t="str">
        <f t="shared" si="101"/>
        <v>Team B9</v>
      </c>
      <c r="X209" s="172">
        <f t="shared" si="106"/>
        <v>3</v>
      </c>
      <c r="Y209" s="34">
        <f t="shared" si="107"/>
        <v>3</v>
      </c>
      <c r="Z209" s="33" t="str">
        <f t="shared" si="108"/>
        <v/>
      </c>
      <c r="AA209" s="172">
        <f t="shared" si="104"/>
        <v>1</v>
      </c>
      <c r="AB209" s="172" t="str">
        <f t="shared" si="109"/>
        <v/>
      </c>
      <c r="AC209" s="3" t="str">
        <f t="shared" si="110"/>
        <v>Team B2Team B9</v>
      </c>
      <c r="AD209" s="64" t="str">
        <f t="shared" si="111"/>
        <v>3 : 3</v>
      </c>
      <c r="AE209" s="66">
        <f t="shared" si="102"/>
        <v>1</v>
      </c>
      <c r="AF209" s="64">
        <f t="shared" si="103"/>
        <v>1</v>
      </c>
      <c r="AG209" s="172">
        <f>IF($AH209="",0,COUNTIF($AH$64:$AH209,INDEX($AH$352:$AH$639,ROW($A146))))</f>
        <v>1</v>
      </c>
      <c r="AH209" s="167" t="str">
        <f t="shared" si="105"/>
        <v>Team B2Team B9</v>
      </c>
    </row>
    <row r="210" spans="7:34" x14ac:dyDescent="0.2">
      <c r="G210" s="1" t="s">
        <v>244</v>
      </c>
      <c r="H210" s="269" t="str">
        <f>Spielplan!$J135</f>
        <v>Team B1</v>
      </c>
      <c r="I210" s="170" t="str">
        <f>Spielplan!$L135</f>
        <v>Team B2</v>
      </c>
      <c r="J210" s="270">
        <f>IF(Spielplan!$M135="","",Spielplan!$M135)</f>
        <v>4</v>
      </c>
      <c r="K210" s="271">
        <f>IF(Spielplan!$O135="","",Spielplan!$O135)</f>
        <v>3</v>
      </c>
      <c r="U210" s="57" t="s">
        <v>261</v>
      </c>
      <c r="V210" s="39" t="str">
        <f t="shared" si="100"/>
        <v>Team C2</v>
      </c>
      <c r="W210" s="172" t="str">
        <f t="shared" si="101"/>
        <v>Team C9</v>
      </c>
      <c r="X210" s="172">
        <f t="shared" si="106"/>
        <v>5</v>
      </c>
      <c r="Y210" s="34">
        <f t="shared" si="107"/>
        <v>1</v>
      </c>
      <c r="Z210" s="33" t="str">
        <f t="shared" si="108"/>
        <v/>
      </c>
      <c r="AA210" s="172">
        <f t="shared" si="104"/>
        <v>1</v>
      </c>
      <c r="AB210" s="172" t="str">
        <f t="shared" si="109"/>
        <v/>
      </c>
      <c r="AC210" s="3" t="str">
        <f t="shared" si="110"/>
        <v>Team C2Team C9</v>
      </c>
      <c r="AD210" s="64" t="str">
        <f t="shared" si="111"/>
        <v>5 : 1</v>
      </c>
      <c r="AE210" s="66">
        <f t="shared" si="102"/>
        <v>3</v>
      </c>
      <c r="AF210" s="64">
        <f t="shared" si="103"/>
        <v>0</v>
      </c>
      <c r="AG210" s="172">
        <f>IF($AH210="",0,COUNTIF($AH$64:$AH210,INDEX($AH$352:$AH$639,ROW($A147))))</f>
        <v>1</v>
      </c>
      <c r="AH210" s="167" t="str">
        <f t="shared" si="105"/>
        <v>Team C2Team C9</v>
      </c>
    </row>
    <row r="211" spans="7:34" x14ac:dyDescent="0.2">
      <c r="G211" s="1" t="s">
        <v>245</v>
      </c>
      <c r="H211" s="269" t="str">
        <f>Spielplan!$J136</f>
        <v>Team C1</v>
      </c>
      <c r="I211" s="170" t="str">
        <f>Spielplan!$L136</f>
        <v>Team C2</v>
      </c>
      <c r="J211" s="270">
        <f>IF(Spielplan!$M136="","",Spielplan!$M136)</f>
        <v>3</v>
      </c>
      <c r="K211" s="271">
        <f>IF(Spielplan!$O136="","",Spielplan!$O136)</f>
        <v>3</v>
      </c>
      <c r="U211" s="57" t="s">
        <v>262</v>
      </c>
      <c r="V211" s="39" t="str">
        <f t="shared" si="100"/>
        <v>Team D2</v>
      </c>
      <c r="W211" s="172" t="str">
        <f t="shared" si="101"/>
        <v>Team D9</v>
      </c>
      <c r="X211" s="172">
        <f t="shared" si="106"/>
        <v>6</v>
      </c>
      <c r="Y211" s="34">
        <f t="shared" si="107"/>
        <v>1</v>
      </c>
      <c r="Z211" s="33" t="str">
        <f t="shared" si="108"/>
        <v/>
      </c>
      <c r="AA211" s="172">
        <f t="shared" si="104"/>
        <v>1</v>
      </c>
      <c r="AB211" s="172" t="str">
        <f t="shared" si="109"/>
        <v/>
      </c>
      <c r="AC211" s="3" t="str">
        <f t="shared" si="110"/>
        <v>Team D2Team D9</v>
      </c>
      <c r="AD211" s="64" t="str">
        <f t="shared" si="111"/>
        <v>6 : 1</v>
      </c>
      <c r="AE211" s="66">
        <f t="shared" si="102"/>
        <v>3</v>
      </c>
      <c r="AF211" s="64">
        <f t="shared" si="103"/>
        <v>0</v>
      </c>
      <c r="AG211" s="172">
        <f>IF($AH211="",0,COUNTIF($AH$64:$AH211,INDEX($AH$352:$AH$639,ROW($A148))))</f>
        <v>1</v>
      </c>
      <c r="AH211" s="167" t="str">
        <f t="shared" si="105"/>
        <v>Team D2Team D9</v>
      </c>
    </row>
    <row r="212" spans="7:34" x14ac:dyDescent="0.2">
      <c r="G212" s="1" t="s">
        <v>246</v>
      </c>
      <c r="H212" s="269" t="str">
        <f>Spielplan!$J137</f>
        <v>Team D1</v>
      </c>
      <c r="I212" s="170" t="str">
        <f>Spielplan!$L137</f>
        <v>Team D2</v>
      </c>
      <c r="J212" s="270">
        <f>IF(Spielplan!$M137="","",Spielplan!$M137)</f>
        <v>1</v>
      </c>
      <c r="K212" s="271">
        <f>IF(Spielplan!$O137="","",Spielplan!$O137)</f>
        <v>3</v>
      </c>
      <c r="U212" s="57" t="s">
        <v>263</v>
      </c>
      <c r="V212" s="39" t="str">
        <f t="shared" si="100"/>
        <v>Team A8</v>
      </c>
      <c r="W212" s="172" t="str">
        <f t="shared" si="101"/>
        <v>FC Barcelona</v>
      </c>
      <c r="X212" s="172">
        <f t="shared" si="106"/>
        <v>5</v>
      </c>
      <c r="Y212" s="34">
        <f t="shared" si="107"/>
        <v>2</v>
      </c>
      <c r="Z212" s="33" t="str">
        <f t="shared" si="108"/>
        <v/>
      </c>
      <c r="AA212" s="172">
        <f t="shared" si="104"/>
        <v>1</v>
      </c>
      <c r="AB212" s="172" t="str">
        <f t="shared" si="109"/>
        <v/>
      </c>
      <c r="AC212" s="3" t="str">
        <f t="shared" si="110"/>
        <v>Team A8FC Barcelona</v>
      </c>
      <c r="AD212" s="64" t="str">
        <f t="shared" si="111"/>
        <v>5 : 2</v>
      </c>
      <c r="AE212" s="66">
        <f t="shared" si="102"/>
        <v>3</v>
      </c>
      <c r="AF212" s="64">
        <f t="shared" si="103"/>
        <v>0</v>
      </c>
      <c r="AG212" s="172">
        <f>IF($AH212="",0,COUNTIF($AH$64:$AH212,INDEX($AH$352:$AH$639,ROW($A149))))</f>
        <v>1</v>
      </c>
      <c r="AH212" s="167" t="str">
        <f t="shared" si="105"/>
        <v>Team A8FC Barcelona</v>
      </c>
    </row>
    <row r="213" spans="7:34" x14ac:dyDescent="0.2">
      <c r="G213" s="1" t="s">
        <v>247</v>
      </c>
      <c r="H213" s="269" t="str">
        <f>Spielplan!$J138</f>
        <v>Maibach 1822 eV</v>
      </c>
      <c r="I213" s="170" t="str">
        <f>Spielplan!$L138</f>
        <v>Team A9</v>
      </c>
      <c r="J213" s="270">
        <f>IF(Spielplan!$M138="","",Spielplan!$M138)</f>
        <v>3</v>
      </c>
      <c r="K213" s="271">
        <f>IF(Spielplan!$O138="","",Spielplan!$O138)</f>
        <v>3</v>
      </c>
      <c r="U213" s="57" t="s">
        <v>264</v>
      </c>
      <c r="V213" s="39" t="str">
        <f t="shared" si="100"/>
        <v>Team B8</v>
      </c>
      <c r="W213" s="172" t="str">
        <f t="shared" si="101"/>
        <v>Team B3</v>
      </c>
      <c r="X213" s="172">
        <f t="shared" si="106"/>
        <v>4</v>
      </c>
      <c r="Y213" s="34">
        <f t="shared" si="107"/>
        <v>2</v>
      </c>
      <c r="Z213" s="33" t="str">
        <f t="shared" si="108"/>
        <v/>
      </c>
      <c r="AA213" s="172">
        <f t="shared" si="104"/>
        <v>1</v>
      </c>
      <c r="AB213" s="172" t="str">
        <f t="shared" si="109"/>
        <v/>
      </c>
      <c r="AC213" s="3" t="str">
        <f t="shared" si="110"/>
        <v>Team B8Team B3</v>
      </c>
      <c r="AD213" s="64" t="str">
        <f t="shared" si="111"/>
        <v>4 : 2</v>
      </c>
      <c r="AE213" s="66">
        <f t="shared" si="102"/>
        <v>3</v>
      </c>
      <c r="AF213" s="64">
        <f t="shared" si="103"/>
        <v>0</v>
      </c>
      <c r="AG213" s="172">
        <f>IF($AH213="",0,COUNTIF($AH$64:$AH213,INDEX($AH$352:$AH$639,ROW($A150))))</f>
        <v>1</v>
      </c>
      <c r="AH213" s="167" t="str">
        <f t="shared" si="105"/>
        <v>Team B8Team B3</v>
      </c>
    </row>
    <row r="214" spans="7:34" x14ac:dyDescent="0.2">
      <c r="G214" s="1" t="s">
        <v>248</v>
      </c>
      <c r="H214" s="269" t="str">
        <f>Spielplan!$J139</f>
        <v>Team B4</v>
      </c>
      <c r="I214" s="170" t="str">
        <f>Spielplan!$L139</f>
        <v>Team B9</v>
      </c>
      <c r="J214" s="270">
        <f>IF(Spielplan!$M139="","",Spielplan!$M139)</f>
        <v>1</v>
      </c>
      <c r="K214" s="271">
        <f>IF(Spielplan!$O139="","",Spielplan!$O139)</f>
        <v>5</v>
      </c>
      <c r="U214" s="57" t="s">
        <v>265</v>
      </c>
      <c r="V214" s="39" t="str">
        <f t="shared" si="100"/>
        <v>Team C8</v>
      </c>
      <c r="W214" s="172" t="str">
        <f t="shared" si="101"/>
        <v>Team C3</v>
      </c>
      <c r="X214" s="172">
        <f t="shared" si="106"/>
        <v>3</v>
      </c>
      <c r="Y214" s="34">
        <f t="shared" si="107"/>
        <v>0</v>
      </c>
      <c r="Z214" s="33" t="str">
        <f t="shared" si="108"/>
        <v/>
      </c>
      <c r="AA214" s="172">
        <f t="shared" si="104"/>
        <v>1</v>
      </c>
      <c r="AB214" s="172" t="str">
        <f t="shared" si="109"/>
        <v/>
      </c>
      <c r="AC214" s="3" t="str">
        <f t="shared" si="110"/>
        <v>Team C8Team C3</v>
      </c>
      <c r="AD214" s="64" t="str">
        <f t="shared" si="111"/>
        <v>3 : 0</v>
      </c>
      <c r="AE214" s="66">
        <f t="shared" si="102"/>
        <v>3</v>
      </c>
      <c r="AF214" s="64">
        <f t="shared" si="103"/>
        <v>0</v>
      </c>
      <c r="AG214" s="172">
        <f>IF($AH214="",0,COUNTIF($AH$64:$AH214,INDEX($AH$352:$AH$639,ROW($A151))))</f>
        <v>1</v>
      </c>
      <c r="AH214" s="167" t="str">
        <f t="shared" si="105"/>
        <v>Team C8Team C3</v>
      </c>
    </row>
    <row r="215" spans="7:34" ht="12" customHeight="1" x14ac:dyDescent="0.2">
      <c r="G215" s="1" t="s">
        <v>249</v>
      </c>
      <c r="H215" s="269" t="str">
        <f>Spielplan!$J140</f>
        <v>Team C4</v>
      </c>
      <c r="I215" s="170" t="str">
        <f>Spielplan!$L140</f>
        <v>Team C9</v>
      </c>
      <c r="J215" s="270">
        <f>IF(Spielplan!$M140="","",Spielplan!$M140)</f>
        <v>1</v>
      </c>
      <c r="K215" s="271">
        <f>IF(Spielplan!$O140="","",Spielplan!$O140)</f>
        <v>6</v>
      </c>
      <c r="U215" s="57" t="s">
        <v>266</v>
      </c>
      <c r="V215" s="39" t="str">
        <f t="shared" si="100"/>
        <v>Team D8</v>
      </c>
      <c r="W215" s="172" t="str">
        <f t="shared" si="101"/>
        <v>Team D3</v>
      </c>
      <c r="X215" s="172">
        <f t="shared" si="106"/>
        <v>5</v>
      </c>
      <c r="Y215" s="34">
        <f t="shared" si="107"/>
        <v>1</v>
      </c>
      <c r="Z215" s="33" t="str">
        <f t="shared" si="108"/>
        <v/>
      </c>
      <c r="AA215" s="172">
        <f t="shared" si="104"/>
        <v>1</v>
      </c>
      <c r="AB215" s="172" t="str">
        <f t="shared" si="109"/>
        <v/>
      </c>
      <c r="AC215" s="3" t="str">
        <f t="shared" si="110"/>
        <v>Team D8Team D3</v>
      </c>
      <c r="AD215" s="64" t="str">
        <f t="shared" si="111"/>
        <v>5 : 1</v>
      </c>
      <c r="AE215" s="66">
        <f t="shared" si="102"/>
        <v>3</v>
      </c>
      <c r="AF215" s="64">
        <f t="shared" si="103"/>
        <v>0</v>
      </c>
      <c r="AG215" s="172">
        <f>IF($AH215="",0,COUNTIF($AH$64:$AH215,INDEX($AH$352:$AH$639,ROW($A152))))</f>
        <v>1</v>
      </c>
      <c r="AH215" s="167" t="str">
        <f t="shared" si="105"/>
        <v>Team D8Team D3</v>
      </c>
    </row>
    <row r="216" spans="7:34" x14ac:dyDescent="0.2">
      <c r="G216" s="1" t="s">
        <v>250</v>
      </c>
      <c r="H216" s="269" t="str">
        <f>Spielplan!$J141</f>
        <v>Team D4</v>
      </c>
      <c r="I216" s="170" t="str">
        <f>Spielplan!$L141</f>
        <v>Team D9</v>
      </c>
      <c r="J216" s="270">
        <f>IF(Spielplan!$M141="","",Spielplan!$M141)</f>
        <v>2</v>
      </c>
      <c r="K216" s="271">
        <f>IF(Spielplan!$O141="","",Spielplan!$O141)</f>
        <v>5</v>
      </c>
      <c r="U216" s="57" t="s">
        <v>267</v>
      </c>
      <c r="V216" s="39" t="str">
        <f t="shared" si="100"/>
        <v>Maibach 1822 eV</v>
      </c>
      <c r="W216" s="172" t="str">
        <f t="shared" si="101"/>
        <v>Team A7</v>
      </c>
      <c r="X216" s="172">
        <f t="shared" si="106"/>
        <v>0</v>
      </c>
      <c r="Y216" s="34">
        <f t="shared" si="107"/>
        <v>3</v>
      </c>
      <c r="Z216" s="33" t="str">
        <f t="shared" si="108"/>
        <v/>
      </c>
      <c r="AA216" s="172">
        <f t="shared" si="104"/>
        <v>1</v>
      </c>
      <c r="AB216" s="172" t="str">
        <f t="shared" si="109"/>
        <v/>
      </c>
      <c r="AC216" s="3" t="str">
        <f t="shared" si="110"/>
        <v>Maibach 1822 eVTeam A7</v>
      </c>
      <c r="AD216" s="64" t="str">
        <f t="shared" si="111"/>
        <v>0 : 3</v>
      </c>
      <c r="AE216" s="66">
        <f t="shared" si="102"/>
        <v>0</v>
      </c>
      <c r="AF216" s="64">
        <f t="shared" si="103"/>
        <v>3</v>
      </c>
      <c r="AG216" s="172">
        <f>IF($AH216="",0,COUNTIF($AH$64:$AH216,INDEX($AH$352:$AH$639,ROW($A153))))</f>
        <v>1</v>
      </c>
      <c r="AH216" s="167" t="str">
        <f t="shared" si="105"/>
        <v>Maibach 1822 eVTeam A7</v>
      </c>
    </row>
    <row r="217" spans="7:34" x14ac:dyDescent="0.2">
      <c r="G217" s="1" t="s">
        <v>251</v>
      </c>
      <c r="H217" s="269" t="str">
        <f>Spielplan!$J142</f>
        <v>Team A8</v>
      </c>
      <c r="I217" s="170" t="str">
        <f>Spielplan!$L142</f>
        <v>Beinbruch SC</v>
      </c>
      <c r="J217" s="270">
        <f>IF(Spielplan!$M142="","",Spielplan!$M142)</f>
        <v>2</v>
      </c>
      <c r="K217" s="271">
        <f>IF(Spielplan!$O142="","",Spielplan!$O142)</f>
        <v>4</v>
      </c>
      <c r="U217" s="57" t="s">
        <v>268</v>
      </c>
      <c r="V217" s="39" t="str">
        <f t="shared" si="100"/>
        <v>Team B4</v>
      </c>
      <c r="W217" s="172" t="str">
        <f t="shared" si="101"/>
        <v>Team B7</v>
      </c>
      <c r="X217" s="172">
        <f t="shared" si="106"/>
        <v>1</v>
      </c>
      <c r="Y217" s="34">
        <f t="shared" si="107"/>
        <v>2</v>
      </c>
      <c r="Z217" s="33" t="str">
        <f t="shared" si="108"/>
        <v/>
      </c>
      <c r="AA217" s="172">
        <f t="shared" si="104"/>
        <v>1</v>
      </c>
      <c r="AB217" s="172" t="str">
        <f t="shared" si="109"/>
        <v/>
      </c>
      <c r="AC217" s="3" t="str">
        <f t="shared" si="110"/>
        <v>Team B4Team B7</v>
      </c>
      <c r="AD217" s="64" t="str">
        <f t="shared" si="111"/>
        <v>1 : 2</v>
      </c>
      <c r="AE217" s="66">
        <f t="shared" si="102"/>
        <v>0</v>
      </c>
      <c r="AF217" s="64">
        <f t="shared" si="103"/>
        <v>3</v>
      </c>
      <c r="AG217" s="172">
        <f>IF($AH217="",0,COUNTIF($AH$64:$AH217,INDEX($AH$352:$AH$639,ROW($A154))))</f>
        <v>1</v>
      </c>
      <c r="AH217" s="167" t="str">
        <f t="shared" si="105"/>
        <v>Team B4Team B7</v>
      </c>
    </row>
    <row r="218" spans="7:34" x14ac:dyDescent="0.2">
      <c r="G218" s="1" t="s">
        <v>252</v>
      </c>
      <c r="H218" s="269" t="str">
        <f>Spielplan!$J143</f>
        <v>Team B8</v>
      </c>
      <c r="I218" s="170" t="str">
        <f>Spielplan!$L143</f>
        <v>Team B5</v>
      </c>
      <c r="J218" s="270">
        <f>IF(Spielplan!$M143="","",Spielplan!$M143)</f>
        <v>0</v>
      </c>
      <c r="K218" s="271">
        <f>IF(Spielplan!$O143="","",Spielplan!$O143)</f>
        <v>3</v>
      </c>
      <c r="U218" s="57" t="s">
        <v>269</v>
      </c>
      <c r="V218" s="39" t="str">
        <f t="shared" si="100"/>
        <v>Team C4</v>
      </c>
      <c r="W218" s="172" t="str">
        <f t="shared" si="101"/>
        <v>Team C7</v>
      </c>
      <c r="X218" s="172">
        <f t="shared" si="106"/>
        <v>2</v>
      </c>
      <c r="Y218" s="34">
        <f t="shared" si="107"/>
        <v>2</v>
      </c>
      <c r="Z218" s="33" t="str">
        <f t="shared" si="108"/>
        <v/>
      </c>
      <c r="AA218" s="172">
        <f t="shared" si="104"/>
        <v>1</v>
      </c>
      <c r="AB218" s="172" t="str">
        <f t="shared" si="109"/>
        <v/>
      </c>
      <c r="AC218" s="3" t="str">
        <f t="shared" si="110"/>
        <v>Team C4Team C7</v>
      </c>
      <c r="AD218" s="64" t="str">
        <f t="shared" si="111"/>
        <v>2 : 2</v>
      </c>
      <c r="AE218" s="66">
        <f t="shared" si="102"/>
        <v>1</v>
      </c>
      <c r="AF218" s="64">
        <f t="shared" si="103"/>
        <v>1</v>
      </c>
      <c r="AG218" s="172">
        <f>IF($AH218="",0,COUNTIF($AH$64:$AH218,INDEX($AH$352:$AH$639,ROW($A155))))</f>
        <v>1</v>
      </c>
      <c r="AH218" s="167" t="str">
        <f t="shared" si="105"/>
        <v>Team C4Team C7</v>
      </c>
    </row>
    <row r="219" spans="7:34" x14ac:dyDescent="0.2">
      <c r="G219" s="1" t="s">
        <v>253</v>
      </c>
      <c r="H219" s="269" t="str">
        <f>Spielplan!$J144</f>
        <v>Team C8</v>
      </c>
      <c r="I219" s="170" t="str">
        <f>Spielplan!$L144</f>
        <v>Team C5</v>
      </c>
      <c r="J219" s="270">
        <f>IF(Spielplan!$M144="","",Spielplan!$M144)</f>
        <v>1</v>
      </c>
      <c r="K219" s="271">
        <f>IF(Spielplan!$O144="","",Spielplan!$O144)</f>
        <v>5</v>
      </c>
      <c r="U219" s="57" t="s">
        <v>270</v>
      </c>
      <c r="V219" s="39" t="str">
        <f t="shared" si="100"/>
        <v>Team D4</v>
      </c>
      <c r="W219" s="172" t="str">
        <f t="shared" si="101"/>
        <v>Team D7</v>
      </c>
      <c r="X219" s="172">
        <f t="shared" si="106"/>
        <v>4</v>
      </c>
      <c r="Y219" s="34">
        <f t="shared" si="107"/>
        <v>3</v>
      </c>
      <c r="Z219" s="33" t="str">
        <f t="shared" si="108"/>
        <v/>
      </c>
      <c r="AA219" s="172">
        <f t="shared" si="104"/>
        <v>1</v>
      </c>
      <c r="AB219" s="172" t="str">
        <f t="shared" si="109"/>
        <v/>
      </c>
      <c r="AC219" s="3" t="str">
        <f t="shared" si="110"/>
        <v>Team D4Team D7</v>
      </c>
      <c r="AD219" s="64" t="str">
        <f t="shared" si="111"/>
        <v>4 : 3</v>
      </c>
      <c r="AE219" s="66">
        <f t="shared" si="102"/>
        <v>3</v>
      </c>
      <c r="AF219" s="64">
        <f t="shared" si="103"/>
        <v>0</v>
      </c>
      <c r="AG219" s="172">
        <f>IF($AH219="",0,COUNTIF($AH$64:$AH219,INDEX($AH$352:$AH$639,ROW($A156))))</f>
        <v>1</v>
      </c>
      <c r="AH219" s="167" t="str">
        <f t="shared" si="105"/>
        <v>Team D4Team D7</v>
      </c>
    </row>
    <row r="220" spans="7:34" x14ac:dyDescent="0.2">
      <c r="G220" s="1" t="s">
        <v>254</v>
      </c>
      <c r="H220" s="269" t="str">
        <f>Spielplan!$J145</f>
        <v>Team D8</v>
      </c>
      <c r="I220" s="170" t="str">
        <f>Spielplan!$L145</f>
        <v>Team D5</v>
      </c>
      <c r="J220" s="270">
        <f>IF(Spielplan!$M145="","",Spielplan!$M145)</f>
        <v>3</v>
      </c>
      <c r="K220" s="271">
        <f>IF(Spielplan!$O145="","",Spielplan!$O145)</f>
        <v>0</v>
      </c>
      <c r="U220" s="57" t="s">
        <v>271</v>
      </c>
      <c r="V220" s="39" t="str">
        <f t="shared" si="100"/>
        <v>FV Schlappe Lunge</v>
      </c>
      <c r="W220" s="172" t="str">
        <f t="shared" si="101"/>
        <v>Beinbruch SC</v>
      </c>
      <c r="X220" s="172">
        <f t="shared" si="106"/>
        <v>3</v>
      </c>
      <c r="Y220" s="34">
        <f t="shared" si="107"/>
        <v>3</v>
      </c>
      <c r="Z220" s="33" t="str">
        <f t="shared" si="108"/>
        <v/>
      </c>
      <c r="AA220" s="172">
        <f t="shared" si="104"/>
        <v>1</v>
      </c>
      <c r="AB220" s="172" t="str">
        <f t="shared" si="109"/>
        <v/>
      </c>
      <c r="AC220" s="3" t="str">
        <f t="shared" si="110"/>
        <v>FV Schlappe LungeBeinbruch SC</v>
      </c>
      <c r="AD220" s="64" t="str">
        <f t="shared" si="111"/>
        <v>3 : 3</v>
      </c>
      <c r="AE220" s="66">
        <f t="shared" si="102"/>
        <v>1</v>
      </c>
      <c r="AF220" s="64">
        <f t="shared" si="103"/>
        <v>1</v>
      </c>
      <c r="AG220" s="172">
        <f>IF($AH220="",0,COUNTIF($AH$64:$AH220,INDEX($AH$352:$AH$639,ROW($A157))))</f>
        <v>1</v>
      </c>
      <c r="AH220" s="167" t="str">
        <f t="shared" si="105"/>
        <v>FV Schlappe LungeBeinbruch SC</v>
      </c>
    </row>
    <row r="221" spans="7:34" x14ac:dyDescent="0.2">
      <c r="G221" s="1" t="s">
        <v>255</v>
      </c>
      <c r="H221" s="269" t="str">
        <f>Spielplan!$J146</f>
        <v>FV Schlappe Lunge</v>
      </c>
      <c r="I221" s="170" t="str">
        <f>Spielplan!$L146</f>
        <v>Team A7</v>
      </c>
      <c r="J221" s="270">
        <f>IF(Spielplan!$M146="","",Spielplan!$M146)</f>
        <v>2</v>
      </c>
      <c r="K221" s="271">
        <f>IF(Spielplan!$O146="","",Spielplan!$O146)</f>
        <v>1</v>
      </c>
      <c r="U221" s="57" t="s">
        <v>272</v>
      </c>
      <c r="V221" s="39" t="str">
        <f t="shared" si="100"/>
        <v>Team B6</v>
      </c>
      <c r="W221" s="172" t="str">
        <f t="shared" si="101"/>
        <v>Team B5</v>
      </c>
      <c r="X221" s="172">
        <f t="shared" si="106"/>
        <v>1</v>
      </c>
      <c r="Y221" s="34">
        <f t="shared" si="107"/>
        <v>3</v>
      </c>
      <c r="Z221" s="33" t="str">
        <f t="shared" si="108"/>
        <v/>
      </c>
      <c r="AA221" s="172">
        <f t="shared" si="104"/>
        <v>1</v>
      </c>
      <c r="AB221" s="172" t="str">
        <f t="shared" si="109"/>
        <v/>
      </c>
      <c r="AC221" s="3" t="str">
        <f t="shared" si="110"/>
        <v>Team B6Team B5</v>
      </c>
      <c r="AD221" s="64" t="str">
        <f t="shared" si="111"/>
        <v>1 : 3</v>
      </c>
      <c r="AE221" s="66">
        <f t="shared" si="102"/>
        <v>0</v>
      </c>
      <c r="AF221" s="64">
        <f t="shared" si="103"/>
        <v>3</v>
      </c>
      <c r="AG221" s="172">
        <f>IF($AH221="",0,COUNTIF($AH$64:$AH221,INDEX($AH$352:$AH$639,ROW($A158))))</f>
        <v>1</v>
      </c>
      <c r="AH221" s="167" t="str">
        <f t="shared" si="105"/>
        <v>Team B6Team B5</v>
      </c>
    </row>
    <row r="222" spans="7:34" x14ac:dyDescent="0.2">
      <c r="G222" s="1" t="s">
        <v>256</v>
      </c>
      <c r="H222" s="269" t="str">
        <f>Spielplan!$J147</f>
        <v>Team B6</v>
      </c>
      <c r="I222" s="170" t="str">
        <f>Spielplan!$L147</f>
        <v>Team B7</v>
      </c>
      <c r="J222" s="270">
        <f>IF(Spielplan!$M147="","",Spielplan!$M147)</f>
        <v>2</v>
      </c>
      <c r="K222" s="271">
        <f>IF(Spielplan!$O147="","",Spielplan!$O147)</f>
        <v>2</v>
      </c>
      <c r="U222" s="57" t="s">
        <v>273</v>
      </c>
      <c r="V222" s="39" t="str">
        <f t="shared" si="100"/>
        <v>Team C6</v>
      </c>
      <c r="W222" s="172" t="str">
        <f t="shared" si="101"/>
        <v>Team C5</v>
      </c>
      <c r="X222" s="172">
        <f t="shared" si="106"/>
        <v>3</v>
      </c>
      <c r="Y222" s="34">
        <f t="shared" si="107"/>
        <v>3</v>
      </c>
      <c r="Z222" s="33" t="str">
        <f t="shared" si="108"/>
        <v/>
      </c>
      <c r="AA222" s="172">
        <f t="shared" si="104"/>
        <v>1</v>
      </c>
      <c r="AB222" s="172" t="str">
        <f t="shared" si="109"/>
        <v/>
      </c>
      <c r="AC222" s="3" t="str">
        <f t="shared" si="110"/>
        <v>Team C6Team C5</v>
      </c>
      <c r="AD222" s="64" t="str">
        <f t="shared" si="111"/>
        <v>3 : 3</v>
      </c>
      <c r="AE222" s="66">
        <f t="shared" si="102"/>
        <v>1</v>
      </c>
      <c r="AF222" s="64">
        <f t="shared" si="103"/>
        <v>1</v>
      </c>
      <c r="AG222" s="172">
        <f>IF($AH222="",0,COUNTIF($AH$64:$AH222,INDEX($AH$352:$AH$639,ROW($A159))))</f>
        <v>1</v>
      </c>
      <c r="AH222" s="167" t="str">
        <f t="shared" si="105"/>
        <v>Team C6Team C5</v>
      </c>
    </row>
    <row r="223" spans="7:34" x14ac:dyDescent="0.2">
      <c r="G223" s="1" t="s">
        <v>257</v>
      </c>
      <c r="H223" s="269" t="str">
        <f>Spielplan!$J148</f>
        <v>Team C6</v>
      </c>
      <c r="I223" s="170" t="str">
        <f>Spielplan!$L148</f>
        <v>Team C7</v>
      </c>
      <c r="J223" s="270">
        <f>IF(Spielplan!$M148="","",Spielplan!$M148)</f>
        <v>3</v>
      </c>
      <c r="K223" s="271">
        <f>IF(Spielplan!$O148="","",Spielplan!$O148)</f>
        <v>4</v>
      </c>
      <c r="U223" s="57" t="s">
        <v>274</v>
      </c>
      <c r="V223" s="39" t="str">
        <f t="shared" si="100"/>
        <v>Team D6</v>
      </c>
      <c r="W223" s="172" t="str">
        <f t="shared" si="101"/>
        <v>Team D5</v>
      </c>
      <c r="X223" s="172">
        <f t="shared" si="106"/>
        <v>1</v>
      </c>
      <c r="Y223" s="34">
        <f t="shared" si="107"/>
        <v>5</v>
      </c>
      <c r="Z223" s="33" t="str">
        <f t="shared" si="108"/>
        <v/>
      </c>
      <c r="AA223" s="172">
        <f t="shared" si="104"/>
        <v>1</v>
      </c>
      <c r="AB223" s="172" t="str">
        <f t="shared" si="109"/>
        <v/>
      </c>
      <c r="AC223" s="3" t="str">
        <f t="shared" si="110"/>
        <v>Team D6Team D5</v>
      </c>
      <c r="AD223" s="64" t="str">
        <f t="shared" si="111"/>
        <v>1 : 5</v>
      </c>
      <c r="AE223" s="66">
        <f t="shared" si="102"/>
        <v>0</v>
      </c>
      <c r="AF223" s="64">
        <f t="shared" si="103"/>
        <v>3</v>
      </c>
      <c r="AG223" s="172">
        <f>IF($AH223="",0,COUNTIF($AH$64:$AH223,INDEX($AH$352:$AH$639,ROW($A160))))</f>
        <v>1</v>
      </c>
      <c r="AH223" s="167" t="str">
        <f t="shared" si="105"/>
        <v>Team D6Team D5</v>
      </c>
    </row>
    <row r="224" spans="7:34" ht="12.75" x14ac:dyDescent="0.2">
      <c r="G224" s="1" t="s">
        <v>258</v>
      </c>
      <c r="H224" s="269" t="str">
        <f>Spielplan!$J149</f>
        <v>Team D6</v>
      </c>
      <c r="I224" s="170" t="str">
        <f>Spielplan!$L149</f>
        <v>Team D7</v>
      </c>
      <c r="J224" s="270">
        <f>IF(Spielplan!$M149="","",Spielplan!$M149)</f>
        <v>3</v>
      </c>
      <c r="K224" s="271">
        <f>IF(Spielplan!$O149="","",Spielplan!$O149)</f>
        <v>3</v>
      </c>
      <c r="N224" s="191" t="str">
        <f>""</f>
        <v/>
      </c>
      <c r="O224" s="191" t="str">
        <f>""</f>
        <v/>
      </c>
      <c r="P224" s="191" t="str">
        <f>""</f>
        <v/>
      </c>
      <c r="Q224" s="191" t="str">
        <f>""</f>
        <v/>
      </c>
      <c r="R224" s="191" t="str">
        <f>""</f>
        <v/>
      </c>
      <c r="S224" s="191" t="str">
        <f>""</f>
        <v/>
      </c>
      <c r="T224" s="191" t="str">
        <f>""</f>
        <v/>
      </c>
      <c r="U224" s="57" t="s">
        <v>275</v>
      </c>
      <c r="V224" s="39" t="str">
        <f t="shared" si="100"/>
        <v>1. FC Riedwald</v>
      </c>
      <c r="W224" s="172" t="str">
        <f t="shared" si="101"/>
        <v>Team A9</v>
      </c>
      <c r="X224" s="172">
        <f t="shared" si="106"/>
        <v>1</v>
      </c>
      <c r="Y224" s="34">
        <f t="shared" si="107"/>
        <v>6</v>
      </c>
      <c r="Z224" s="33" t="str">
        <f t="shared" si="108"/>
        <v/>
      </c>
      <c r="AA224" s="172">
        <f t="shared" si="104"/>
        <v>1</v>
      </c>
      <c r="AB224" s="172" t="str">
        <f t="shared" si="109"/>
        <v/>
      </c>
      <c r="AC224" s="3" t="str">
        <f t="shared" si="110"/>
        <v>1. FC RiedwaldTeam A9</v>
      </c>
      <c r="AD224" s="64" t="str">
        <f t="shared" si="111"/>
        <v>1 : 6</v>
      </c>
      <c r="AE224" s="66">
        <f t="shared" si="102"/>
        <v>0</v>
      </c>
      <c r="AF224" s="64">
        <f t="shared" si="103"/>
        <v>3</v>
      </c>
      <c r="AG224" s="172">
        <f>IF($AH224="",0,COUNTIF($AH$64:$AH224,INDEX($AH$352:$AH$639,ROW($A161))))</f>
        <v>1</v>
      </c>
      <c r="AH224" s="167" t="str">
        <f t="shared" si="105"/>
        <v>1. FC RiedwaldTeam A9</v>
      </c>
    </row>
    <row r="225" spans="7:34" x14ac:dyDescent="0.2">
      <c r="G225" s="1" t="s">
        <v>259</v>
      </c>
      <c r="H225" s="269" t="str">
        <f>Spielplan!$J150</f>
        <v>Eintracht Frankfurt</v>
      </c>
      <c r="I225" s="170" t="str">
        <f>Spielplan!$L150</f>
        <v>Team A9</v>
      </c>
      <c r="J225" s="270">
        <f>IF(Spielplan!$M150="","",Spielplan!$M150)</f>
        <v>3</v>
      </c>
      <c r="K225" s="271">
        <f>IF(Spielplan!$O150="","",Spielplan!$O150)</f>
        <v>1</v>
      </c>
      <c r="U225" s="57" t="s">
        <v>276</v>
      </c>
      <c r="V225" s="39" t="str">
        <f t="shared" si="100"/>
        <v>Team B1</v>
      </c>
      <c r="W225" s="172" t="str">
        <f t="shared" si="101"/>
        <v>Team B9</v>
      </c>
      <c r="X225" s="172">
        <f t="shared" si="106"/>
        <v>2</v>
      </c>
      <c r="Y225" s="34">
        <f t="shared" si="107"/>
        <v>5</v>
      </c>
      <c r="Z225" s="33" t="str">
        <f t="shared" si="108"/>
        <v/>
      </c>
      <c r="AA225" s="172">
        <f t="shared" si="104"/>
        <v>1</v>
      </c>
      <c r="AB225" s="172" t="str">
        <f t="shared" si="109"/>
        <v/>
      </c>
      <c r="AC225" s="3" t="str">
        <f t="shared" si="110"/>
        <v>Team B1Team B9</v>
      </c>
      <c r="AD225" s="64" t="str">
        <f t="shared" si="111"/>
        <v>2 : 5</v>
      </c>
      <c r="AE225" s="66">
        <f t="shared" si="102"/>
        <v>0</v>
      </c>
      <c r="AF225" s="64">
        <f t="shared" si="103"/>
        <v>3</v>
      </c>
      <c r="AG225" s="172">
        <f>IF($AH225="",0,COUNTIF($AH$64:$AH225,INDEX($AH$352:$AH$639,ROW($A162))))</f>
        <v>1</v>
      </c>
      <c r="AH225" s="167" t="str">
        <f t="shared" si="105"/>
        <v>Team B1Team B9</v>
      </c>
    </row>
    <row r="226" spans="7:34" x14ac:dyDescent="0.2">
      <c r="G226" s="1" t="s">
        <v>260</v>
      </c>
      <c r="H226" s="269" t="str">
        <f>Spielplan!$J151</f>
        <v>Team B2</v>
      </c>
      <c r="I226" s="170" t="str">
        <f>Spielplan!$L151</f>
        <v>Team B9</v>
      </c>
      <c r="J226" s="270">
        <f>IF(Spielplan!$M151="","",Spielplan!$M151)</f>
        <v>3</v>
      </c>
      <c r="K226" s="271">
        <f>IF(Spielplan!$O151="","",Spielplan!$O151)</f>
        <v>3</v>
      </c>
      <c r="U226" s="57" t="s">
        <v>277</v>
      </c>
      <c r="V226" s="39" t="str">
        <f t="shared" si="100"/>
        <v>Team C1</v>
      </c>
      <c r="W226" s="172" t="str">
        <f t="shared" si="101"/>
        <v>Team C9</v>
      </c>
      <c r="X226" s="172">
        <f t="shared" si="106"/>
        <v>2</v>
      </c>
      <c r="Y226" s="34">
        <f t="shared" si="107"/>
        <v>4</v>
      </c>
      <c r="Z226" s="33" t="str">
        <f t="shared" si="108"/>
        <v/>
      </c>
      <c r="AA226" s="172">
        <f t="shared" si="104"/>
        <v>1</v>
      </c>
      <c r="AB226" s="172" t="str">
        <f t="shared" si="109"/>
        <v/>
      </c>
      <c r="AC226" s="3" t="str">
        <f t="shared" si="110"/>
        <v>Team C1Team C9</v>
      </c>
      <c r="AD226" s="64" t="str">
        <f t="shared" si="111"/>
        <v>2 : 4</v>
      </c>
      <c r="AE226" s="66">
        <f t="shared" si="102"/>
        <v>0</v>
      </c>
      <c r="AF226" s="64">
        <f t="shared" si="103"/>
        <v>3</v>
      </c>
      <c r="AG226" s="172">
        <f>IF($AH226="",0,COUNTIF($AH$64:$AH226,INDEX($AH$352:$AH$639,ROW($A163))))</f>
        <v>1</v>
      </c>
      <c r="AH226" s="167" t="str">
        <f t="shared" si="105"/>
        <v>Team C1Team C9</v>
      </c>
    </row>
    <row r="227" spans="7:34" x14ac:dyDescent="0.2">
      <c r="G227" s="1" t="s">
        <v>261</v>
      </c>
      <c r="H227" s="269" t="str">
        <f>Spielplan!$J152</f>
        <v>Team C2</v>
      </c>
      <c r="I227" s="170" t="str">
        <f>Spielplan!$L152</f>
        <v>Team C9</v>
      </c>
      <c r="J227" s="270">
        <f>IF(Spielplan!$M152="","",Spielplan!$M152)</f>
        <v>5</v>
      </c>
      <c r="K227" s="271">
        <f>IF(Spielplan!$O152="","",Spielplan!$O152)</f>
        <v>1</v>
      </c>
      <c r="U227" s="57" t="s">
        <v>278</v>
      </c>
      <c r="V227" s="39" t="str">
        <f t="shared" si="100"/>
        <v>Team D1</v>
      </c>
      <c r="W227" s="172" t="str">
        <f t="shared" si="101"/>
        <v>Team D9</v>
      </c>
      <c r="X227" s="172">
        <f t="shared" si="106"/>
        <v>0</v>
      </c>
      <c r="Y227" s="34">
        <f t="shared" si="107"/>
        <v>3</v>
      </c>
      <c r="Z227" s="33" t="str">
        <f t="shared" si="108"/>
        <v/>
      </c>
      <c r="AA227" s="172">
        <f t="shared" si="104"/>
        <v>1</v>
      </c>
      <c r="AB227" s="172" t="str">
        <f t="shared" si="109"/>
        <v/>
      </c>
      <c r="AC227" s="3" t="str">
        <f t="shared" si="110"/>
        <v>Team D1Team D9</v>
      </c>
      <c r="AD227" s="64" t="str">
        <f t="shared" si="111"/>
        <v>0 : 3</v>
      </c>
      <c r="AE227" s="66">
        <f t="shared" si="102"/>
        <v>0</v>
      </c>
      <c r="AF227" s="64">
        <f t="shared" si="103"/>
        <v>3</v>
      </c>
      <c r="AG227" s="172">
        <f>IF($AH227="",0,COUNTIF($AH$64:$AH227,INDEX($AH$352:$AH$639,ROW($A164))))</f>
        <v>1</v>
      </c>
      <c r="AH227" s="167" t="str">
        <f t="shared" si="105"/>
        <v>Team D1Team D9</v>
      </c>
    </row>
    <row r="228" spans="7:34" x14ac:dyDescent="0.2">
      <c r="G228" s="1" t="s">
        <v>262</v>
      </c>
      <c r="H228" s="269" t="str">
        <f>Spielplan!$J153</f>
        <v>Team D2</v>
      </c>
      <c r="I228" s="170" t="str">
        <f>Spielplan!$L153</f>
        <v>Team D9</v>
      </c>
      <c r="J228" s="270">
        <f>IF(Spielplan!$M153="","",Spielplan!$M153)</f>
        <v>6</v>
      </c>
      <c r="K228" s="271">
        <f>IF(Spielplan!$O153="","",Spielplan!$O153)</f>
        <v>1</v>
      </c>
      <c r="U228" s="57" t="s">
        <v>279</v>
      </c>
      <c r="V228" s="39" t="str">
        <f t="shared" si="100"/>
        <v>Team A7</v>
      </c>
      <c r="W228" s="172" t="str">
        <f t="shared" si="101"/>
        <v>Eintracht Frankfurt</v>
      </c>
      <c r="X228" s="172">
        <f t="shared" si="106"/>
        <v>1</v>
      </c>
      <c r="Y228" s="34">
        <f t="shared" si="107"/>
        <v>5</v>
      </c>
      <c r="Z228" s="33" t="str">
        <f t="shared" si="108"/>
        <v/>
      </c>
      <c r="AA228" s="172">
        <f t="shared" si="104"/>
        <v>1</v>
      </c>
      <c r="AB228" s="172" t="str">
        <f t="shared" si="109"/>
        <v/>
      </c>
      <c r="AC228" s="3" t="str">
        <f t="shared" si="110"/>
        <v>Team A7Eintracht Frankfurt</v>
      </c>
      <c r="AD228" s="64" t="str">
        <f t="shared" si="111"/>
        <v>1 : 5</v>
      </c>
      <c r="AE228" s="66">
        <f t="shared" si="102"/>
        <v>0</v>
      </c>
      <c r="AF228" s="64">
        <f t="shared" si="103"/>
        <v>3</v>
      </c>
      <c r="AG228" s="172">
        <f>IF($AH228="",0,COUNTIF($AH$64:$AH228,INDEX($AH$352:$AH$639,ROW($A165))))</f>
        <v>1</v>
      </c>
      <c r="AH228" s="167" t="str">
        <f t="shared" si="105"/>
        <v>Team A7Eintracht Frankfurt</v>
      </c>
    </row>
    <row r="229" spans="7:34" x14ac:dyDescent="0.2">
      <c r="G229" s="1" t="s">
        <v>263</v>
      </c>
      <c r="H229" s="269" t="str">
        <f>Spielplan!$J154</f>
        <v>Team A8</v>
      </c>
      <c r="I229" s="170" t="str">
        <f>Spielplan!$L154</f>
        <v>FC Barcelona</v>
      </c>
      <c r="J229" s="270">
        <f>IF(Spielplan!$M154="","",Spielplan!$M154)</f>
        <v>5</v>
      </c>
      <c r="K229" s="271">
        <f>IF(Spielplan!$O154="","",Spielplan!$O154)</f>
        <v>2</v>
      </c>
      <c r="U229" s="57" t="s">
        <v>280</v>
      </c>
      <c r="V229" s="39" t="str">
        <f t="shared" si="100"/>
        <v>Team B7</v>
      </c>
      <c r="W229" s="172" t="str">
        <f t="shared" si="101"/>
        <v>Team B2</v>
      </c>
      <c r="X229" s="172">
        <f t="shared" si="106"/>
        <v>3</v>
      </c>
      <c r="Y229" s="34">
        <f t="shared" si="107"/>
        <v>0</v>
      </c>
      <c r="Z229" s="33" t="str">
        <f t="shared" si="108"/>
        <v/>
      </c>
      <c r="AA229" s="172">
        <f t="shared" si="104"/>
        <v>1</v>
      </c>
      <c r="AB229" s="172" t="str">
        <f t="shared" si="109"/>
        <v/>
      </c>
      <c r="AC229" s="3" t="str">
        <f t="shared" si="110"/>
        <v>Team B7Team B2</v>
      </c>
      <c r="AD229" s="64" t="str">
        <f t="shared" si="111"/>
        <v>3 : 0</v>
      </c>
      <c r="AE229" s="66">
        <f t="shared" si="102"/>
        <v>3</v>
      </c>
      <c r="AF229" s="64">
        <f t="shared" si="103"/>
        <v>0</v>
      </c>
      <c r="AG229" s="172">
        <f>IF($AH229="",0,COUNTIF($AH$64:$AH229,INDEX($AH$352:$AH$639,ROW($A166))))</f>
        <v>1</v>
      </c>
      <c r="AH229" s="167" t="str">
        <f t="shared" si="105"/>
        <v>Team B7Team B2</v>
      </c>
    </row>
    <row r="230" spans="7:34" x14ac:dyDescent="0.2">
      <c r="G230" s="1" t="s">
        <v>264</v>
      </c>
      <c r="H230" s="269" t="str">
        <f>Spielplan!$J155</f>
        <v>Team B8</v>
      </c>
      <c r="I230" s="170" t="str">
        <f>Spielplan!$L155</f>
        <v>Team B3</v>
      </c>
      <c r="J230" s="270">
        <f>IF(Spielplan!$M155="","",Spielplan!$M155)</f>
        <v>4</v>
      </c>
      <c r="K230" s="271">
        <f>IF(Spielplan!$O155="","",Spielplan!$O155)</f>
        <v>2</v>
      </c>
      <c r="U230" s="57" t="s">
        <v>281</v>
      </c>
      <c r="V230" s="39" t="str">
        <f t="shared" si="100"/>
        <v>Team C7</v>
      </c>
      <c r="W230" s="172" t="str">
        <f t="shared" si="101"/>
        <v>Team C2</v>
      </c>
      <c r="X230" s="172">
        <f t="shared" si="106"/>
        <v>2</v>
      </c>
      <c r="Y230" s="34">
        <f t="shared" si="107"/>
        <v>1</v>
      </c>
      <c r="Z230" s="33" t="str">
        <f t="shared" si="108"/>
        <v/>
      </c>
      <c r="AA230" s="172">
        <f t="shared" si="104"/>
        <v>1</v>
      </c>
      <c r="AB230" s="172" t="str">
        <f t="shared" si="109"/>
        <v/>
      </c>
      <c r="AC230" s="3" t="str">
        <f t="shared" si="110"/>
        <v>Team C7Team C2</v>
      </c>
      <c r="AD230" s="64" t="str">
        <f t="shared" si="111"/>
        <v>2 : 1</v>
      </c>
      <c r="AE230" s="66">
        <f t="shared" si="102"/>
        <v>3</v>
      </c>
      <c r="AF230" s="64">
        <f t="shared" si="103"/>
        <v>0</v>
      </c>
      <c r="AG230" s="172">
        <f>IF($AH230="",0,COUNTIF($AH$64:$AH230,INDEX($AH$352:$AH$639,ROW($A167))))</f>
        <v>1</v>
      </c>
      <c r="AH230" s="167" t="str">
        <f t="shared" si="105"/>
        <v>Team C7Team C2</v>
      </c>
    </row>
    <row r="231" spans="7:34" x14ac:dyDescent="0.2">
      <c r="G231" s="1" t="s">
        <v>265</v>
      </c>
      <c r="H231" s="269" t="str">
        <f>Spielplan!$J156</f>
        <v>Team C8</v>
      </c>
      <c r="I231" s="170" t="str">
        <f>Spielplan!$L156</f>
        <v>Team C3</v>
      </c>
      <c r="J231" s="270">
        <f>IF(Spielplan!$M156="","",Spielplan!$M156)</f>
        <v>3</v>
      </c>
      <c r="K231" s="271">
        <f>IF(Spielplan!$O156="","",Spielplan!$O156)</f>
        <v>0</v>
      </c>
      <c r="U231" s="57" t="s">
        <v>282</v>
      </c>
      <c r="V231" s="39" t="str">
        <f t="shared" si="100"/>
        <v>Team D7</v>
      </c>
      <c r="W231" s="172" t="str">
        <f t="shared" si="101"/>
        <v>Team D2</v>
      </c>
      <c r="X231" s="172">
        <f t="shared" si="106"/>
        <v>2</v>
      </c>
      <c r="Y231" s="34">
        <f t="shared" si="107"/>
        <v>2</v>
      </c>
      <c r="Z231" s="33" t="str">
        <f t="shared" si="108"/>
        <v/>
      </c>
      <c r="AA231" s="172">
        <f t="shared" si="104"/>
        <v>1</v>
      </c>
      <c r="AB231" s="172" t="str">
        <f t="shared" si="109"/>
        <v/>
      </c>
      <c r="AC231" s="3" t="str">
        <f t="shared" si="110"/>
        <v>Team D7Team D2</v>
      </c>
      <c r="AD231" s="64" t="str">
        <f t="shared" si="111"/>
        <v>2 : 2</v>
      </c>
      <c r="AE231" s="66">
        <f t="shared" si="102"/>
        <v>1</v>
      </c>
      <c r="AF231" s="64">
        <f t="shared" si="103"/>
        <v>1</v>
      </c>
      <c r="AG231" s="172">
        <f>IF($AH231="",0,COUNTIF($AH$64:$AH231,INDEX($AH$352:$AH$639,ROW($A168))))</f>
        <v>1</v>
      </c>
      <c r="AH231" s="167" t="str">
        <f t="shared" si="105"/>
        <v>Team D7Team D2</v>
      </c>
    </row>
    <row r="232" spans="7:34" x14ac:dyDescent="0.2">
      <c r="G232" s="1" t="s">
        <v>266</v>
      </c>
      <c r="H232" s="269" t="str">
        <f>Spielplan!$J157</f>
        <v>Team D8</v>
      </c>
      <c r="I232" s="170" t="str">
        <f>Spielplan!$L157</f>
        <v>Team D3</v>
      </c>
      <c r="J232" s="270">
        <f>IF(Spielplan!$M157="","",Spielplan!$M157)</f>
        <v>5</v>
      </c>
      <c r="K232" s="271">
        <f>IF(Spielplan!$O157="","",Spielplan!$O157)</f>
        <v>1</v>
      </c>
      <c r="U232" s="57" t="s">
        <v>283</v>
      </c>
      <c r="V232" s="39" t="str">
        <f t="shared" si="100"/>
        <v>FC Barcelona</v>
      </c>
      <c r="W232" s="172" t="str">
        <f t="shared" si="101"/>
        <v>FV Schlappe Lunge</v>
      </c>
      <c r="X232" s="172">
        <f t="shared" si="106"/>
        <v>3</v>
      </c>
      <c r="Y232" s="34">
        <f t="shared" si="107"/>
        <v>4</v>
      </c>
      <c r="Z232" s="33" t="str">
        <f t="shared" si="108"/>
        <v/>
      </c>
      <c r="AA232" s="172">
        <f t="shared" si="104"/>
        <v>1</v>
      </c>
      <c r="AB232" s="172" t="str">
        <f t="shared" si="109"/>
        <v/>
      </c>
      <c r="AC232" s="3" t="str">
        <f t="shared" si="110"/>
        <v>FC BarcelonaFV Schlappe Lunge</v>
      </c>
      <c r="AD232" s="64" t="str">
        <f t="shared" si="111"/>
        <v>3 : 4</v>
      </c>
      <c r="AE232" s="66">
        <f t="shared" si="102"/>
        <v>0</v>
      </c>
      <c r="AF232" s="64">
        <f t="shared" si="103"/>
        <v>3</v>
      </c>
      <c r="AG232" s="172">
        <f>IF($AH232="",0,COUNTIF($AH$64:$AH232,INDEX($AH$352:$AH$639,ROW($A169))))</f>
        <v>1</v>
      </c>
      <c r="AH232" s="167" t="str">
        <f t="shared" si="105"/>
        <v>FC BarcelonaFV Schlappe Lunge</v>
      </c>
    </row>
    <row r="233" spans="7:34" x14ac:dyDescent="0.2">
      <c r="G233" s="1" t="s">
        <v>267</v>
      </c>
      <c r="H233" s="269" t="str">
        <f>Spielplan!$J158</f>
        <v>Maibach 1822 eV</v>
      </c>
      <c r="I233" s="170" t="str">
        <f>Spielplan!$L158</f>
        <v>Team A7</v>
      </c>
      <c r="J233" s="270">
        <f>IF(Spielplan!$M158="","",Spielplan!$M158)</f>
        <v>0</v>
      </c>
      <c r="K233" s="271">
        <f>IF(Spielplan!$O158="","",Spielplan!$O158)</f>
        <v>3</v>
      </c>
      <c r="U233" s="57" t="s">
        <v>284</v>
      </c>
      <c r="V233" s="39" t="str">
        <f t="shared" si="100"/>
        <v>Team B3</v>
      </c>
      <c r="W233" s="172" t="str">
        <f t="shared" si="101"/>
        <v>Team B6</v>
      </c>
      <c r="X233" s="172">
        <f t="shared" si="106"/>
        <v>3</v>
      </c>
      <c r="Y233" s="34">
        <f t="shared" si="107"/>
        <v>3</v>
      </c>
      <c r="Z233" s="33" t="str">
        <f t="shared" si="108"/>
        <v/>
      </c>
      <c r="AA233" s="172">
        <f t="shared" si="104"/>
        <v>1</v>
      </c>
      <c r="AB233" s="172" t="str">
        <f t="shared" si="109"/>
        <v/>
      </c>
      <c r="AC233" s="3" t="str">
        <f t="shared" si="110"/>
        <v>Team B3Team B6</v>
      </c>
      <c r="AD233" s="64" t="str">
        <f t="shared" si="111"/>
        <v>3 : 3</v>
      </c>
      <c r="AE233" s="66">
        <f t="shared" si="102"/>
        <v>1</v>
      </c>
      <c r="AF233" s="64">
        <f t="shared" si="103"/>
        <v>1</v>
      </c>
      <c r="AG233" s="172">
        <f>IF($AH233="",0,COUNTIF($AH$64:$AH233,INDEX($AH$352:$AH$639,ROW($A170))))</f>
        <v>1</v>
      </c>
      <c r="AH233" s="167" t="str">
        <f t="shared" si="105"/>
        <v>Team B3Team B6</v>
      </c>
    </row>
    <row r="234" spans="7:34" x14ac:dyDescent="0.2">
      <c r="G234" s="1" t="s">
        <v>268</v>
      </c>
      <c r="H234" s="269" t="str">
        <f>Spielplan!$J159</f>
        <v>Team B4</v>
      </c>
      <c r="I234" s="170" t="str">
        <f>Spielplan!$L159</f>
        <v>Team B7</v>
      </c>
      <c r="J234" s="270">
        <f>IF(Spielplan!$M159="","",Spielplan!$M159)</f>
        <v>1</v>
      </c>
      <c r="K234" s="271">
        <f>IF(Spielplan!$O159="","",Spielplan!$O159)</f>
        <v>2</v>
      </c>
      <c r="U234" s="57" t="s">
        <v>285</v>
      </c>
      <c r="V234" s="39" t="str">
        <f t="shared" si="100"/>
        <v>Team C3</v>
      </c>
      <c r="W234" s="172" t="str">
        <f t="shared" si="101"/>
        <v>Team C6</v>
      </c>
      <c r="X234" s="172">
        <f t="shared" si="106"/>
        <v>3</v>
      </c>
      <c r="Y234" s="34">
        <f t="shared" si="107"/>
        <v>1</v>
      </c>
      <c r="Z234" s="33" t="str">
        <f t="shared" si="108"/>
        <v/>
      </c>
      <c r="AA234" s="172">
        <f t="shared" si="104"/>
        <v>1</v>
      </c>
      <c r="AB234" s="172" t="str">
        <f t="shared" si="109"/>
        <v/>
      </c>
      <c r="AC234" s="3" t="str">
        <f t="shared" si="110"/>
        <v>Team C3Team C6</v>
      </c>
      <c r="AD234" s="64" t="str">
        <f t="shared" si="111"/>
        <v>3 : 1</v>
      </c>
      <c r="AE234" s="66">
        <f t="shared" si="102"/>
        <v>3</v>
      </c>
      <c r="AF234" s="64">
        <f t="shared" si="103"/>
        <v>0</v>
      </c>
      <c r="AG234" s="172">
        <f>IF($AH234="",0,COUNTIF($AH$64:$AH234,INDEX($AH$352:$AH$639,ROW($A171))))</f>
        <v>1</v>
      </c>
      <c r="AH234" s="167" t="str">
        <f t="shared" si="105"/>
        <v>Team C3Team C6</v>
      </c>
    </row>
    <row r="235" spans="7:34" x14ac:dyDescent="0.2">
      <c r="G235" s="1" t="s">
        <v>269</v>
      </c>
      <c r="H235" s="269" t="str">
        <f>Spielplan!$J160</f>
        <v>Team C4</v>
      </c>
      <c r="I235" s="170" t="str">
        <f>Spielplan!$L160</f>
        <v>Team C7</v>
      </c>
      <c r="J235" s="270">
        <f>IF(Spielplan!$M160="","",Spielplan!$M160)</f>
        <v>2</v>
      </c>
      <c r="K235" s="271">
        <f>IF(Spielplan!$O160="","",Spielplan!$O160)</f>
        <v>2</v>
      </c>
      <c r="U235" s="57" t="s">
        <v>286</v>
      </c>
      <c r="V235" s="39" t="str">
        <f t="shared" si="100"/>
        <v>Team D3</v>
      </c>
      <c r="W235" s="172" t="str">
        <f t="shared" si="101"/>
        <v>Team D6</v>
      </c>
      <c r="X235" s="172">
        <f t="shared" si="106"/>
        <v>3</v>
      </c>
      <c r="Y235" s="34">
        <f t="shared" si="107"/>
        <v>3</v>
      </c>
      <c r="Z235" s="33" t="str">
        <f t="shared" si="108"/>
        <v/>
      </c>
      <c r="AA235" s="172">
        <f t="shared" si="104"/>
        <v>1</v>
      </c>
      <c r="AB235" s="172" t="str">
        <f t="shared" si="109"/>
        <v/>
      </c>
      <c r="AC235" s="3" t="str">
        <f t="shared" si="110"/>
        <v>Team D3Team D6</v>
      </c>
      <c r="AD235" s="64" t="str">
        <f t="shared" si="111"/>
        <v>3 : 3</v>
      </c>
      <c r="AE235" s="66">
        <f t="shared" si="102"/>
        <v>1</v>
      </c>
      <c r="AF235" s="64">
        <f t="shared" si="103"/>
        <v>1</v>
      </c>
      <c r="AG235" s="172">
        <f>IF($AH235="",0,COUNTIF($AH$64:$AH235,INDEX($AH$352:$AH$639,ROW($A172))))</f>
        <v>1</v>
      </c>
      <c r="AH235" s="167" t="str">
        <f t="shared" si="105"/>
        <v>Team D3Team D6</v>
      </c>
    </row>
    <row r="236" spans="7:34" x14ac:dyDescent="0.2">
      <c r="G236" s="1" t="s">
        <v>270</v>
      </c>
      <c r="H236" s="269" t="str">
        <f>Spielplan!$J161</f>
        <v>Team D4</v>
      </c>
      <c r="I236" s="170" t="str">
        <f>Spielplan!$L161</f>
        <v>Team D7</v>
      </c>
      <c r="J236" s="270">
        <f>IF(Spielplan!$M161="","",Spielplan!$M161)</f>
        <v>4</v>
      </c>
      <c r="K236" s="271">
        <f>IF(Spielplan!$O161="","",Spielplan!$O161)</f>
        <v>3</v>
      </c>
      <c r="U236" s="57" t="s">
        <v>287</v>
      </c>
      <c r="V236" s="39" t="str">
        <f t="shared" si="100"/>
        <v>Beinbruch SC</v>
      </c>
      <c r="W236" s="172" t="str">
        <f t="shared" si="101"/>
        <v>Maibach 1822 eV</v>
      </c>
      <c r="X236" s="172">
        <f t="shared" si="106"/>
        <v>5</v>
      </c>
      <c r="Y236" s="34">
        <f t="shared" si="107"/>
        <v>1</v>
      </c>
      <c r="Z236" s="33" t="str">
        <f t="shared" si="108"/>
        <v/>
      </c>
      <c r="AA236" s="172">
        <f t="shared" si="104"/>
        <v>1</v>
      </c>
      <c r="AB236" s="172" t="str">
        <f t="shared" si="109"/>
        <v/>
      </c>
      <c r="AC236" s="3" t="str">
        <f t="shared" si="110"/>
        <v>Beinbruch SCMaibach 1822 eV</v>
      </c>
      <c r="AD236" s="64" t="str">
        <f t="shared" si="111"/>
        <v>5 : 1</v>
      </c>
      <c r="AE236" s="66">
        <f t="shared" si="102"/>
        <v>3</v>
      </c>
      <c r="AF236" s="64">
        <f t="shared" si="103"/>
        <v>0</v>
      </c>
      <c r="AG236" s="172">
        <f>IF($AH236="",0,COUNTIF($AH$64:$AH236,INDEX($AH$352:$AH$639,ROW($A173))))</f>
        <v>1</v>
      </c>
      <c r="AH236" s="167" t="str">
        <f t="shared" si="105"/>
        <v>Beinbruch SCMaibach 1822 eV</v>
      </c>
    </row>
    <row r="237" spans="7:34" x14ac:dyDescent="0.2">
      <c r="G237" s="1" t="s">
        <v>271</v>
      </c>
      <c r="H237" s="269" t="str">
        <f>Spielplan!$J162</f>
        <v>FV Schlappe Lunge</v>
      </c>
      <c r="I237" s="170" t="str">
        <f>Spielplan!$L162</f>
        <v>Beinbruch SC</v>
      </c>
      <c r="J237" s="270">
        <f>IF(Spielplan!$M162="","",Spielplan!$M162)</f>
        <v>3</v>
      </c>
      <c r="K237" s="271">
        <f>IF(Spielplan!$O162="","",Spielplan!$O162)</f>
        <v>3</v>
      </c>
      <c r="U237" s="57" t="s">
        <v>288</v>
      </c>
      <c r="V237" s="39" t="str">
        <f t="shared" si="100"/>
        <v>Team B5</v>
      </c>
      <c r="W237" s="172" t="str">
        <f t="shared" si="101"/>
        <v>Team B4</v>
      </c>
      <c r="X237" s="172">
        <f t="shared" si="106"/>
        <v>6</v>
      </c>
      <c r="Y237" s="34">
        <f t="shared" si="107"/>
        <v>1</v>
      </c>
      <c r="Z237" s="33" t="str">
        <f t="shared" si="108"/>
        <v/>
      </c>
      <c r="AA237" s="172">
        <f t="shared" si="104"/>
        <v>1</v>
      </c>
      <c r="AB237" s="172" t="str">
        <f t="shared" si="109"/>
        <v/>
      </c>
      <c r="AC237" s="3" t="str">
        <f t="shared" si="110"/>
        <v>Team B5Team B4</v>
      </c>
      <c r="AD237" s="64" t="str">
        <f t="shared" si="111"/>
        <v>6 : 1</v>
      </c>
      <c r="AE237" s="66">
        <f t="shared" si="102"/>
        <v>3</v>
      </c>
      <c r="AF237" s="64">
        <f t="shared" si="103"/>
        <v>0</v>
      </c>
      <c r="AG237" s="172">
        <f>IF($AH237="",0,COUNTIF($AH$64:$AH237,INDEX($AH$352:$AH$639,ROW($A174))))</f>
        <v>1</v>
      </c>
      <c r="AH237" s="167" t="str">
        <f t="shared" si="105"/>
        <v>Team B5Team B4</v>
      </c>
    </row>
    <row r="238" spans="7:34" x14ac:dyDescent="0.2">
      <c r="G238" s="1" t="s">
        <v>272</v>
      </c>
      <c r="H238" s="269" t="str">
        <f>Spielplan!$J163</f>
        <v>Team B6</v>
      </c>
      <c r="I238" s="170" t="str">
        <f>Spielplan!$L163</f>
        <v>Team B5</v>
      </c>
      <c r="J238" s="270">
        <f>IF(Spielplan!$M163="","",Spielplan!$M163)</f>
        <v>1</v>
      </c>
      <c r="K238" s="271">
        <f>IF(Spielplan!$O163="","",Spielplan!$O163)</f>
        <v>3</v>
      </c>
      <c r="U238" s="57" t="s">
        <v>289</v>
      </c>
      <c r="V238" s="39" t="str">
        <f t="shared" si="100"/>
        <v>Team C5</v>
      </c>
      <c r="W238" s="172" t="str">
        <f t="shared" si="101"/>
        <v>Team C4</v>
      </c>
      <c r="X238" s="172">
        <f t="shared" si="106"/>
        <v>5</v>
      </c>
      <c r="Y238" s="34">
        <f t="shared" si="107"/>
        <v>2</v>
      </c>
      <c r="Z238" s="33" t="str">
        <f t="shared" si="108"/>
        <v/>
      </c>
      <c r="AA238" s="172">
        <f t="shared" si="104"/>
        <v>1</v>
      </c>
      <c r="AB238" s="172" t="str">
        <f t="shared" si="109"/>
        <v/>
      </c>
      <c r="AC238" s="3" t="str">
        <f t="shared" si="110"/>
        <v>Team C5Team C4</v>
      </c>
      <c r="AD238" s="64" t="str">
        <f t="shared" si="111"/>
        <v>5 : 2</v>
      </c>
      <c r="AE238" s="66">
        <f t="shared" si="102"/>
        <v>3</v>
      </c>
      <c r="AF238" s="64">
        <f t="shared" si="103"/>
        <v>0</v>
      </c>
      <c r="AG238" s="172">
        <f>IF($AH238="",0,COUNTIF($AH$64:$AH238,INDEX($AH$352:$AH$639,ROW($A175))))</f>
        <v>1</v>
      </c>
      <c r="AH238" s="167" t="str">
        <f t="shared" si="105"/>
        <v>Team C5Team C4</v>
      </c>
    </row>
    <row r="239" spans="7:34" x14ac:dyDescent="0.2">
      <c r="G239" s="1" t="s">
        <v>273</v>
      </c>
      <c r="H239" s="269" t="str">
        <f>Spielplan!$J164</f>
        <v>Team C6</v>
      </c>
      <c r="I239" s="170" t="str">
        <f>Spielplan!$L164</f>
        <v>Team C5</v>
      </c>
      <c r="J239" s="270">
        <f>IF(Spielplan!$M164="","",Spielplan!$M164)</f>
        <v>3</v>
      </c>
      <c r="K239" s="271">
        <f>IF(Spielplan!$O164="","",Spielplan!$O164)</f>
        <v>3</v>
      </c>
      <c r="U239" s="57" t="s">
        <v>290</v>
      </c>
      <c r="V239" s="39" t="str">
        <f t="shared" si="100"/>
        <v>Team D5</v>
      </c>
      <c r="W239" s="172" t="str">
        <f t="shared" si="101"/>
        <v>Team D4</v>
      </c>
      <c r="X239" s="172">
        <f t="shared" si="106"/>
        <v>4</v>
      </c>
      <c r="Y239" s="34">
        <f t="shared" si="107"/>
        <v>2</v>
      </c>
      <c r="Z239" s="33" t="str">
        <f t="shared" si="108"/>
        <v/>
      </c>
      <c r="AA239" s="172">
        <f t="shared" si="104"/>
        <v>1</v>
      </c>
      <c r="AB239" s="172" t="str">
        <f t="shared" si="109"/>
        <v/>
      </c>
      <c r="AC239" s="3" t="str">
        <f t="shared" si="110"/>
        <v>Team D5Team D4</v>
      </c>
      <c r="AD239" s="64" t="str">
        <f t="shared" si="111"/>
        <v>4 : 2</v>
      </c>
      <c r="AE239" s="66">
        <f t="shared" si="102"/>
        <v>3</v>
      </c>
      <c r="AF239" s="64">
        <f t="shared" si="103"/>
        <v>0</v>
      </c>
      <c r="AG239" s="172">
        <f>IF($AH239="",0,COUNTIF($AH$64:$AH239,INDEX($AH$352:$AH$639,ROW($A176))))</f>
        <v>1</v>
      </c>
      <c r="AH239" s="167" t="str">
        <f t="shared" si="105"/>
        <v>Team D5Team D4</v>
      </c>
    </row>
    <row r="240" spans="7:34" x14ac:dyDescent="0.2">
      <c r="G240" s="1" t="s">
        <v>274</v>
      </c>
      <c r="H240" s="269" t="str">
        <f>Spielplan!$J165</f>
        <v>Team D6</v>
      </c>
      <c r="I240" s="170" t="str">
        <f>Spielplan!$L165</f>
        <v>Team D5</v>
      </c>
      <c r="J240" s="270">
        <f>IF(Spielplan!$M165="","",Spielplan!$M165)</f>
        <v>1</v>
      </c>
      <c r="K240" s="271">
        <f>IF(Spielplan!$O165="","",Spielplan!$O165)</f>
        <v>5</v>
      </c>
      <c r="U240" s="57" t="s">
        <v>291</v>
      </c>
      <c r="V240" s="39" t="str">
        <f t="shared" si="100"/>
        <v>Team A8</v>
      </c>
      <c r="W240" s="172" t="str">
        <f t="shared" si="101"/>
        <v>1. FC Riedwald</v>
      </c>
      <c r="X240" s="172">
        <f t="shared" si="106"/>
        <v>3</v>
      </c>
      <c r="Y240" s="34">
        <f t="shared" si="107"/>
        <v>0</v>
      </c>
      <c r="Z240" s="33" t="str">
        <f t="shared" si="108"/>
        <v/>
      </c>
      <c r="AA240" s="172">
        <f t="shared" si="104"/>
        <v>1</v>
      </c>
      <c r="AB240" s="172" t="str">
        <f t="shared" si="109"/>
        <v/>
      </c>
      <c r="AC240" s="3" t="str">
        <f t="shared" si="110"/>
        <v>Team A81. FC Riedwald</v>
      </c>
      <c r="AD240" s="64" t="str">
        <f t="shared" si="111"/>
        <v>3 : 0</v>
      </c>
      <c r="AE240" s="66">
        <f t="shared" si="102"/>
        <v>3</v>
      </c>
      <c r="AF240" s="64">
        <f t="shared" si="103"/>
        <v>0</v>
      </c>
      <c r="AG240" s="172">
        <f>IF($AH240="",0,COUNTIF($AH$64:$AH240,INDEX($AH$352:$AH$639,ROW($A177))))</f>
        <v>1</v>
      </c>
      <c r="AH240" s="167" t="str">
        <f t="shared" si="105"/>
        <v>Team A81. FC Riedwald</v>
      </c>
    </row>
    <row r="241" spans="7:34" x14ac:dyDescent="0.2">
      <c r="G241" s="1" t="s">
        <v>275</v>
      </c>
      <c r="H241" s="269" t="str">
        <f>Spielplan!$J166</f>
        <v>1. FC Riedwald</v>
      </c>
      <c r="I241" s="170" t="str">
        <f>Spielplan!$L166</f>
        <v>Team A9</v>
      </c>
      <c r="J241" s="270">
        <f>IF(Spielplan!$M166="","",Spielplan!$M166)</f>
        <v>1</v>
      </c>
      <c r="K241" s="271">
        <f>IF(Spielplan!$O166="","",Spielplan!$O166)</f>
        <v>6</v>
      </c>
      <c r="U241" s="57" t="s">
        <v>292</v>
      </c>
      <c r="V241" s="39" t="str">
        <f t="shared" si="100"/>
        <v>Team B8</v>
      </c>
      <c r="W241" s="172" t="str">
        <f t="shared" si="101"/>
        <v>Team B1</v>
      </c>
      <c r="X241" s="172">
        <f t="shared" si="106"/>
        <v>5</v>
      </c>
      <c r="Y241" s="34">
        <f t="shared" si="107"/>
        <v>1</v>
      </c>
      <c r="Z241" s="33" t="str">
        <f t="shared" si="108"/>
        <v/>
      </c>
      <c r="AA241" s="172">
        <f t="shared" si="104"/>
        <v>1</v>
      </c>
      <c r="AB241" s="172" t="str">
        <f t="shared" si="109"/>
        <v/>
      </c>
      <c r="AC241" s="3" t="str">
        <f t="shared" si="110"/>
        <v>Team B8Team B1</v>
      </c>
      <c r="AD241" s="64" t="str">
        <f t="shared" si="111"/>
        <v>5 : 1</v>
      </c>
      <c r="AE241" s="66">
        <f t="shared" si="102"/>
        <v>3</v>
      </c>
      <c r="AF241" s="64">
        <f t="shared" si="103"/>
        <v>0</v>
      </c>
      <c r="AG241" s="172">
        <f>IF($AH241="",0,COUNTIF($AH$64:$AH241,INDEX($AH$352:$AH$639,ROW($A178))))</f>
        <v>1</v>
      </c>
      <c r="AH241" s="167" t="str">
        <f t="shared" si="105"/>
        <v>Team B8Team B1</v>
      </c>
    </row>
    <row r="242" spans="7:34" x14ac:dyDescent="0.2">
      <c r="G242" s="1" t="s">
        <v>276</v>
      </c>
      <c r="H242" s="269" t="str">
        <f>Spielplan!$J167</f>
        <v>Team B1</v>
      </c>
      <c r="I242" s="170" t="str">
        <f>Spielplan!$L167</f>
        <v>Team B9</v>
      </c>
      <c r="J242" s="270">
        <f>IF(Spielplan!$M167="","",Spielplan!$M167)</f>
        <v>2</v>
      </c>
      <c r="K242" s="271">
        <f>IF(Spielplan!$O167="","",Spielplan!$O167)</f>
        <v>5</v>
      </c>
      <c r="U242" s="57" t="s">
        <v>293</v>
      </c>
      <c r="V242" s="39" t="str">
        <f t="shared" si="100"/>
        <v>Team C8</v>
      </c>
      <c r="W242" s="172" t="str">
        <f t="shared" si="101"/>
        <v>Team C1</v>
      </c>
      <c r="X242" s="172">
        <f t="shared" si="106"/>
        <v>0</v>
      </c>
      <c r="Y242" s="34">
        <f t="shared" si="107"/>
        <v>3</v>
      </c>
      <c r="Z242" s="33" t="str">
        <f t="shared" si="108"/>
        <v/>
      </c>
      <c r="AA242" s="172">
        <f t="shared" si="104"/>
        <v>1</v>
      </c>
      <c r="AB242" s="172" t="str">
        <f t="shared" si="109"/>
        <v/>
      </c>
      <c r="AC242" s="3" t="str">
        <f t="shared" si="110"/>
        <v>Team C8Team C1</v>
      </c>
      <c r="AD242" s="64" t="str">
        <f t="shared" si="111"/>
        <v>0 : 3</v>
      </c>
      <c r="AE242" s="66">
        <f t="shared" si="102"/>
        <v>0</v>
      </c>
      <c r="AF242" s="64">
        <f t="shared" si="103"/>
        <v>3</v>
      </c>
      <c r="AG242" s="172">
        <f>IF($AH242="",0,COUNTIF($AH$64:$AH242,INDEX($AH$352:$AH$639,ROW($A179))))</f>
        <v>1</v>
      </c>
      <c r="AH242" s="167" t="str">
        <f t="shared" si="105"/>
        <v>Team C8Team C1</v>
      </c>
    </row>
    <row r="243" spans="7:34" x14ac:dyDescent="0.2">
      <c r="G243" s="1" t="s">
        <v>277</v>
      </c>
      <c r="H243" s="269" t="str">
        <f>Spielplan!$J168</f>
        <v>Team C1</v>
      </c>
      <c r="I243" s="170" t="str">
        <f>Spielplan!$L168</f>
        <v>Team C9</v>
      </c>
      <c r="J243" s="270">
        <f>IF(Spielplan!$M168="","",Spielplan!$M168)</f>
        <v>2</v>
      </c>
      <c r="K243" s="271">
        <f>IF(Spielplan!$O168="","",Spielplan!$O168)</f>
        <v>4</v>
      </c>
      <c r="U243" s="57" t="s">
        <v>294</v>
      </c>
      <c r="V243" s="39" t="str">
        <f t="shared" si="100"/>
        <v>Team D8</v>
      </c>
      <c r="W243" s="172" t="str">
        <f t="shared" si="101"/>
        <v>Team D1</v>
      </c>
      <c r="X243" s="172">
        <f t="shared" si="106"/>
        <v>1</v>
      </c>
      <c r="Y243" s="34">
        <f t="shared" si="107"/>
        <v>2</v>
      </c>
      <c r="Z243" s="33" t="str">
        <f t="shared" si="108"/>
        <v/>
      </c>
      <c r="AA243" s="172">
        <f t="shared" si="104"/>
        <v>1</v>
      </c>
      <c r="AB243" s="172" t="str">
        <f t="shared" si="109"/>
        <v/>
      </c>
      <c r="AC243" s="3" t="str">
        <f t="shared" si="110"/>
        <v>Team D8Team D1</v>
      </c>
      <c r="AD243" s="64" t="str">
        <f t="shared" si="111"/>
        <v>1 : 2</v>
      </c>
      <c r="AE243" s="66">
        <f t="shared" si="102"/>
        <v>0</v>
      </c>
      <c r="AF243" s="64">
        <f t="shared" si="103"/>
        <v>3</v>
      </c>
      <c r="AG243" s="172">
        <f>IF($AH243="",0,COUNTIF($AH$64:$AH243,INDEX($AH$352:$AH$639,ROW($A180))))</f>
        <v>1</v>
      </c>
      <c r="AH243" s="167" t="str">
        <f t="shared" si="105"/>
        <v>Team D8Team D1</v>
      </c>
    </row>
    <row r="244" spans="7:34" x14ac:dyDescent="0.2">
      <c r="G244" s="1" t="s">
        <v>278</v>
      </c>
      <c r="H244" s="269" t="str">
        <f>Spielplan!$J169</f>
        <v>Team D1</v>
      </c>
      <c r="I244" s="170" t="str">
        <f>Spielplan!$L169</f>
        <v>Team D9</v>
      </c>
      <c r="J244" s="270">
        <f>IF(Spielplan!$M169="","",Spielplan!$M169)</f>
        <v>0</v>
      </c>
      <c r="K244" s="271">
        <f>IF(Spielplan!$O169="","",Spielplan!$O169)</f>
        <v>3</v>
      </c>
      <c r="U244" s="57" t="s">
        <v>295</v>
      </c>
      <c r="V244" s="39" t="str">
        <f t="shared" si="100"/>
        <v>Team A9</v>
      </c>
      <c r="W244" s="172" t="str">
        <f t="shared" si="101"/>
        <v>Team A7</v>
      </c>
      <c r="X244" s="172">
        <f t="shared" si="106"/>
        <v>2</v>
      </c>
      <c r="Y244" s="34">
        <f t="shared" si="107"/>
        <v>2</v>
      </c>
      <c r="Z244" s="33" t="str">
        <f t="shared" si="108"/>
        <v/>
      </c>
      <c r="AA244" s="172">
        <f t="shared" si="104"/>
        <v>1</v>
      </c>
      <c r="AB244" s="172" t="str">
        <f t="shared" si="109"/>
        <v/>
      </c>
      <c r="AC244" s="3" t="str">
        <f t="shared" si="110"/>
        <v>Team A9Team A7</v>
      </c>
      <c r="AD244" s="64" t="str">
        <f t="shared" si="111"/>
        <v>2 : 2</v>
      </c>
      <c r="AE244" s="66">
        <f t="shared" si="102"/>
        <v>1</v>
      </c>
      <c r="AF244" s="64">
        <f t="shared" si="103"/>
        <v>1</v>
      </c>
      <c r="AG244" s="172">
        <f>IF($AH244="",0,COUNTIF($AH$64:$AH244,INDEX($AH$352:$AH$639,ROW($A181))))</f>
        <v>1</v>
      </c>
      <c r="AH244" s="167" t="str">
        <f t="shared" si="105"/>
        <v>Team A9Team A7</v>
      </c>
    </row>
    <row r="245" spans="7:34" x14ac:dyDescent="0.2">
      <c r="G245" s="1" t="s">
        <v>279</v>
      </c>
      <c r="H245" s="269" t="str">
        <f>Spielplan!$J170</f>
        <v>Team A7</v>
      </c>
      <c r="I245" s="170" t="str">
        <f>Spielplan!$L170</f>
        <v>Eintracht Frankfurt</v>
      </c>
      <c r="J245" s="270">
        <f>IF(Spielplan!$M170="","",Spielplan!$M170)</f>
        <v>1</v>
      </c>
      <c r="K245" s="271">
        <f>IF(Spielplan!$O170="","",Spielplan!$O170)</f>
        <v>5</v>
      </c>
      <c r="U245" s="57" t="s">
        <v>296</v>
      </c>
      <c r="V245" s="39" t="str">
        <f t="shared" si="100"/>
        <v>Team B9</v>
      </c>
      <c r="W245" s="172" t="str">
        <f t="shared" si="101"/>
        <v>Team B7</v>
      </c>
      <c r="X245" s="172">
        <f t="shared" si="106"/>
        <v>4</v>
      </c>
      <c r="Y245" s="34">
        <f t="shared" si="107"/>
        <v>3</v>
      </c>
      <c r="Z245" s="33" t="str">
        <f t="shared" si="108"/>
        <v/>
      </c>
      <c r="AA245" s="172">
        <f t="shared" si="104"/>
        <v>1</v>
      </c>
      <c r="AB245" s="172" t="str">
        <f t="shared" si="109"/>
        <v/>
      </c>
      <c r="AC245" s="3" t="str">
        <f t="shared" si="110"/>
        <v>Team B9Team B7</v>
      </c>
      <c r="AD245" s="64" t="str">
        <f t="shared" si="111"/>
        <v>4 : 3</v>
      </c>
      <c r="AE245" s="66">
        <f t="shared" si="102"/>
        <v>3</v>
      </c>
      <c r="AF245" s="64">
        <f t="shared" si="103"/>
        <v>0</v>
      </c>
      <c r="AG245" s="172">
        <f>IF($AH245="",0,COUNTIF($AH$64:$AH245,INDEX($AH$352:$AH$639,ROW($A182))))</f>
        <v>1</v>
      </c>
      <c r="AH245" s="167" t="str">
        <f t="shared" si="105"/>
        <v>Team B9Team B7</v>
      </c>
    </row>
    <row r="246" spans="7:34" x14ac:dyDescent="0.2">
      <c r="G246" s="1" t="s">
        <v>280</v>
      </c>
      <c r="H246" s="269" t="str">
        <f>Spielplan!$J171</f>
        <v>Team B7</v>
      </c>
      <c r="I246" s="170" t="str">
        <f>Spielplan!$L171</f>
        <v>Team B2</v>
      </c>
      <c r="J246" s="270">
        <f>IF(Spielplan!$M171="","",Spielplan!$M171)</f>
        <v>3</v>
      </c>
      <c r="K246" s="271">
        <f>IF(Spielplan!$O171="","",Spielplan!$O171)</f>
        <v>0</v>
      </c>
      <c r="U246" s="57" t="s">
        <v>297</v>
      </c>
      <c r="V246" s="39" t="str">
        <f t="shared" si="100"/>
        <v>Team C9</v>
      </c>
      <c r="W246" s="172" t="str">
        <f t="shared" si="101"/>
        <v>Team C7</v>
      </c>
      <c r="X246" s="172">
        <f t="shared" si="106"/>
        <v>3</v>
      </c>
      <c r="Y246" s="34">
        <f t="shared" si="107"/>
        <v>3</v>
      </c>
      <c r="Z246" s="33" t="str">
        <f t="shared" si="108"/>
        <v/>
      </c>
      <c r="AA246" s="172">
        <f t="shared" si="104"/>
        <v>1</v>
      </c>
      <c r="AB246" s="172" t="str">
        <f t="shared" si="109"/>
        <v/>
      </c>
      <c r="AC246" s="3" t="str">
        <f t="shared" si="110"/>
        <v>Team C9Team C7</v>
      </c>
      <c r="AD246" s="64" t="str">
        <f t="shared" si="111"/>
        <v>3 : 3</v>
      </c>
      <c r="AE246" s="66">
        <f t="shared" si="102"/>
        <v>1</v>
      </c>
      <c r="AF246" s="64">
        <f t="shared" si="103"/>
        <v>1</v>
      </c>
      <c r="AG246" s="172">
        <f>IF($AH246="",0,COUNTIF($AH$64:$AH246,INDEX($AH$352:$AH$639,ROW($A183))))</f>
        <v>1</v>
      </c>
      <c r="AH246" s="167" t="str">
        <f t="shared" si="105"/>
        <v>Team C9Team C7</v>
      </c>
    </row>
    <row r="247" spans="7:34" x14ac:dyDescent="0.2">
      <c r="G247" s="1" t="s">
        <v>281</v>
      </c>
      <c r="H247" s="269" t="str">
        <f>Spielplan!$J172</f>
        <v>Team C7</v>
      </c>
      <c r="I247" s="170" t="str">
        <f>Spielplan!$L172</f>
        <v>Team C2</v>
      </c>
      <c r="J247" s="270">
        <f>IF(Spielplan!$M172="","",Spielplan!$M172)</f>
        <v>2</v>
      </c>
      <c r="K247" s="271">
        <f>IF(Spielplan!$O172="","",Spielplan!$O172)</f>
        <v>1</v>
      </c>
      <c r="U247" s="57" t="s">
        <v>298</v>
      </c>
      <c r="V247" s="39" t="str">
        <f t="shared" si="100"/>
        <v>Team D9</v>
      </c>
      <c r="W247" s="172" t="str">
        <f t="shared" si="101"/>
        <v>Team D7</v>
      </c>
      <c r="X247" s="172">
        <f t="shared" si="106"/>
        <v>1</v>
      </c>
      <c r="Y247" s="34">
        <f t="shared" si="107"/>
        <v>3</v>
      </c>
      <c r="Z247" s="33" t="str">
        <f t="shared" si="108"/>
        <v/>
      </c>
      <c r="AA247" s="172">
        <f t="shared" si="104"/>
        <v>1</v>
      </c>
      <c r="AB247" s="172" t="str">
        <f t="shared" si="109"/>
        <v/>
      </c>
      <c r="AC247" s="3" t="str">
        <f t="shared" si="110"/>
        <v>Team D9Team D7</v>
      </c>
      <c r="AD247" s="64" t="str">
        <f t="shared" si="111"/>
        <v>1 : 3</v>
      </c>
      <c r="AE247" s="66">
        <f t="shared" si="102"/>
        <v>0</v>
      </c>
      <c r="AF247" s="64">
        <f t="shared" si="103"/>
        <v>3</v>
      </c>
      <c r="AG247" s="172">
        <f>IF($AH247="",0,COUNTIF($AH$64:$AH247,INDEX($AH$352:$AH$639,ROW($A184))))</f>
        <v>1</v>
      </c>
      <c r="AH247" s="167" t="str">
        <f t="shared" si="105"/>
        <v>Team D9Team D7</v>
      </c>
    </row>
    <row r="248" spans="7:34" x14ac:dyDescent="0.2">
      <c r="G248" s="1" t="s">
        <v>282</v>
      </c>
      <c r="H248" s="269" t="str">
        <f>Spielplan!$J173</f>
        <v>Team D7</v>
      </c>
      <c r="I248" s="170" t="str">
        <f>Spielplan!$L173</f>
        <v>Team D2</v>
      </c>
      <c r="J248" s="270">
        <f>IF(Spielplan!$M173="","",Spielplan!$M173)</f>
        <v>2</v>
      </c>
      <c r="K248" s="271">
        <f>IF(Spielplan!$O173="","",Spielplan!$O173)</f>
        <v>2</v>
      </c>
      <c r="U248" s="57" t="s">
        <v>299</v>
      </c>
      <c r="V248" s="39" t="str">
        <f t="shared" si="100"/>
        <v>Eintracht Frankfurt</v>
      </c>
      <c r="W248" s="172" t="str">
        <f t="shared" si="101"/>
        <v>Beinbruch SC</v>
      </c>
      <c r="X248" s="172">
        <f t="shared" si="106"/>
        <v>3</v>
      </c>
      <c r="Y248" s="34">
        <f t="shared" si="107"/>
        <v>3</v>
      </c>
      <c r="Z248" s="33" t="str">
        <f t="shared" si="108"/>
        <v/>
      </c>
      <c r="AA248" s="172">
        <f t="shared" si="104"/>
        <v>1</v>
      </c>
      <c r="AB248" s="172" t="str">
        <f t="shared" si="109"/>
        <v/>
      </c>
      <c r="AC248" s="3" t="str">
        <f t="shared" si="110"/>
        <v>Eintracht FrankfurtBeinbruch SC</v>
      </c>
      <c r="AD248" s="64" t="str">
        <f t="shared" si="111"/>
        <v>3 : 3</v>
      </c>
      <c r="AE248" s="66">
        <f t="shared" si="102"/>
        <v>1</v>
      </c>
      <c r="AF248" s="64">
        <f t="shared" si="103"/>
        <v>1</v>
      </c>
      <c r="AG248" s="172">
        <f>IF($AH248="",0,COUNTIF($AH$64:$AH248,INDEX($AH$352:$AH$639,ROW($A185))))</f>
        <v>1</v>
      </c>
      <c r="AH248" s="167" t="str">
        <f t="shared" si="105"/>
        <v>Eintracht FrankfurtBeinbruch SC</v>
      </c>
    </row>
    <row r="249" spans="7:34" x14ac:dyDescent="0.2">
      <c r="G249" s="1" t="s">
        <v>283</v>
      </c>
      <c r="H249" s="269" t="str">
        <f>Spielplan!$J174</f>
        <v>FC Barcelona</v>
      </c>
      <c r="I249" s="170" t="str">
        <f>Spielplan!$L174</f>
        <v>FV Schlappe Lunge</v>
      </c>
      <c r="J249" s="270">
        <f>IF(Spielplan!$M174="","",Spielplan!$M174)</f>
        <v>3</v>
      </c>
      <c r="K249" s="271">
        <f>IF(Spielplan!$O174="","",Spielplan!$O174)</f>
        <v>4</v>
      </c>
      <c r="U249" s="57" t="s">
        <v>300</v>
      </c>
      <c r="V249" s="39" t="str">
        <f t="shared" si="100"/>
        <v>Team B2</v>
      </c>
      <c r="W249" s="172" t="str">
        <f t="shared" si="101"/>
        <v>Team B5</v>
      </c>
      <c r="X249" s="172">
        <f t="shared" si="106"/>
        <v>1</v>
      </c>
      <c r="Y249" s="34">
        <f t="shared" si="107"/>
        <v>5</v>
      </c>
      <c r="Z249" s="33" t="str">
        <f t="shared" si="108"/>
        <v/>
      </c>
      <c r="AA249" s="172">
        <f t="shared" si="104"/>
        <v>1</v>
      </c>
      <c r="AB249" s="172" t="str">
        <f t="shared" si="109"/>
        <v/>
      </c>
      <c r="AC249" s="3" t="str">
        <f t="shared" si="110"/>
        <v>Team B2Team B5</v>
      </c>
      <c r="AD249" s="64" t="str">
        <f t="shared" si="111"/>
        <v>1 : 5</v>
      </c>
      <c r="AE249" s="66">
        <f t="shared" si="102"/>
        <v>0</v>
      </c>
      <c r="AF249" s="64">
        <f t="shared" si="103"/>
        <v>3</v>
      </c>
      <c r="AG249" s="172">
        <f>IF($AH249="",0,COUNTIF($AH$64:$AH249,INDEX($AH$352:$AH$639,ROW($A186))))</f>
        <v>1</v>
      </c>
      <c r="AH249" s="167" t="str">
        <f t="shared" si="105"/>
        <v>Team B2Team B5</v>
      </c>
    </row>
    <row r="250" spans="7:34" x14ac:dyDescent="0.2">
      <c r="G250" s="1" t="s">
        <v>284</v>
      </c>
      <c r="H250" s="269" t="str">
        <f>Spielplan!$J175</f>
        <v>Team B3</v>
      </c>
      <c r="I250" s="170" t="str">
        <f>Spielplan!$L175</f>
        <v>Team B6</v>
      </c>
      <c r="J250" s="270">
        <f>IF(Spielplan!$M175="","",Spielplan!$M175)</f>
        <v>3</v>
      </c>
      <c r="K250" s="271">
        <f>IF(Spielplan!$O175="","",Spielplan!$O175)</f>
        <v>3</v>
      </c>
      <c r="U250" s="57" t="s">
        <v>301</v>
      </c>
      <c r="V250" s="39" t="str">
        <f t="shared" si="100"/>
        <v>Team C2</v>
      </c>
      <c r="W250" s="172" t="str">
        <f t="shared" si="101"/>
        <v>Team C5</v>
      </c>
      <c r="X250" s="172">
        <f t="shared" si="106"/>
        <v>1</v>
      </c>
      <c r="Y250" s="34">
        <f t="shared" si="107"/>
        <v>6</v>
      </c>
      <c r="Z250" s="33" t="str">
        <f t="shared" si="108"/>
        <v/>
      </c>
      <c r="AA250" s="172">
        <f t="shared" si="104"/>
        <v>1</v>
      </c>
      <c r="AB250" s="172" t="str">
        <f t="shared" si="109"/>
        <v/>
      </c>
      <c r="AC250" s="3" t="str">
        <f t="shared" si="110"/>
        <v>Team C2Team C5</v>
      </c>
      <c r="AD250" s="64" t="str">
        <f t="shared" si="111"/>
        <v>1 : 6</v>
      </c>
      <c r="AE250" s="66">
        <f t="shared" si="102"/>
        <v>0</v>
      </c>
      <c r="AF250" s="64">
        <f t="shared" si="103"/>
        <v>3</v>
      </c>
      <c r="AG250" s="172">
        <f>IF($AH250="",0,COUNTIF($AH$64:$AH250,INDEX($AH$352:$AH$639,ROW($A187))))</f>
        <v>1</v>
      </c>
      <c r="AH250" s="167" t="str">
        <f t="shared" si="105"/>
        <v>Team C2Team C5</v>
      </c>
    </row>
    <row r="251" spans="7:34" x14ac:dyDescent="0.2">
      <c r="G251" s="1" t="s">
        <v>285</v>
      </c>
      <c r="H251" s="269" t="str">
        <f>Spielplan!$J176</f>
        <v>Team C3</v>
      </c>
      <c r="I251" s="170" t="str">
        <f>Spielplan!$L176</f>
        <v>Team C6</v>
      </c>
      <c r="J251" s="270">
        <f>IF(Spielplan!$M176="","",Spielplan!$M176)</f>
        <v>3</v>
      </c>
      <c r="K251" s="271">
        <f>IF(Spielplan!$O176="","",Spielplan!$O176)</f>
        <v>1</v>
      </c>
      <c r="U251" s="57" t="s">
        <v>302</v>
      </c>
      <c r="V251" s="39" t="str">
        <f t="shared" si="100"/>
        <v>Team D2</v>
      </c>
      <c r="W251" s="172" t="str">
        <f t="shared" si="101"/>
        <v>Team D5</v>
      </c>
      <c r="X251" s="172">
        <f t="shared" si="106"/>
        <v>2</v>
      </c>
      <c r="Y251" s="34">
        <f t="shared" si="107"/>
        <v>5</v>
      </c>
      <c r="Z251" s="33" t="str">
        <f t="shared" si="108"/>
        <v/>
      </c>
      <c r="AA251" s="172">
        <f t="shared" si="104"/>
        <v>1</v>
      </c>
      <c r="AB251" s="172" t="str">
        <f t="shared" si="109"/>
        <v/>
      </c>
      <c r="AC251" s="3" t="str">
        <f t="shared" si="110"/>
        <v>Team D2Team D5</v>
      </c>
      <c r="AD251" s="64" t="str">
        <f t="shared" si="111"/>
        <v>2 : 5</v>
      </c>
      <c r="AE251" s="66">
        <f t="shared" si="102"/>
        <v>0</v>
      </c>
      <c r="AF251" s="64">
        <f t="shared" si="103"/>
        <v>3</v>
      </c>
      <c r="AG251" s="172">
        <f>IF($AH251="",0,COUNTIF($AH$64:$AH251,INDEX($AH$352:$AH$639,ROW($A188))))</f>
        <v>1</v>
      </c>
      <c r="AH251" s="167" t="str">
        <f t="shared" si="105"/>
        <v>Team D2Team D5</v>
      </c>
    </row>
    <row r="252" spans="7:34" x14ac:dyDescent="0.2">
      <c r="G252" s="1" t="s">
        <v>286</v>
      </c>
      <c r="H252" s="269" t="str">
        <f>Spielplan!$J177</f>
        <v>Team D3</v>
      </c>
      <c r="I252" s="170" t="str">
        <f>Spielplan!$L177</f>
        <v>Team D6</v>
      </c>
      <c r="J252" s="270">
        <f>IF(Spielplan!$M177="","",Spielplan!$M177)</f>
        <v>3</v>
      </c>
      <c r="K252" s="271">
        <f>IF(Spielplan!$O177="","",Spielplan!$O177)</f>
        <v>3</v>
      </c>
      <c r="U252" s="57" t="s">
        <v>303</v>
      </c>
      <c r="V252" s="39" t="str">
        <f t="shared" si="100"/>
        <v>Maibach 1822 eV</v>
      </c>
      <c r="W252" s="172" t="str">
        <f t="shared" si="101"/>
        <v>FC Barcelona</v>
      </c>
      <c r="X252" s="172">
        <f t="shared" si="106"/>
        <v>2</v>
      </c>
      <c r="Y252" s="34">
        <f t="shared" si="107"/>
        <v>4</v>
      </c>
      <c r="Z252" s="33" t="str">
        <f t="shared" si="108"/>
        <v/>
      </c>
      <c r="AA252" s="172">
        <f t="shared" si="104"/>
        <v>1</v>
      </c>
      <c r="AB252" s="172" t="str">
        <f t="shared" si="109"/>
        <v/>
      </c>
      <c r="AC252" s="3" t="str">
        <f t="shared" si="110"/>
        <v>Maibach 1822 eVFC Barcelona</v>
      </c>
      <c r="AD252" s="64" t="str">
        <f t="shared" si="111"/>
        <v>2 : 4</v>
      </c>
      <c r="AE252" s="66">
        <f t="shared" si="102"/>
        <v>0</v>
      </c>
      <c r="AF252" s="64">
        <f t="shared" si="103"/>
        <v>3</v>
      </c>
      <c r="AG252" s="172">
        <f>IF($AH252="",0,COUNTIF($AH$64:$AH252,INDEX($AH$352:$AH$639,ROW($A189))))</f>
        <v>1</v>
      </c>
      <c r="AH252" s="167" t="str">
        <f t="shared" si="105"/>
        <v>Maibach 1822 eVFC Barcelona</v>
      </c>
    </row>
    <row r="253" spans="7:34" x14ac:dyDescent="0.2">
      <c r="G253" s="1" t="s">
        <v>287</v>
      </c>
      <c r="H253" s="269" t="str">
        <f>Spielplan!$J178</f>
        <v>Beinbruch SC</v>
      </c>
      <c r="I253" s="170" t="str">
        <f>Spielplan!$L178</f>
        <v>Maibach 1822 eV</v>
      </c>
      <c r="J253" s="270">
        <f>IF(Spielplan!$M178="","",Spielplan!$M178)</f>
        <v>5</v>
      </c>
      <c r="K253" s="271">
        <f>IF(Spielplan!$O178="","",Spielplan!$O178)</f>
        <v>1</v>
      </c>
      <c r="U253" s="57" t="s">
        <v>304</v>
      </c>
      <c r="V253" s="39" t="str">
        <f t="shared" si="100"/>
        <v>Team B4</v>
      </c>
      <c r="W253" s="172" t="str">
        <f t="shared" si="101"/>
        <v>Team B3</v>
      </c>
      <c r="X253" s="172">
        <f t="shared" si="106"/>
        <v>0</v>
      </c>
      <c r="Y253" s="34">
        <f t="shared" si="107"/>
        <v>3</v>
      </c>
      <c r="Z253" s="33" t="str">
        <f t="shared" si="108"/>
        <v/>
      </c>
      <c r="AA253" s="172">
        <f t="shared" si="104"/>
        <v>1</v>
      </c>
      <c r="AB253" s="172" t="str">
        <f t="shared" si="109"/>
        <v/>
      </c>
      <c r="AC253" s="3" t="str">
        <f t="shared" si="110"/>
        <v>Team B4Team B3</v>
      </c>
      <c r="AD253" s="64" t="str">
        <f t="shared" si="111"/>
        <v>0 : 3</v>
      </c>
      <c r="AE253" s="66">
        <f t="shared" si="102"/>
        <v>0</v>
      </c>
      <c r="AF253" s="64">
        <f t="shared" si="103"/>
        <v>3</v>
      </c>
      <c r="AG253" s="172">
        <f>IF($AH253="",0,COUNTIF($AH$64:$AH253,INDEX($AH$352:$AH$639,ROW($A190))))</f>
        <v>1</v>
      </c>
      <c r="AH253" s="167" t="str">
        <f t="shared" si="105"/>
        <v>Team B4Team B3</v>
      </c>
    </row>
    <row r="254" spans="7:34" x14ac:dyDescent="0.2">
      <c r="G254" s="1" t="s">
        <v>288</v>
      </c>
      <c r="H254" s="269" t="str">
        <f>Spielplan!$J179</f>
        <v>Team B5</v>
      </c>
      <c r="I254" s="170" t="str">
        <f>Spielplan!$L179</f>
        <v>Team B4</v>
      </c>
      <c r="J254" s="270">
        <f>IF(Spielplan!$M179="","",Spielplan!$M179)</f>
        <v>6</v>
      </c>
      <c r="K254" s="271">
        <f>IF(Spielplan!$O179="","",Spielplan!$O179)</f>
        <v>1</v>
      </c>
      <c r="U254" s="57" t="s">
        <v>305</v>
      </c>
      <c r="V254" s="39" t="str">
        <f t="shared" si="100"/>
        <v>Team C4</v>
      </c>
      <c r="W254" s="172" t="str">
        <f t="shared" si="101"/>
        <v>Team C3</v>
      </c>
      <c r="X254" s="172">
        <f t="shared" si="106"/>
        <v>1</v>
      </c>
      <c r="Y254" s="34">
        <f t="shared" si="107"/>
        <v>5</v>
      </c>
      <c r="Z254" s="33" t="str">
        <f t="shared" si="108"/>
        <v/>
      </c>
      <c r="AA254" s="172">
        <f t="shared" si="104"/>
        <v>1</v>
      </c>
      <c r="AB254" s="172" t="str">
        <f t="shared" si="109"/>
        <v/>
      </c>
      <c r="AC254" s="3" t="str">
        <f t="shared" si="110"/>
        <v>Team C4Team C3</v>
      </c>
      <c r="AD254" s="64" t="str">
        <f t="shared" si="111"/>
        <v>1 : 5</v>
      </c>
      <c r="AE254" s="66">
        <f t="shared" si="102"/>
        <v>0</v>
      </c>
      <c r="AF254" s="64">
        <f t="shared" si="103"/>
        <v>3</v>
      </c>
      <c r="AG254" s="172">
        <f>IF($AH254="",0,COUNTIF($AH$64:$AH254,INDEX($AH$352:$AH$639,ROW($A191))))</f>
        <v>1</v>
      </c>
      <c r="AH254" s="167" t="str">
        <f t="shared" si="105"/>
        <v>Team C4Team C3</v>
      </c>
    </row>
    <row r="255" spans="7:34" x14ac:dyDescent="0.2">
      <c r="G255" s="1" t="s">
        <v>289</v>
      </c>
      <c r="H255" s="269" t="str">
        <f>Spielplan!$J180</f>
        <v>Team C5</v>
      </c>
      <c r="I255" s="170" t="str">
        <f>Spielplan!$L180</f>
        <v>Team C4</v>
      </c>
      <c r="J255" s="270">
        <f>IF(Spielplan!$M180="","",Spielplan!$M180)</f>
        <v>5</v>
      </c>
      <c r="K255" s="271">
        <f>IF(Spielplan!$O180="","",Spielplan!$O180)</f>
        <v>2</v>
      </c>
      <c r="U255" s="57" t="s">
        <v>306</v>
      </c>
      <c r="V255" s="39" t="str">
        <f t="shared" si="100"/>
        <v>Team D4</v>
      </c>
      <c r="W255" s="172" t="str">
        <f t="shared" si="101"/>
        <v>Team D3</v>
      </c>
      <c r="X255" s="172">
        <f t="shared" si="106"/>
        <v>3</v>
      </c>
      <c r="Y255" s="34">
        <f t="shared" si="107"/>
        <v>0</v>
      </c>
      <c r="Z255" s="33" t="str">
        <f t="shared" si="108"/>
        <v/>
      </c>
      <c r="AA255" s="172">
        <f t="shared" si="104"/>
        <v>1</v>
      </c>
      <c r="AB255" s="172" t="str">
        <f t="shared" si="109"/>
        <v/>
      </c>
      <c r="AC255" s="3" t="str">
        <f t="shared" si="110"/>
        <v>Team D4Team D3</v>
      </c>
      <c r="AD255" s="64" t="str">
        <f t="shared" si="111"/>
        <v>3 : 0</v>
      </c>
      <c r="AE255" s="66">
        <f t="shared" si="102"/>
        <v>3</v>
      </c>
      <c r="AF255" s="64">
        <f t="shared" si="103"/>
        <v>0</v>
      </c>
      <c r="AG255" s="172">
        <f>IF($AH255="",0,COUNTIF($AH$64:$AH255,INDEX($AH$352:$AH$639,ROW($A192))))</f>
        <v>1</v>
      </c>
      <c r="AH255" s="167" t="str">
        <f t="shared" si="105"/>
        <v>Team D4Team D3</v>
      </c>
    </row>
    <row r="256" spans="7:34" x14ac:dyDescent="0.2">
      <c r="G256" s="1" t="s">
        <v>290</v>
      </c>
      <c r="H256" s="269" t="str">
        <f>Spielplan!$J181</f>
        <v>Team D5</v>
      </c>
      <c r="I256" s="170" t="str">
        <f>Spielplan!$L181</f>
        <v>Team D4</v>
      </c>
      <c r="J256" s="270">
        <f>IF(Spielplan!$M181="","",Spielplan!$M181)</f>
        <v>4</v>
      </c>
      <c r="K256" s="271">
        <f>IF(Spielplan!$O181="","",Spielplan!$O181)</f>
        <v>2</v>
      </c>
      <c r="U256" s="57" t="s">
        <v>307</v>
      </c>
      <c r="V256" s="39" t="str">
        <f t="shared" ref="V256:V319" si="112">IF($H273=0,"",$H273)</f>
        <v>1. FC Riedwald</v>
      </c>
      <c r="W256" s="172" t="str">
        <f t="shared" ref="W256:W319" si="113">IF($I273=0,"",$I273)</f>
        <v>Team A7</v>
      </c>
      <c r="X256" s="172">
        <f t="shared" si="106"/>
        <v>2</v>
      </c>
      <c r="Y256" s="34">
        <f t="shared" si="107"/>
        <v>1</v>
      </c>
      <c r="Z256" s="33" t="str">
        <f t="shared" si="108"/>
        <v/>
      </c>
      <c r="AA256" s="172">
        <f t="shared" si="104"/>
        <v>1</v>
      </c>
      <c r="AB256" s="172" t="str">
        <f t="shared" si="109"/>
        <v/>
      </c>
      <c r="AC256" s="3" t="str">
        <f t="shared" si="110"/>
        <v>1. FC RiedwaldTeam A7</v>
      </c>
      <c r="AD256" s="64" t="str">
        <f t="shared" si="111"/>
        <v>2 : 1</v>
      </c>
      <c r="AE256" s="66">
        <f t="shared" ref="AE256:AE319" si="114">IF($AA256=0,"",IF($X256&gt;$Y256,$E$72,IF($X256=$Y256,1,0)))</f>
        <v>3</v>
      </c>
      <c r="AF256" s="64">
        <f t="shared" ref="AF256:AF319" si="115">IF($AA256=0,"",IF($X256&lt;$Y256,$E$72,IF($X256=$Y256,1,0)))</f>
        <v>0</v>
      </c>
      <c r="AG256" s="172">
        <f>IF($AH256="",0,COUNTIF($AH$64:$AH256,INDEX($AH$352:$AH$639,ROW($A193))))</f>
        <v>1</v>
      </c>
      <c r="AH256" s="167" t="str">
        <f t="shared" si="105"/>
        <v>1. FC RiedwaldTeam A7</v>
      </c>
    </row>
    <row r="257" spans="7:34" x14ac:dyDescent="0.2">
      <c r="G257" s="1" t="s">
        <v>291</v>
      </c>
      <c r="H257" s="269" t="str">
        <f>Spielplan!$J182</f>
        <v>Team A8</v>
      </c>
      <c r="I257" s="170" t="str">
        <f>Spielplan!$L182</f>
        <v>1. FC Riedwald</v>
      </c>
      <c r="J257" s="270">
        <f>IF(Spielplan!$M182="","",Spielplan!$M182)</f>
        <v>3</v>
      </c>
      <c r="K257" s="271">
        <f>IF(Spielplan!$O182="","",Spielplan!$O182)</f>
        <v>0</v>
      </c>
      <c r="U257" s="57" t="s">
        <v>308</v>
      </c>
      <c r="V257" s="39" t="str">
        <f t="shared" si="112"/>
        <v>Team B1</v>
      </c>
      <c r="W257" s="172" t="str">
        <f t="shared" si="113"/>
        <v>Team B7</v>
      </c>
      <c r="X257" s="172">
        <f t="shared" si="106"/>
        <v>2</v>
      </c>
      <c r="Y257" s="34">
        <f t="shared" si="107"/>
        <v>2</v>
      </c>
      <c r="Z257" s="33" t="str">
        <f t="shared" si="108"/>
        <v/>
      </c>
      <c r="AA257" s="172">
        <f t="shared" ref="AA257:AA320" si="116">IF(AND(V257&lt;&gt;"",W257&lt;&gt;"",V257&lt;&gt;W257,X257&lt;&gt;"",Y257&lt;&gt;""),1,0)</f>
        <v>1</v>
      </c>
      <c r="AB257" s="172" t="str">
        <f t="shared" si="109"/>
        <v/>
      </c>
      <c r="AC257" s="3" t="str">
        <f t="shared" si="110"/>
        <v>Team B1Team B7</v>
      </c>
      <c r="AD257" s="64" t="str">
        <f t="shared" si="111"/>
        <v>2 : 2</v>
      </c>
      <c r="AE257" s="66">
        <f t="shared" si="114"/>
        <v>1</v>
      </c>
      <c r="AF257" s="64">
        <f t="shared" si="115"/>
        <v>1</v>
      </c>
      <c r="AG257" s="172">
        <f>IF($AH257="",0,COUNTIF($AH$64:$AH257,INDEX($AH$352:$AH$639,ROW($A194))))</f>
        <v>1</v>
      </c>
      <c r="AH257" s="167" t="str">
        <f t="shared" ref="AH257:AH320" si="117">V257&amp;W257</f>
        <v>Team B1Team B7</v>
      </c>
    </row>
    <row r="258" spans="7:34" x14ac:dyDescent="0.2">
      <c r="G258" s="1" t="s">
        <v>292</v>
      </c>
      <c r="H258" s="269" t="str">
        <f>Spielplan!$J183</f>
        <v>Team B8</v>
      </c>
      <c r="I258" s="170" t="str">
        <f>Spielplan!$L183</f>
        <v>Team B1</v>
      </c>
      <c r="J258" s="270">
        <f>IF(Spielplan!$M183="","",Spielplan!$M183)</f>
        <v>5</v>
      </c>
      <c r="K258" s="271">
        <f>IF(Spielplan!$O183="","",Spielplan!$O183)</f>
        <v>1</v>
      </c>
      <c r="U258" s="57" t="s">
        <v>309</v>
      </c>
      <c r="V258" s="39" t="str">
        <f t="shared" si="112"/>
        <v>Team C1</v>
      </c>
      <c r="W258" s="172" t="str">
        <f t="shared" si="113"/>
        <v>Team C7</v>
      </c>
      <c r="X258" s="172">
        <f t="shared" ref="X258:X321" si="118">IF(OR($J275="",$K275="",$V258="",$W258=""),"",$J275)</f>
        <v>3</v>
      </c>
      <c r="Y258" s="34">
        <f t="shared" ref="Y258:Y321" si="119">IF(OR($J275="",$K275="",$V258="",$W258=""),"",$K275)</f>
        <v>4</v>
      </c>
      <c r="Z258" s="33" t="str">
        <f t="shared" ref="Z258:Z321" si="120">IF($AG258=0,V258&amp;W258,"")</f>
        <v/>
      </c>
      <c r="AA258" s="172">
        <f t="shared" si="116"/>
        <v>1</v>
      </c>
      <c r="AB258" s="172" t="str">
        <f t="shared" ref="AB258:AB321" si="121">IF(AND(AA258&gt;0,$AG258=0),X258&amp;$M$67&amp;Y258,"")</f>
        <v/>
      </c>
      <c r="AC258" s="3" t="str">
        <f t="shared" ref="AC258:AC321" si="122">IF($AG258=1,V258&amp;W258,"")</f>
        <v>Team C1Team C7</v>
      </c>
      <c r="AD258" s="64" t="str">
        <f t="shared" ref="AD258:AD321" si="123">IF(AND(AA258&gt;0,$AG258=1),$X258&amp;$M$67&amp;$Y258,"")</f>
        <v>3 : 4</v>
      </c>
      <c r="AE258" s="66">
        <f t="shared" si="114"/>
        <v>0</v>
      </c>
      <c r="AF258" s="64">
        <f t="shared" si="115"/>
        <v>3</v>
      </c>
      <c r="AG258" s="172">
        <f>IF($AH258="",0,COUNTIF($AH$64:$AH258,INDEX($AH$352:$AH$639,ROW($A195))))</f>
        <v>1</v>
      </c>
      <c r="AH258" s="167" t="str">
        <f t="shared" si="117"/>
        <v>Team C1Team C7</v>
      </c>
    </row>
    <row r="259" spans="7:34" x14ac:dyDescent="0.2">
      <c r="G259" s="1" t="s">
        <v>293</v>
      </c>
      <c r="H259" s="269" t="str">
        <f>Spielplan!$J184</f>
        <v>Team C8</v>
      </c>
      <c r="I259" s="170" t="str">
        <f>Spielplan!$L184</f>
        <v>Team C1</v>
      </c>
      <c r="J259" s="270">
        <f>IF(Spielplan!$M184="","",Spielplan!$M184)</f>
        <v>0</v>
      </c>
      <c r="K259" s="271">
        <f>IF(Spielplan!$O184="","",Spielplan!$O184)</f>
        <v>3</v>
      </c>
      <c r="U259" s="57" t="s">
        <v>310</v>
      </c>
      <c r="V259" s="39" t="str">
        <f t="shared" si="112"/>
        <v>Team D1</v>
      </c>
      <c r="W259" s="172" t="str">
        <f t="shared" si="113"/>
        <v>Team D7</v>
      </c>
      <c r="X259" s="172">
        <f t="shared" si="118"/>
        <v>3</v>
      </c>
      <c r="Y259" s="34">
        <f t="shared" si="119"/>
        <v>3</v>
      </c>
      <c r="Z259" s="33" t="str">
        <f t="shared" si="120"/>
        <v/>
      </c>
      <c r="AA259" s="172">
        <f t="shared" si="116"/>
        <v>1</v>
      </c>
      <c r="AB259" s="172" t="str">
        <f t="shared" si="121"/>
        <v/>
      </c>
      <c r="AC259" s="3" t="str">
        <f t="shared" si="122"/>
        <v>Team D1Team D7</v>
      </c>
      <c r="AD259" s="64" t="str">
        <f t="shared" si="123"/>
        <v>3 : 3</v>
      </c>
      <c r="AE259" s="66">
        <f t="shared" si="114"/>
        <v>1</v>
      </c>
      <c r="AF259" s="64">
        <f t="shared" si="115"/>
        <v>1</v>
      </c>
      <c r="AG259" s="172">
        <f>IF($AH259="",0,COUNTIF($AH$64:$AH259,INDEX($AH$352:$AH$639,ROW($A196))))</f>
        <v>1</v>
      </c>
      <c r="AH259" s="167" t="str">
        <f t="shared" si="117"/>
        <v>Team D1Team D7</v>
      </c>
    </row>
    <row r="260" spans="7:34" ht="12" customHeight="1" x14ac:dyDescent="0.2">
      <c r="G260" s="1" t="s">
        <v>294</v>
      </c>
      <c r="H260" s="269" t="str">
        <f>Spielplan!$J185</f>
        <v>Team D8</v>
      </c>
      <c r="I260" s="170" t="str">
        <f>Spielplan!$L185</f>
        <v>Team D1</v>
      </c>
      <c r="J260" s="270">
        <f>IF(Spielplan!$M185="","",Spielplan!$M185)</f>
        <v>1</v>
      </c>
      <c r="K260" s="271">
        <f>IF(Spielplan!$O185="","",Spielplan!$O185)</f>
        <v>2</v>
      </c>
      <c r="U260" s="57" t="s">
        <v>311</v>
      </c>
      <c r="V260" s="39" t="str">
        <f t="shared" si="112"/>
        <v>Team A8</v>
      </c>
      <c r="W260" s="172" t="str">
        <f t="shared" si="113"/>
        <v>FV Schlappe Lunge</v>
      </c>
      <c r="X260" s="172">
        <f t="shared" si="118"/>
        <v>3</v>
      </c>
      <c r="Y260" s="34">
        <f t="shared" si="119"/>
        <v>1</v>
      </c>
      <c r="Z260" s="33" t="str">
        <f t="shared" si="120"/>
        <v/>
      </c>
      <c r="AA260" s="172">
        <f t="shared" si="116"/>
        <v>1</v>
      </c>
      <c r="AB260" s="172" t="str">
        <f t="shared" si="121"/>
        <v/>
      </c>
      <c r="AC260" s="3" t="str">
        <f t="shared" si="122"/>
        <v>Team A8FV Schlappe Lunge</v>
      </c>
      <c r="AD260" s="64" t="str">
        <f t="shared" si="123"/>
        <v>3 : 1</v>
      </c>
      <c r="AE260" s="66">
        <f t="shared" si="114"/>
        <v>3</v>
      </c>
      <c r="AF260" s="64">
        <f t="shared" si="115"/>
        <v>0</v>
      </c>
      <c r="AG260" s="172">
        <f>IF($AH260="",0,COUNTIF($AH$64:$AH260,INDEX($AH$352:$AH$639,ROW($A197))))</f>
        <v>1</v>
      </c>
      <c r="AH260" s="167" t="str">
        <f t="shared" si="117"/>
        <v>Team A8FV Schlappe Lunge</v>
      </c>
    </row>
    <row r="261" spans="7:34" ht="12" customHeight="1" x14ac:dyDescent="0.2">
      <c r="G261" s="1" t="s">
        <v>295</v>
      </c>
      <c r="H261" s="269" t="str">
        <f>Spielplan!$J186</f>
        <v>Team A9</v>
      </c>
      <c r="I261" s="170" t="str">
        <f>Spielplan!$L186</f>
        <v>Team A7</v>
      </c>
      <c r="J261" s="270">
        <f>IF(Spielplan!$M186="","",Spielplan!$M186)</f>
        <v>2</v>
      </c>
      <c r="K261" s="271">
        <f>IF(Spielplan!$O186="","",Spielplan!$O186)</f>
        <v>2</v>
      </c>
      <c r="U261" s="57" t="s">
        <v>312</v>
      </c>
      <c r="V261" s="39" t="str">
        <f t="shared" si="112"/>
        <v>Team B8</v>
      </c>
      <c r="W261" s="172" t="str">
        <f t="shared" si="113"/>
        <v>Team B6</v>
      </c>
      <c r="X261" s="172">
        <f t="shared" si="118"/>
        <v>3</v>
      </c>
      <c r="Y261" s="34">
        <f t="shared" si="119"/>
        <v>3</v>
      </c>
      <c r="Z261" s="33" t="str">
        <f t="shared" si="120"/>
        <v/>
      </c>
      <c r="AA261" s="172">
        <f t="shared" si="116"/>
        <v>1</v>
      </c>
      <c r="AB261" s="172" t="str">
        <f t="shared" si="121"/>
        <v/>
      </c>
      <c r="AC261" s="3" t="str">
        <f t="shared" si="122"/>
        <v>Team B8Team B6</v>
      </c>
      <c r="AD261" s="64" t="str">
        <f t="shared" si="123"/>
        <v>3 : 3</v>
      </c>
      <c r="AE261" s="66">
        <f t="shared" si="114"/>
        <v>1</v>
      </c>
      <c r="AF261" s="64">
        <f t="shared" si="115"/>
        <v>1</v>
      </c>
      <c r="AG261" s="172">
        <f>IF($AH261="",0,COUNTIF($AH$64:$AH261,INDEX($AH$352:$AH$639,ROW($A198))))</f>
        <v>1</v>
      </c>
      <c r="AH261" s="167" t="str">
        <f t="shared" si="117"/>
        <v>Team B8Team B6</v>
      </c>
    </row>
    <row r="262" spans="7:34" x14ac:dyDescent="0.2">
      <c r="G262" s="1" t="s">
        <v>296</v>
      </c>
      <c r="H262" s="269" t="str">
        <f>Spielplan!$J187</f>
        <v>Team B9</v>
      </c>
      <c r="I262" s="170" t="str">
        <f>Spielplan!$L187</f>
        <v>Team B7</v>
      </c>
      <c r="J262" s="270">
        <f>IF(Spielplan!$M187="","",Spielplan!$M187)</f>
        <v>4</v>
      </c>
      <c r="K262" s="271">
        <f>IF(Spielplan!$O187="","",Spielplan!$O187)</f>
        <v>3</v>
      </c>
      <c r="U262" s="57" t="s">
        <v>313</v>
      </c>
      <c r="V262" s="39" t="str">
        <f t="shared" si="112"/>
        <v>Team C8</v>
      </c>
      <c r="W262" s="172" t="str">
        <f t="shared" si="113"/>
        <v>Team C6</v>
      </c>
      <c r="X262" s="172">
        <f t="shared" si="118"/>
        <v>5</v>
      </c>
      <c r="Y262" s="34">
        <f t="shared" si="119"/>
        <v>1</v>
      </c>
      <c r="Z262" s="33" t="str">
        <f t="shared" si="120"/>
        <v/>
      </c>
      <c r="AA262" s="172">
        <f t="shared" si="116"/>
        <v>1</v>
      </c>
      <c r="AB262" s="172" t="str">
        <f t="shared" si="121"/>
        <v/>
      </c>
      <c r="AC262" s="3" t="str">
        <f t="shared" si="122"/>
        <v>Team C8Team C6</v>
      </c>
      <c r="AD262" s="64" t="str">
        <f t="shared" si="123"/>
        <v>5 : 1</v>
      </c>
      <c r="AE262" s="66">
        <f t="shared" si="114"/>
        <v>3</v>
      </c>
      <c r="AF262" s="64">
        <f t="shared" si="115"/>
        <v>0</v>
      </c>
      <c r="AG262" s="172">
        <f>IF($AH262="",0,COUNTIF($AH$64:$AH262,INDEX($AH$352:$AH$639,ROW($A199))))</f>
        <v>1</v>
      </c>
      <c r="AH262" s="167" t="str">
        <f t="shared" si="117"/>
        <v>Team C8Team C6</v>
      </c>
    </row>
    <row r="263" spans="7:34" x14ac:dyDescent="0.2">
      <c r="G263" s="1" t="s">
        <v>297</v>
      </c>
      <c r="H263" s="269" t="str">
        <f>Spielplan!$J188</f>
        <v>Team C9</v>
      </c>
      <c r="I263" s="170" t="str">
        <f>Spielplan!$L188</f>
        <v>Team C7</v>
      </c>
      <c r="J263" s="270">
        <f>IF(Spielplan!$M188="","",Spielplan!$M188)</f>
        <v>3</v>
      </c>
      <c r="K263" s="271">
        <f>IF(Spielplan!$O188="","",Spielplan!$O188)</f>
        <v>3</v>
      </c>
      <c r="U263" s="57" t="s">
        <v>314</v>
      </c>
      <c r="V263" s="39" t="str">
        <f t="shared" si="112"/>
        <v>Team D8</v>
      </c>
      <c r="W263" s="172" t="str">
        <f t="shared" si="113"/>
        <v>Team D6</v>
      </c>
      <c r="X263" s="172">
        <f t="shared" si="118"/>
        <v>6</v>
      </c>
      <c r="Y263" s="34">
        <f t="shared" si="119"/>
        <v>1</v>
      </c>
      <c r="Z263" s="33" t="str">
        <f t="shared" si="120"/>
        <v/>
      </c>
      <c r="AA263" s="172">
        <f t="shared" si="116"/>
        <v>1</v>
      </c>
      <c r="AB263" s="172" t="str">
        <f t="shared" si="121"/>
        <v/>
      </c>
      <c r="AC263" s="3" t="str">
        <f t="shared" si="122"/>
        <v>Team D8Team D6</v>
      </c>
      <c r="AD263" s="64" t="str">
        <f t="shared" si="123"/>
        <v>6 : 1</v>
      </c>
      <c r="AE263" s="66">
        <f t="shared" si="114"/>
        <v>3</v>
      </c>
      <c r="AF263" s="64">
        <f t="shared" si="115"/>
        <v>0</v>
      </c>
      <c r="AG263" s="172">
        <f>IF($AH263="",0,COUNTIF($AH$64:$AH263,INDEX($AH$352:$AH$639,ROW($A200))))</f>
        <v>1</v>
      </c>
      <c r="AH263" s="167" t="str">
        <f t="shared" si="117"/>
        <v>Team D8Team D6</v>
      </c>
    </row>
    <row r="264" spans="7:34" x14ac:dyDescent="0.2">
      <c r="G264" s="1" t="s">
        <v>298</v>
      </c>
      <c r="H264" s="269" t="str">
        <f>Spielplan!$J189</f>
        <v>Team D9</v>
      </c>
      <c r="I264" s="170" t="str">
        <f>Spielplan!$L189</f>
        <v>Team D7</v>
      </c>
      <c r="J264" s="270">
        <f>IF(Spielplan!$M189="","",Spielplan!$M189)</f>
        <v>1</v>
      </c>
      <c r="K264" s="271">
        <f>IF(Spielplan!$O189="","",Spielplan!$O189)</f>
        <v>3</v>
      </c>
      <c r="U264" s="57" t="s">
        <v>315</v>
      </c>
      <c r="V264" s="39" t="str">
        <f t="shared" si="112"/>
        <v>Beinbruch SC</v>
      </c>
      <c r="W264" s="172" t="str">
        <f t="shared" si="113"/>
        <v>Team A9</v>
      </c>
      <c r="X264" s="172">
        <f t="shared" si="118"/>
        <v>5</v>
      </c>
      <c r="Y264" s="34">
        <f t="shared" si="119"/>
        <v>2</v>
      </c>
      <c r="Z264" s="33" t="str">
        <f t="shared" si="120"/>
        <v/>
      </c>
      <c r="AA264" s="172">
        <f t="shared" si="116"/>
        <v>1</v>
      </c>
      <c r="AB264" s="172" t="str">
        <f t="shared" si="121"/>
        <v/>
      </c>
      <c r="AC264" s="3" t="str">
        <f t="shared" si="122"/>
        <v>Beinbruch SCTeam A9</v>
      </c>
      <c r="AD264" s="64" t="str">
        <f t="shared" si="123"/>
        <v>5 : 2</v>
      </c>
      <c r="AE264" s="66">
        <f t="shared" si="114"/>
        <v>3</v>
      </c>
      <c r="AF264" s="64">
        <f t="shared" si="115"/>
        <v>0</v>
      </c>
      <c r="AG264" s="172">
        <f>IF($AH264="",0,COUNTIF($AH$64:$AH264,INDEX($AH$352:$AH$639,ROW($A201))))</f>
        <v>1</v>
      </c>
      <c r="AH264" s="167" t="str">
        <f t="shared" si="117"/>
        <v>Beinbruch SCTeam A9</v>
      </c>
    </row>
    <row r="265" spans="7:34" x14ac:dyDescent="0.2">
      <c r="G265" s="1" t="s">
        <v>299</v>
      </c>
      <c r="H265" s="269" t="str">
        <f>Spielplan!$J190</f>
        <v>Eintracht Frankfurt</v>
      </c>
      <c r="I265" s="170" t="str">
        <f>Spielplan!$L190</f>
        <v>Beinbruch SC</v>
      </c>
      <c r="J265" s="270">
        <f>IF(Spielplan!$M190="","",Spielplan!$M190)</f>
        <v>3</v>
      </c>
      <c r="K265" s="271">
        <f>IF(Spielplan!$O190="","",Spielplan!$O190)</f>
        <v>3</v>
      </c>
      <c r="U265" s="57" t="s">
        <v>316</v>
      </c>
      <c r="V265" s="39" t="str">
        <f t="shared" si="112"/>
        <v>Team B5</v>
      </c>
      <c r="W265" s="172" t="str">
        <f t="shared" si="113"/>
        <v>Team B9</v>
      </c>
      <c r="X265" s="172">
        <f t="shared" si="118"/>
        <v>4</v>
      </c>
      <c r="Y265" s="34">
        <f t="shared" si="119"/>
        <v>2</v>
      </c>
      <c r="Z265" s="33" t="str">
        <f t="shared" si="120"/>
        <v/>
      </c>
      <c r="AA265" s="172">
        <f t="shared" si="116"/>
        <v>1</v>
      </c>
      <c r="AB265" s="172" t="str">
        <f t="shared" si="121"/>
        <v/>
      </c>
      <c r="AC265" s="3" t="str">
        <f t="shared" si="122"/>
        <v>Team B5Team B9</v>
      </c>
      <c r="AD265" s="64" t="str">
        <f t="shared" si="123"/>
        <v>4 : 2</v>
      </c>
      <c r="AE265" s="66">
        <f t="shared" si="114"/>
        <v>3</v>
      </c>
      <c r="AF265" s="64">
        <f t="shared" si="115"/>
        <v>0</v>
      </c>
      <c r="AG265" s="172">
        <f>IF($AH265="",0,COUNTIF($AH$64:$AH265,INDEX($AH$352:$AH$639,ROW($A202))))</f>
        <v>1</v>
      </c>
      <c r="AH265" s="167" t="str">
        <f t="shared" si="117"/>
        <v>Team B5Team B9</v>
      </c>
    </row>
    <row r="266" spans="7:34" x14ac:dyDescent="0.2">
      <c r="G266" s="1" t="s">
        <v>300</v>
      </c>
      <c r="H266" s="269" t="str">
        <f>Spielplan!$J191</f>
        <v>Team B2</v>
      </c>
      <c r="I266" s="170" t="str">
        <f>Spielplan!$L191</f>
        <v>Team B5</v>
      </c>
      <c r="J266" s="270">
        <f>IF(Spielplan!$M191="","",Spielplan!$M191)</f>
        <v>1</v>
      </c>
      <c r="K266" s="271">
        <f>IF(Spielplan!$O191="","",Spielplan!$O191)</f>
        <v>5</v>
      </c>
      <c r="U266" s="57" t="s">
        <v>317</v>
      </c>
      <c r="V266" s="39" t="str">
        <f t="shared" si="112"/>
        <v>Team C5</v>
      </c>
      <c r="W266" s="172" t="str">
        <f t="shared" si="113"/>
        <v>Team C9</v>
      </c>
      <c r="X266" s="172">
        <f t="shared" si="118"/>
        <v>3</v>
      </c>
      <c r="Y266" s="34">
        <f t="shared" si="119"/>
        <v>0</v>
      </c>
      <c r="Z266" s="33" t="str">
        <f t="shared" si="120"/>
        <v/>
      </c>
      <c r="AA266" s="172">
        <f t="shared" si="116"/>
        <v>1</v>
      </c>
      <c r="AB266" s="172" t="str">
        <f t="shared" si="121"/>
        <v/>
      </c>
      <c r="AC266" s="3" t="str">
        <f t="shared" si="122"/>
        <v>Team C5Team C9</v>
      </c>
      <c r="AD266" s="64" t="str">
        <f t="shared" si="123"/>
        <v>3 : 0</v>
      </c>
      <c r="AE266" s="66">
        <f t="shared" si="114"/>
        <v>3</v>
      </c>
      <c r="AF266" s="64">
        <f t="shared" si="115"/>
        <v>0</v>
      </c>
      <c r="AG266" s="172">
        <f>IF($AH266="",0,COUNTIF($AH$64:$AH266,INDEX($AH$352:$AH$639,ROW($A203))))</f>
        <v>1</v>
      </c>
      <c r="AH266" s="167" t="str">
        <f t="shared" si="117"/>
        <v>Team C5Team C9</v>
      </c>
    </row>
    <row r="267" spans="7:34" x14ac:dyDescent="0.2">
      <c r="G267" s="1" t="s">
        <v>301</v>
      </c>
      <c r="H267" s="269" t="str">
        <f>Spielplan!$J192</f>
        <v>Team C2</v>
      </c>
      <c r="I267" s="170" t="str">
        <f>Spielplan!$L192</f>
        <v>Team C5</v>
      </c>
      <c r="J267" s="270">
        <f>IF(Spielplan!$M192="","",Spielplan!$M192)</f>
        <v>1</v>
      </c>
      <c r="K267" s="271">
        <f>IF(Spielplan!$O192="","",Spielplan!$O192)</f>
        <v>6</v>
      </c>
      <c r="U267" s="57" t="s">
        <v>318</v>
      </c>
      <c r="V267" s="39" t="str">
        <f t="shared" si="112"/>
        <v>Team D5</v>
      </c>
      <c r="W267" s="172" t="str">
        <f t="shared" si="113"/>
        <v>Team D9</v>
      </c>
      <c r="X267" s="172">
        <f t="shared" si="118"/>
        <v>5</v>
      </c>
      <c r="Y267" s="34">
        <f t="shared" si="119"/>
        <v>1</v>
      </c>
      <c r="Z267" s="33" t="str">
        <f t="shared" si="120"/>
        <v/>
      </c>
      <c r="AA267" s="172">
        <f t="shared" si="116"/>
        <v>1</v>
      </c>
      <c r="AB267" s="172" t="str">
        <f t="shared" si="121"/>
        <v/>
      </c>
      <c r="AC267" s="3" t="str">
        <f t="shared" si="122"/>
        <v>Team D5Team D9</v>
      </c>
      <c r="AD267" s="64" t="str">
        <f t="shared" si="123"/>
        <v>5 : 1</v>
      </c>
      <c r="AE267" s="66">
        <f t="shared" si="114"/>
        <v>3</v>
      </c>
      <c r="AF267" s="64">
        <f t="shared" si="115"/>
        <v>0</v>
      </c>
      <c r="AG267" s="172">
        <f>IF($AH267="",0,COUNTIF($AH$64:$AH267,INDEX($AH$352:$AH$639,ROW($A204))))</f>
        <v>1</v>
      </c>
      <c r="AH267" s="167" t="str">
        <f t="shared" si="117"/>
        <v>Team D5Team D9</v>
      </c>
    </row>
    <row r="268" spans="7:34" x14ac:dyDescent="0.2">
      <c r="G268" s="1" t="s">
        <v>302</v>
      </c>
      <c r="H268" s="269" t="str">
        <f>Spielplan!$J193</f>
        <v>Team D2</v>
      </c>
      <c r="I268" s="170" t="str">
        <f>Spielplan!$L193</f>
        <v>Team D5</v>
      </c>
      <c r="J268" s="270">
        <f>IF(Spielplan!$M193="","",Spielplan!$M193)</f>
        <v>2</v>
      </c>
      <c r="K268" s="271">
        <f>IF(Spielplan!$O193="","",Spielplan!$O193)</f>
        <v>5</v>
      </c>
      <c r="U268" s="57" t="s">
        <v>319</v>
      </c>
      <c r="V268" s="39" t="str">
        <f t="shared" si="112"/>
        <v>FC Barcelona</v>
      </c>
      <c r="W268" s="172" t="str">
        <f t="shared" si="113"/>
        <v>Eintracht Frankfurt</v>
      </c>
      <c r="X268" s="172">
        <f t="shared" si="118"/>
        <v>0</v>
      </c>
      <c r="Y268" s="34">
        <f t="shared" si="119"/>
        <v>3</v>
      </c>
      <c r="Z268" s="33" t="str">
        <f t="shared" si="120"/>
        <v/>
      </c>
      <c r="AA268" s="172">
        <f t="shared" si="116"/>
        <v>1</v>
      </c>
      <c r="AB268" s="172" t="str">
        <f t="shared" si="121"/>
        <v/>
      </c>
      <c r="AC268" s="3" t="str">
        <f t="shared" si="122"/>
        <v>FC BarcelonaEintracht Frankfurt</v>
      </c>
      <c r="AD268" s="64" t="str">
        <f t="shared" si="123"/>
        <v>0 : 3</v>
      </c>
      <c r="AE268" s="66">
        <f t="shared" si="114"/>
        <v>0</v>
      </c>
      <c r="AF268" s="64">
        <f t="shared" si="115"/>
        <v>3</v>
      </c>
      <c r="AG268" s="172">
        <f>IF($AH268="",0,COUNTIF($AH$64:$AH268,INDEX($AH$352:$AH$639,ROW($A205))))</f>
        <v>1</v>
      </c>
      <c r="AH268" s="167" t="str">
        <f t="shared" si="117"/>
        <v>FC BarcelonaEintracht Frankfurt</v>
      </c>
    </row>
    <row r="269" spans="7:34" x14ac:dyDescent="0.2">
      <c r="G269" s="1" t="s">
        <v>303</v>
      </c>
      <c r="H269" s="269" t="str">
        <f>Spielplan!$J194</f>
        <v>Maibach 1822 eV</v>
      </c>
      <c r="I269" s="170" t="str">
        <f>Spielplan!$L194</f>
        <v>FC Barcelona</v>
      </c>
      <c r="J269" s="270">
        <f>IF(Spielplan!$M194="","",Spielplan!$M194)</f>
        <v>2</v>
      </c>
      <c r="K269" s="271">
        <f>IF(Spielplan!$O194="","",Spielplan!$O194)</f>
        <v>4</v>
      </c>
      <c r="U269" s="57" t="s">
        <v>320</v>
      </c>
      <c r="V269" s="39" t="str">
        <f t="shared" si="112"/>
        <v>Team B3</v>
      </c>
      <c r="W269" s="172" t="str">
        <f t="shared" si="113"/>
        <v>Team B2</v>
      </c>
      <c r="X269" s="172">
        <f t="shared" si="118"/>
        <v>1</v>
      </c>
      <c r="Y269" s="34">
        <f t="shared" si="119"/>
        <v>2</v>
      </c>
      <c r="Z269" s="33" t="str">
        <f t="shared" si="120"/>
        <v/>
      </c>
      <c r="AA269" s="172">
        <f t="shared" si="116"/>
        <v>1</v>
      </c>
      <c r="AB269" s="172" t="str">
        <f t="shared" si="121"/>
        <v/>
      </c>
      <c r="AC269" s="3" t="str">
        <f t="shared" si="122"/>
        <v>Team B3Team B2</v>
      </c>
      <c r="AD269" s="64" t="str">
        <f t="shared" si="123"/>
        <v>1 : 2</v>
      </c>
      <c r="AE269" s="66">
        <f t="shared" si="114"/>
        <v>0</v>
      </c>
      <c r="AF269" s="64">
        <f t="shared" si="115"/>
        <v>3</v>
      </c>
      <c r="AG269" s="172">
        <f>IF($AH269="",0,COUNTIF($AH$64:$AH269,INDEX($AH$352:$AH$639,ROW($A206))))</f>
        <v>1</v>
      </c>
      <c r="AH269" s="167" t="str">
        <f t="shared" si="117"/>
        <v>Team B3Team B2</v>
      </c>
    </row>
    <row r="270" spans="7:34" x14ac:dyDescent="0.2">
      <c r="G270" s="1" t="s">
        <v>304</v>
      </c>
      <c r="H270" s="269" t="str">
        <f>Spielplan!$J195</f>
        <v>Team B4</v>
      </c>
      <c r="I270" s="170" t="str">
        <f>Spielplan!$L195</f>
        <v>Team B3</v>
      </c>
      <c r="J270" s="270">
        <f>IF(Spielplan!$M195="","",Spielplan!$M195)</f>
        <v>0</v>
      </c>
      <c r="K270" s="271">
        <f>IF(Spielplan!$O195="","",Spielplan!$O195)</f>
        <v>3</v>
      </c>
      <c r="U270" s="57" t="s">
        <v>321</v>
      </c>
      <c r="V270" s="39" t="str">
        <f t="shared" si="112"/>
        <v>Team C3</v>
      </c>
      <c r="W270" s="172" t="str">
        <f t="shared" si="113"/>
        <v>Team C2</v>
      </c>
      <c r="X270" s="172">
        <f t="shared" si="118"/>
        <v>2</v>
      </c>
      <c r="Y270" s="34">
        <f t="shared" si="119"/>
        <v>2</v>
      </c>
      <c r="Z270" s="33" t="str">
        <f t="shared" si="120"/>
        <v/>
      </c>
      <c r="AA270" s="172">
        <f t="shared" si="116"/>
        <v>1</v>
      </c>
      <c r="AB270" s="172" t="str">
        <f t="shared" si="121"/>
        <v/>
      </c>
      <c r="AC270" s="3" t="str">
        <f t="shared" si="122"/>
        <v>Team C3Team C2</v>
      </c>
      <c r="AD270" s="64" t="str">
        <f t="shared" si="123"/>
        <v>2 : 2</v>
      </c>
      <c r="AE270" s="66">
        <f t="shared" si="114"/>
        <v>1</v>
      </c>
      <c r="AF270" s="64">
        <f t="shared" si="115"/>
        <v>1</v>
      </c>
      <c r="AG270" s="172">
        <f>IF($AH270="",0,COUNTIF($AH$64:$AH270,INDEX($AH$352:$AH$639,ROW($A207))))</f>
        <v>1</v>
      </c>
      <c r="AH270" s="167" t="str">
        <f t="shared" si="117"/>
        <v>Team C3Team C2</v>
      </c>
    </row>
    <row r="271" spans="7:34" x14ac:dyDescent="0.2">
      <c r="G271" s="1" t="s">
        <v>305</v>
      </c>
      <c r="H271" s="269" t="str">
        <f>Spielplan!$J196</f>
        <v>Team C4</v>
      </c>
      <c r="I271" s="170" t="str">
        <f>Spielplan!$L196</f>
        <v>Team C3</v>
      </c>
      <c r="J271" s="270">
        <f>IF(Spielplan!$M196="","",Spielplan!$M196)</f>
        <v>1</v>
      </c>
      <c r="K271" s="271">
        <f>IF(Spielplan!$O196="","",Spielplan!$O196)</f>
        <v>5</v>
      </c>
      <c r="U271" s="57" t="s">
        <v>322</v>
      </c>
      <c r="V271" s="39" t="str">
        <f t="shared" si="112"/>
        <v>Team D3</v>
      </c>
      <c r="W271" s="172" t="str">
        <f t="shared" si="113"/>
        <v>Team D2</v>
      </c>
      <c r="X271" s="172">
        <f t="shared" si="118"/>
        <v>4</v>
      </c>
      <c r="Y271" s="34">
        <f t="shared" si="119"/>
        <v>3</v>
      </c>
      <c r="Z271" s="33" t="str">
        <f t="shared" si="120"/>
        <v/>
      </c>
      <c r="AA271" s="172">
        <f t="shared" si="116"/>
        <v>1</v>
      </c>
      <c r="AB271" s="172" t="str">
        <f t="shared" si="121"/>
        <v/>
      </c>
      <c r="AC271" s="3" t="str">
        <f t="shared" si="122"/>
        <v>Team D3Team D2</v>
      </c>
      <c r="AD271" s="64" t="str">
        <f t="shared" si="123"/>
        <v>4 : 3</v>
      </c>
      <c r="AE271" s="66">
        <f t="shared" si="114"/>
        <v>3</v>
      </c>
      <c r="AF271" s="64">
        <f t="shared" si="115"/>
        <v>0</v>
      </c>
      <c r="AG271" s="172">
        <f>IF($AH271="",0,COUNTIF($AH$64:$AH271,INDEX($AH$352:$AH$639,ROW($A208))))</f>
        <v>1</v>
      </c>
      <c r="AH271" s="167" t="str">
        <f t="shared" si="117"/>
        <v>Team D3Team D2</v>
      </c>
    </row>
    <row r="272" spans="7:34" x14ac:dyDescent="0.2">
      <c r="G272" s="1" t="s">
        <v>306</v>
      </c>
      <c r="H272" s="269" t="str">
        <f>Spielplan!$J197</f>
        <v>Team D4</v>
      </c>
      <c r="I272" s="170" t="str">
        <f>Spielplan!$L197</f>
        <v>Team D3</v>
      </c>
      <c r="J272" s="270">
        <f>IF(Spielplan!$M197="","",Spielplan!$M197)</f>
        <v>3</v>
      </c>
      <c r="K272" s="271">
        <f>IF(Spielplan!$O197="","",Spielplan!$O197)</f>
        <v>0</v>
      </c>
      <c r="U272" s="57" t="s">
        <v>323</v>
      </c>
      <c r="V272" s="39" t="str">
        <f t="shared" si="112"/>
        <v>FV Schlappe Lunge</v>
      </c>
      <c r="W272" s="172" t="str">
        <f t="shared" si="113"/>
        <v>1. FC Riedwald</v>
      </c>
      <c r="X272" s="172">
        <f t="shared" si="118"/>
        <v>3</v>
      </c>
      <c r="Y272" s="34">
        <f t="shared" si="119"/>
        <v>3</v>
      </c>
      <c r="Z272" s="33" t="str">
        <f t="shared" si="120"/>
        <v/>
      </c>
      <c r="AA272" s="172">
        <f t="shared" si="116"/>
        <v>1</v>
      </c>
      <c r="AB272" s="172" t="str">
        <f t="shared" si="121"/>
        <v/>
      </c>
      <c r="AC272" s="3" t="str">
        <f t="shared" si="122"/>
        <v>FV Schlappe Lunge1. FC Riedwald</v>
      </c>
      <c r="AD272" s="64" t="str">
        <f t="shared" si="123"/>
        <v>3 : 3</v>
      </c>
      <c r="AE272" s="66">
        <f t="shared" si="114"/>
        <v>1</v>
      </c>
      <c r="AF272" s="64">
        <f t="shared" si="115"/>
        <v>1</v>
      </c>
      <c r="AG272" s="172">
        <f>IF($AH272="",0,COUNTIF($AH$64:$AH272,INDEX($AH$352:$AH$639,ROW($A209))))</f>
        <v>1</v>
      </c>
      <c r="AH272" s="167" t="str">
        <f t="shared" si="117"/>
        <v>FV Schlappe Lunge1. FC Riedwald</v>
      </c>
    </row>
    <row r="273" spans="7:34" x14ac:dyDescent="0.2">
      <c r="G273" s="1" t="s">
        <v>307</v>
      </c>
      <c r="H273" s="269" t="str">
        <f>Spielplan!$J198</f>
        <v>1. FC Riedwald</v>
      </c>
      <c r="I273" s="170" t="str">
        <f>Spielplan!$L198</f>
        <v>Team A7</v>
      </c>
      <c r="J273" s="270">
        <f>IF(Spielplan!$M198="","",Spielplan!$M198)</f>
        <v>2</v>
      </c>
      <c r="K273" s="271">
        <f>IF(Spielplan!$O198="","",Spielplan!$O198)</f>
        <v>1</v>
      </c>
      <c r="U273" s="57" t="s">
        <v>324</v>
      </c>
      <c r="V273" s="39" t="str">
        <f t="shared" si="112"/>
        <v>Team B6</v>
      </c>
      <c r="W273" s="172" t="str">
        <f t="shared" si="113"/>
        <v>Team B1</v>
      </c>
      <c r="X273" s="172">
        <f t="shared" si="118"/>
        <v>1</v>
      </c>
      <c r="Y273" s="34">
        <f t="shared" si="119"/>
        <v>3</v>
      </c>
      <c r="Z273" s="33" t="str">
        <f t="shared" si="120"/>
        <v/>
      </c>
      <c r="AA273" s="172">
        <f t="shared" si="116"/>
        <v>1</v>
      </c>
      <c r="AB273" s="172" t="str">
        <f t="shared" si="121"/>
        <v/>
      </c>
      <c r="AC273" s="3" t="str">
        <f t="shared" si="122"/>
        <v>Team B6Team B1</v>
      </c>
      <c r="AD273" s="64" t="str">
        <f t="shared" si="123"/>
        <v>1 : 3</v>
      </c>
      <c r="AE273" s="66">
        <f t="shared" si="114"/>
        <v>0</v>
      </c>
      <c r="AF273" s="64">
        <f t="shared" si="115"/>
        <v>3</v>
      </c>
      <c r="AG273" s="172">
        <f>IF($AH273="",0,COUNTIF($AH$64:$AH273,INDEX($AH$352:$AH$639,ROW($A210))))</f>
        <v>1</v>
      </c>
      <c r="AH273" s="167" t="str">
        <f t="shared" si="117"/>
        <v>Team B6Team B1</v>
      </c>
    </row>
    <row r="274" spans="7:34" x14ac:dyDescent="0.2">
      <c r="G274" s="1" t="s">
        <v>308</v>
      </c>
      <c r="H274" s="269" t="str">
        <f>Spielplan!$J199</f>
        <v>Team B1</v>
      </c>
      <c r="I274" s="170" t="str">
        <f>Spielplan!$L199</f>
        <v>Team B7</v>
      </c>
      <c r="J274" s="270">
        <f>IF(Spielplan!$M199="","",Spielplan!$M199)</f>
        <v>2</v>
      </c>
      <c r="K274" s="271">
        <f>IF(Spielplan!$O199="","",Spielplan!$O199)</f>
        <v>2</v>
      </c>
      <c r="U274" s="57" t="s">
        <v>325</v>
      </c>
      <c r="V274" s="39" t="str">
        <f t="shared" si="112"/>
        <v>Team C6</v>
      </c>
      <c r="W274" s="172" t="str">
        <f t="shared" si="113"/>
        <v>Team C1</v>
      </c>
      <c r="X274" s="172">
        <f t="shared" si="118"/>
        <v>3</v>
      </c>
      <c r="Y274" s="34">
        <f t="shared" si="119"/>
        <v>3</v>
      </c>
      <c r="Z274" s="33" t="str">
        <f t="shared" si="120"/>
        <v/>
      </c>
      <c r="AA274" s="172">
        <f t="shared" si="116"/>
        <v>1</v>
      </c>
      <c r="AB274" s="172" t="str">
        <f t="shared" si="121"/>
        <v/>
      </c>
      <c r="AC274" s="3" t="str">
        <f t="shared" si="122"/>
        <v>Team C6Team C1</v>
      </c>
      <c r="AD274" s="64" t="str">
        <f t="shared" si="123"/>
        <v>3 : 3</v>
      </c>
      <c r="AE274" s="66">
        <f t="shared" si="114"/>
        <v>1</v>
      </c>
      <c r="AF274" s="64">
        <f t="shared" si="115"/>
        <v>1</v>
      </c>
      <c r="AG274" s="172">
        <f>IF($AH274="",0,COUNTIF($AH$64:$AH274,INDEX($AH$352:$AH$639,ROW($A211))))</f>
        <v>1</v>
      </c>
      <c r="AH274" s="167" t="str">
        <f t="shared" si="117"/>
        <v>Team C6Team C1</v>
      </c>
    </row>
    <row r="275" spans="7:34" x14ac:dyDescent="0.2">
      <c r="G275" s="1" t="s">
        <v>309</v>
      </c>
      <c r="H275" s="269" t="str">
        <f>Spielplan!$J200</f>
        <v>Team C1</v>
      </c>
      <c r="I275" s="170" t="str">
        <f>Spielplan!$L200</f>
        <v>Team C7</v>
      </c>
      <c r="J275" s="270">
        <f>IF(Spielplan!$M200="","",Spielplan!$M200)</f>
        <v>3</v>
      </c>
      <c r="K275" s="271">
        <f>IF(Spielplan!$O200="","",Spielplan!$O200)</f>
        <v>4</v>
      </c>
      <c r="U275" s="57" t="s">
        <v>326</v>
      </c>
      <c r="V275" s="39" t="str">
        <f t="shared" si="112"/>
        <v>Team D6</v>
      </c>
      <c r="W275" s="172" t="str">
        <f t="shared" si="113"/>
        <v>Team D1</v>
      </c>
      <c r="X275" s="172">
        <f t="shared" si="118"/>
        <v>1</v>
      </c>
      <c r="Y275" s="34">
        <f t="shared" si="119"/>
        <v>5</v>
      </c>
      <c r="Z275" s="33" t="str">
        <f t="shared" si="120"/>
        <v/>
      </c>
      <c r="AA275" s="172">
        <f t="shared" si="116"/>
        <v>1</v>
      </c>
      <c r="AB275" s="172" t="str">
        <f t="shared" si="121"/>
        <v/>
      </c>
      <c r="AC275" s="3" t="str">
        <f t="shared" si="122"/>
        <v>Team D6Team D1</v>
      </c>
      <c r="AD275" s="64" t="str">
        <f t="shared" si="123"/>
        <v>1 : 5</v>
      </c>
      <c r="AE275" s="66">
        <f t="shared" si="114"/>
        <v>0</v>
      </c>
      <c r="AF275" s="64">
        <f t="shared" si="115"/>
        <v>3</v>
      </c>
      <c r="AG275" s="172">
        <f>IF($AH275="",0,COUNTIF($AH$64:$AH275,INDEX($AH$352:$AH$639,ROW($A212))))</f>
        <v>1</v>
      </c>
      <c r="AH275" s="167" t="str">
        <f t="shared" si="117"/>
        <v>Team D6Team D1</v>
      </c>
    </row>
    <row r="276" spans="7:34" ht="12" customHeight="1" x14ac:dyDescent="0.2">
      <c r="G276" s="1" t="s">
        <v>310</v>
      </c>
      <c r="H276" s="269" t="str">
        <f>Spielplan!$J201</f>
        <v>Team D1</v>
      </c>
      <c r="I276" s="170" t="str">
        <f>Spielplan!$L201</f>
        <v>Team D7</v>
      </c>
      <c r="J276" s="270">
        <f>IF(Spielplan!$M201="","",Spielplan!$M201)</f>
        <v>3</v>
      </c>
      <c r="K276" s="271">
        <f>IF(Spielplan!$O201="","",Spielplan!$O201)</f>
        <v>3</v>
      </c>
      <c r="U276" s="57" t="s">
        <v>327</v>
      </c>
      <c r="V276" s="39" t="str">
        <f t="shared" si="112"/>
        <v>Team A7</v>
      </c>
      <c r="W276" s="172" t="str">
        <f t="shared" si="113"/>
        <v>Beinbruch SC</v>
      </c>
      <c r="X276" s="172">
        <f t="shared" si="118"/>
        <v>1</v>
      </c>
      <c r="Y276" s="34">
        <f t="shared" si="119"/>
        <v>6</v>
      </c>
      <c r="Z276" s="33" t="str">
        <f t="shared" si="120"/>
        <v/>
      </c>
      <c r="AA276" s="172">
        <f t="shared" si="116"/>
        <v>1</v>
      </c>
      <c r="AB276" s="172" t="str">
        <f t="shared" si="121"/>
        <v/>
      </c>
      <c r="AC276" s="3" t="str">
        <f t="shared" si="122"/>
        <v>Team A7Beinbruch SC</v>
      </c>
      <c r="AD276" s="64" t="str">
        <f t="shared" si="123"/>
        <v>1 : 6</v>
      </c>
      <c r="AE276" s="66">
        <f t="shared" si="114"/>
        <v>0</v>
      </c>
      <c r="AF276" s="64">
        <f t="shared" si="115"/>
        <v>3</v>
      </c>
      <c r="AG276" s="172">
        <f>IF($AH276="",0,COUNTIF($AH$64:$AH276,INDEX($AH$352:$AH$639,ROW($A213))))</f>
        <v>1</v>
      </c>
      <c r="AH276" s="167" t="str">
        <f t="shared" si="117"/>
        <v>Team A7Beinbruch SC</v>
      </c>
    </row>
    <row r="277" spans="7:34" ht="12" customHeight="1" x14ac:dyDescent="0.2">
      <c r="G277" s="1" t="s">
        <v>311</v>
      </c>
      <c r="H277" s="269" t="str">
        <f>Spielplan!$J202</f>
        <v>Team A8</v>
      </c>
      <c r="I277" s="170" t="str">
        <f>Spielplan!$L202</f>
        <v>FV Schlappe Lunge</v>
      </c>
      <c r="J277" s="270">
        <f>IF(Spielplan!$M202="","",Spielplan!$M202)</f>
        <v>3</v>
      </c>
      <c r="K277" s="271">
        <f>IF(Spielplan!$O202="","",Spielplan!$O202)</f>
        <v>1</v>
      </c>
      <c r="U277" s="57" t="s">
        <v>328</v>
      </c>
      <c r="V277" s="39" t="str">
        <f t="shared" si="112"/>
        <v>Team B7</v>
      </c>
      <c r="W277" s="172" t="str">
        <f t="shared" si="113"/>
        <v>Team B5</v>
      </c>
      <c r="X277" s="172">
        <f t="shared" si="118"/>
        <v>2</v>
      </c>
      <c r="Y277" s="34">
        <f t="shared" si="119"/>
        <v>5</v>
      </c>
      <c r="Z277" s="33" t="str">
        <f t="shared" si="120"/>
        <v/>
      </c>
      <c r="AA277" s="172">
        <f t="shared" si="116"/>
        <v>1</v>
      </c>
      <c r="AB277" s="172" t="str">
        <f t="shared" si="121"/>
        <v/>
      </c>
      <c r="AC277" s="3" t="str">
        <f t="shared" si="122"/>
        <v>Team B7Team B5</v>
      </c>
      <c r="AD277" s="64" t="str">
        <f t="shared" si="123"/>
        <v>2 : 5</v>
      </c>
      <c r="AE277" s="66">
        <f t="shared" si="114"/>
        <v>0</v>
      </c>
      <c r="AF277" s="64">
        <f t="shared" si="115"/>
        <v>3</v>
      </c>
      <c r="AG277" s="172">
        <f>IF($AH277="",0,COUNTIF($AH$64:$AH277,INDEX($AH$352:$AH$639,ROW($A214))))</f>
        <v>1</v>
      </c>
      <c r="AH277" s="167" t="str">
        <f t="shared" si="117"/>
        <v>Team B7Team B5</v>
      </c>
    </row>
    <row r="278" spans="7:34" ht="12" customHeight="1" x14ac:dyDescent="0.2">
      <c r="G278" s="1" t="s">
        <v>312</v>
      </c>
      <c r="H278" s="269" t="str">
        <f>Spielplan!$J203</f>
        <v>Team B8</v>
      </c>
      <c r="I278" s="170" t="str">
        <f>Spielplan!$L203</f>
        <v>Team B6</v>
      </c>
      <c r="J278" s="270">
        <f>IF(Spielplan!$M203="","",Spielplan!$M203)</f>
        <v>3</v>
      </c>
      <c r="K278" s="271">
        <f>IF(Spielplan!$O203="","",Spielplan!$O203)</f>
        <v>3</v>
      </c>
      <c r="U278" s="57" t="s">
        <v>329</v>
      </c>
      <c r="V278" s="39" t="str">
        <f t="shared" si="112"/>
        <v>Team C7</v>
      </c>
      <c r="W278" s="172" t="str">
        <f t="shared" si="113"/>
        <v>Team C5</v>
      </c>
      <c r="X278" s="172">
        <f t="shared" si="118"/>
        <v>2</v>
      </c>
      <c r="Y278" s="34">
        <f t="shared" si="119"/>
        <v>4</v>
      </c>
      <c r="Z278" s="33" t="str">
        <f t="shared" si="120"/>
        <v/>
      </c>
      <c r="AA278" s="172">
        <f t="shared" si="116"/>
        <v>1</v>
      </c>
      <c r="AB278" s="172" t="str">
        <f t="shared" si="121"/>
        <v/>
      </c>
      <c r="AC278" s="3" t="str">
        <f t="shared" si="122"/>
        <v>Team C7Team C5</v>
      </c>
      <c r="AD278" s="64" t="str">
        <f t="shared" si="123"/>
        <v>2 : 4</v>
      </c>
      <c r="AE278" s="66">
        <f t="shared" si="114"/>
        <v>0</v>
      </c>
      <c r="AF278" s="64">
        <f t="shared" si="115"/>
        <v>3</v>
      </c>
      <c r="AG278" s="172">
        <f>IF($AH278="",0,COUNTIF($AH$64:$AH278,INDEX($AH$352:$AH$639,ROW($A215))))</f>
        <v>1</v>
      </c>
      <c r="AH278" s="167" t="str">
        <f t="shared" si="117"/>
        <v>Team C7Team C5</v>
      </c>
    </row>
    <row r="279" spans="7:34" ht="12" customHeight="1" x14ac:dyDescent="0.2">
      <c r="G279" s="1" t="s">
        <v>313</v>
      </c>
      <c r="H279" s="269" t="str">
        <f>Spielplan!$J204</f>
        <v>Team C8</v>
      </c>
      <c r="I279" s="170" t="str">
        <f>Spielplan!$L204</f>
        <v>Team C6</v>
      </c>
      <c r="J279" s="270">
        <f>IF(Spielplan!$M204="","",Spielplan!$M204)</f>
        <v>5</v>
      </c>
      <c r="K279" s="271">
        <f>IF(Spielplan!$O204="","",Spielplan!$O204)</f>
        <v>1</v>
      </c>
      <c r="U279" s="57" t="s">
        <v>330</v>
      </c>
      <c r="V279" s="39" t="str">
        <f t="shared" si="112"/>
        <v>Team D7</v>
      </c>
      <c r="W279" s="172" t="str">
        <f t="shared" si="113"/>
        <v>Team D5</v>
      </c>
      <c r="X279" s="172">
        <f t="shared" si="118"/>
        <v>0</v>
      </c>
      <c r="Y279" s="34">
        <f t="shared" si="119"/>
        <v>3</v>
      </c>
      <c r="Z279" s="33" t="str">
        <f t="shared" si="120"/>
        <v/>
      </c>
      <c r="AA279" s="172">
        <f t="shared" si="116"/>
        <v>1</v>
      </c>
      <c r="AB279" s="172" t="str">
        <f t="shared" si="121"/>
        <v/>
      </c>
      <c r="AC279" s="3" t="str">
        <f t="shared" si="122"/>
        <v>Team D7Team D5</v>
      </c>
      <c r="AD279" s="64" t="str">
        <f t="shared" si="123"/>
        <v>0 : 3</v>
      </c>
      <c r="AE279" s="66">
        <f t="shared" si="114"/>
        <v>0</v>
      </c>
      <c r="AF279" s="64">
        <f t="shared" si="115"/>
        <v>3</v>
      </c>
      <c r="AG279" s="172">
        <f>IF($AH279="",0,COUNTIF($AH$64:$AH279,INDEX($AH$352:$AH$639,ROW($A216))))</f>
        <v>1</v>
      </c>
      <c r="AH279" s="167" t="str">
        <f t="shared" si="117"/>
        <v>Team D7Team D5</v>
      </c>
    </row>
    <row r="280" spans="7:34" ht="12" customHeight="1" x14ac:dyDescent="0.2">
      <c r="G280" s="1" t="s">
        <v>314</v>
      </c>
      <c r="H280" s="269" t="str">
        <f>Spielplan!$J205</f>
        <v>Team D8</v>
      </c>
      <c r="I280" s="170" t="str">
        <f>Spielplan!$L205</f>
        <v>Team D6</v>
      </c>
      <c r="J280" s="270">
        <f>IF(Spielplan!$M205="","",Spielplan!$M205)</f>
        <v>6</v>
      </c>
      <c r="K280" s="271">
        <f>IF(Spielplan!$O205="","",Spielplan!$O205)</f>
        <v>1</v>
      </c>
      <c r="U280" s="57" t="s">
        <v>331</v>
      </c>
      <c r="V280" s="39" t="str">
        <f t="shared" si="112"/>
        <v>Maibach 1822 eV</v>
      </c>
      <c r="W280" s="172" t="str">
        <f t="shared" si="113"/>
        <v>Team A8</v>
      </c>
      <c r="X280" s="172">
        <f t="shared" si="118"/>
        <v>1</v>
      </c>
      <c r="Y280" s="34">
        <f t="shared" si="119"/>
        <v>5</v>
      </c>
      <c r="Z280" s="33" t="str">
        <f t="shared" si="120"/>
        <v/>
      </c>
      <c r="AA280" s="172">
        <f t="shared" si="116"/>
        <v>1</v>
      </c>
      <c r="AB280" s="172" t="str">
        <f t="shared" si="121"/>
        <v/>
      </c>
      <c r="AC280" s="3" t="str">
        <f t="shared" si="122"/>
        <v>Maibach 1822 eVTeam A8</v>
      </c>
      <c r="AD280" s="64" t="str">
        <f t="shared" si="123"/>
        <v>1 : 5</v>
      </c>
      <c r="AE280" s="66">
        <f t="shared" si="114"/>
        <v>0</v>
      </c>
      <c r="AF280" s="64">
        <f t="shared" si="115"/>
        <v>3</v>
      </c>
      <c r="AG280" s="172">
        <f>IF($AH280="",0,COUNTIF($AH$64:$AH280,INDEX($AH$352:$AH$639,ROW($A217))))</f>
        <v>1</v>
      </c>
      <c r="AH280" s="167" t="str">
        <f t="shared" si="117"/>
        <v>Maibach 1822 eVTeam A8</v>
      </c>
    </row>
    <row r="281" spans="7:34" ht="12" customHeight="1" x14ac:dyDescent="0.2">
      <c r="G281" s="1" t="s">
        <v>315</v>
      </c>
      <c r="H281" s="269" t="str">
        <f>Spielplan!$J206</f>
        <v>Beinbruch SC</v>
      </c>
      <c r="I281" s="170" t="str">
        <f>Spielplan!$L206</f>
        <v>Team A9</v>
      </c>
      <c r="J281" s="270">
        <f>IF(Spielplan!$M206="","",Spielplan!$M206)</f>
        <v>5</v>
      </c>
      <c r="K281" s="271">
        <f>IF(Spielplan!$O206="","",Spielplan!$O206)</f>
        <v>2</v>
      </c>
      <c r="U281" s="57" t="s">
        <v>332</v>
      </c>
      <c r="V281" s="39" t="str">
        <f t="shared" si="112"/>
        <v>Team B4</v>
      </c>
      <c r="W281" s="172" t="str">
        <f t="shared" si="113"/>
        <v>Team B8</v>
      </c>
      <c r="X281" s="172">
        <f t="shared" si="118"/>
        <v>3</v>
      </c>
      <c r="Y281" s="34">
        <f t="shared" si="119"/>
        <v>0</v>
      </c>
      <c r="Z281" s="33" t="str">
        <f t="shared" si="120"/>
        <v/>
      </c>
      <c r="AA281" s="172">
        <f t="shared" si="116"/>
        <v>1</v>
      </c>
      <c r="AB281" s="172" t="str">
        <f t="shared" si="121"/>
        <v/>
      </c>
      <c r="AC281" s="3" t="str">
        <f t="shared" si="122"/>
        <v>Team B4Team B8</v>
      </c>
      <c r="AD281" s="64" t="str">
        <f t="shared" si="123"/>
        <v>3 : 0</v>
      </c>
      <c r="AE281" s="66">
        <f t="shared" si="114"/>
        <v>3</v>
      </c>
      <c r="AF281" s="64">
        <f t="shared" si="115"/>
        <v>0</v>
      </c>
      <c r="AG281" s="172">
        <f>IF($AH281="",0,COUNTIF($AH$64:$AH281,INDEX($AH$352:$AH$639,ROW($A218))))</f>
        <v>1</v>
      </c>
      <c r="AH281" s="167" t="str">
        <f t="shared" si="117"/>
        <v>Team B4Team B8</v>
      </c>
    </row>
    <row r="282" spans="7:34" ht="12" customHeight="1" x14ac:dyDescent="0.2">
      <c r="G282" s="1" t="s">
        <v>316</v>
      </c>
      <c r="H282" s="269" t="str">
        <f>Spielplan!$J207</f>
        <v>Team B5</v>
      </c>
      <c r="I282" s="170" t="str">
        <f>Spielplan!$L207</f>
        <v>Team B9</v>
      </c>
      <c r="J282" s="270">
        <f>IF(Spielplan!$M207="","",Spielplan!$M207)</f>
        <v>4</v>
      </c>
      <c r="K282" s="271">
        <f>IF(Spielplan!$O207="","",Spielplan!$O207)</f>
        <v>2</v>
      </c>
      <c r="U282" s="57" t="s">
        <v>333</v>
      </c>
      <c r="V282" s="39" t="str">
        <f t="shared" si="112"/>
        <v>Team C4</v>
      </c>
      <c r="W282" s="172" t="str">
        <f t="shared" si="113"/>
        <v>Team C8</v>
      </c>
      <c r="X282" s="172">
        <f t="shared" si="118"/>
        <v>2</v>
      </c>
      <c r="Y282" s="34">
        <f t="shared" si="119"/>
        <v>1</v>
      </c>
      <c r="Z282" s="33" t="str">
        <f t="shared" si="120"/>
        <v/>
      </c>
      <c r="AA282" s="172">
        <f t="shared" si="116"/>
        <v>1</v>
      </c>
      <c r="AB282" s="172" t="str">
        <f t="shared" si="121"/>
        <v/>
      </c>
      <c r="AC282" s="3" t="str">
        <f t="shared" si="122"/>
        <v>Team C4Team C8</v>
      </c>
      <c r="AD282" s="64" t="str">
        <f t="shared" si="123"/>
        <v>2 : 1</v>
      </c>
      <c r="AE282" s="66">
        <f t="shared" si="114"/>
        <v>3</v>
      </c>
      <c r="AF282" s="64">
        <f t="shared" si="115"/>
        <v>0</v>
      </c>
      <c r="AG282" s="172">
        <f>IF($AH282="",0,COUNTIF($AH$64:$AH282,INDEX($AH$352:$AH$639,ROW($A219))))</f>
        <v>1</v>
      </c>
      <c r="AH282" s="167" t="str">
        <f t="shared" si="117"/>
        <v>Team C4Team C8</v>
      </c>
    </row>
    <row r="283" spans="7:34" ht="12" customHeight="1" x14ac:dyDescent="0.2">
      <c r="G283" s="1" t="s">
        <v>317</v>
      </c>
      <c r="H283" s="269" t="str">
        <f>Spielplan!$J208</f>
        <v>Team C5</v>
      </c>
      <c r="I283" s="170" t="str">
        <f>Spielplan!$L208</f>
        <v>Team C9</v>
      </c>
      <c r="J283" s="270">
        <f>IF(Spielplan!$M208="","",Spielplan!$M208)</f>
        <v>3</v>
      </c>
      <c r="K283" s="271">
        <f>IF(Spielplan!$O208="","",Spielplan!$O208)</f>
        <v>0</v>
      </c>
      <c r="U283" s="57" t="s">
        <v>334</v>
      </c>
      <c r="V283" s="39" t="str">
        <f t="shared" si="112"/>
        <v>Team D4</v>
      </c>
      <c r="W283" s="172" t="str">
        <f t="shared" si="113"/>
        <v>Team D8</v>
      </c>
      <c r="X283" s="172">
        <f t="shared" si="118"/>
        <v>3</v>
      </c>
      <c r="Y283" s="34">
        <f t="shared" si="119"/>
        <v>3</v>
      </c>
      <c r="Z283" s="33" t="str">
        <f t="shared" si="120"/>
        <v/>
      </c>
      <c r="AA283" s="172">
        <f t="shared" si="116"/>
        <v>1</v>
      </c>
      <c r="AB283" s="172" t="str">
        <f t="shared" si="121"/>
        <v/>
      </c>
      <c r="AC283" s="3" t="str">
        <f t="shared" si="122"/>
        <v>Team D4Team D8</v>
      </c>
      <c r="AD283" s="64" t="str">
        <f t="shared" si="123"/>
        <v>3 : 3</v>
      </c>
      <c r="AE283" s="66">
        <f t="shared" si="114"/>
        <v>1</v>
      </c>
      <c r="AF283" s="64">
        <f t="shared" si="115"/>
        <v>1</v>
      </c>
      <c r="AG283" s="172">
        <f>IF($AH283="",0,COUNTIF($AH$64:$AH283,INDEX($AH$352:$AH$639,ROW($A220))))</f>
        <v>1</v>
      </c>
      <c r="AH283" s="167" t="str">
        <f t="shared" si="117"/>
        <v>Team D4Team D8</v>
      </c>
    </row>
    <row r="284" spans="7:34" ht="12" customHeight="1" x14ac:dyDescent="0.2">
      <c r="G284" s="1" t="s">
        <v>318</v>
      </c>
      <c r="H284" s="269" t="str">
        <f>Spielplan!$J209</f>
        <v>Team D5</v>
      </c>
      <c r="I284" s="170" t="str">
        <f>Spielplan!$L209</f>
        <v>Team D9</v>
      </c>
      <c r="J284" s="270">
        <f>IF(Spielplan!$M209="","",Spielplan!$M209)</f>
        <v>5</v>
      </c>
      <c r="K284" s="271">
        <f>IF(Spielplan!$O209="","",Spielplan!$O209)</f>
        <v>1</v>
      </c>
      <c r="U284" s="57" t="s">
        <v>335</v>
      </c>
      <c r="V284" s="39" t="str">
        <f t="shared" si="112"/>
        <v>Team A9</v>
      </c>
      <c r="W284" s="172" t="str">
        <f t="shared" si="113"/>
        <v>FC Barcelona</v>
      </c>
      <c r="X284" s="172">
        <f t="shared" si="118"/>
        <v>3</v>
      </c>
      <c r="Y284" s="34">
        <f t="shared" si="119"/>
        <v>3</v>
      </c>
      <c r="Z284" s="33" t="str">
        <f t="shared" si="120"/>
        <v/>
      </c>
      <c r="AA284" s="172">
        <f t="shared" si="116"/>
        <v>1</v>
      </c>
      <c r="AB284" s="172" t="str">
        <f t="shared" si="121"/>
        <v/>
      </c>
      <c r="AC284" s="3" t="str">
        <f t="shared" si="122"/>
        <v>Team A9FC Barcelona</v>
      </c>
      <c r="AD284" s="64" t="str">
        <f t="shared" si="123"/>
        <v>3 : 3</v>
      </c>
      <c r="AE284" s="66">
        <f t="shared" si="114"/>
        <v>1</v>
      </c>
      <c r="AF284" s="64">
        <f t="shared" si="115"/>
        <v>1</v>
      </c>
      <c r="AG284" s="172">
        <f>IF($AH284="",0,COUNTIF($AH$64:$AH284,INDEX($AH$352:$AH$639,ROW($A221))))</f>
        <v>1</v>
      </c>
      <c r="AH284" s="167" t="str">
        <f t="shared" si="117"/>
        <v>Team A9FC Barcelona</v>
      </c>
    </row>
    <row r="285" spans="7:34" ht="12" customHeight="1" x14ac:dyDescent="0.2">
      <c r="G285" s="1" t="s">
        <v>319</v>
      </c>
      <c r="H285" s="269" t="str">
        <f>Spielplan!$J210</f>
        <v>FC Barcelona</v>
      </c>
      <c r="I285" s="170" t="str">
        <f>Spielplan!$L210</f>
        <v>Eintracht Frankfurt</v>
      </c>
      <c r="J285" s="270">
        <f>IF(Spielplan!$M210="","",Spielplan!$M210)</f>
        <v>0</v>
      </c>
      <c r="K285" s="271">
        <f>IF(Spielplan!$O210="","",Spielplan!$O210)</f>
        <v>3</v>
      </c>
      <c r="U285" s="57" t="s">
        <v>336</v>
      </c>
      <c r="V285" s="39" t="str">
        <f t="shared" si="112"/>
        <v>Team B9</v>
      </c>
      <c r="W285" s="172" t="str">
        <f t="shared" si="113"/>
        <v>Team B3</v>
      </c>
      <c r="X285" s="172">
        <f t="shared" si="118"/>
        <v>3</v>
      </c>
      <c r="Y285" s="34">
        <f t="shared" si="119"/>
        <v>3</v>
      </c>
      <c r="Z285" s="33" t="str">
        <f t="shared" si="120"/>
        <v/>
      </c>
      <c r="AA285" s="172">
        <f t="shared" si="116"/>
        <v>1</v>
      </c>
      <c r="AB285" s="172" t="str">
        <f t="shared" si="121"/>
        <v/>
      </c>
      <c r="AC285" s="3" t="str">
        <f t="shared" si="122"/>
        <v>Team B9Team B3</v>
      </c>
      <c r="AD285" s="64" t="str">
        <f t="shared" si="123"/>
        <v>3 : 3</v>
      </c>
      <c r="AE285" s="66">
        <f t="shared" si="114"/>
        <v>1</v>
      </c>
      <c r="AF285" s="64">
        <f t="shared" si="115"/>
        <v>1</v>
      </c>
      <c r="AG285" s="172">
        <f>IF($AH285="",0,COUNTIF($AH$64:$AH285,INDEX($AH$352:$AH$639,ROW($A222))))</f>
        <v>1</v>
      </c>
      <c r="AH285" s="167" t="str">
        <f t="shared" si="117"/>
        <v>Team B9Team B3</v>
      </c>
    </row>
    <row r="286" spans="7:34" ht="12" customHeight="1" x14ac:dyDescent="0.2">
      <c r="G286" s="1" t="s">
        <v>320</v>
      </c>
      <c r="H286" s="269" t="str">
        <f>Spielplan!$J211</f>
        <v>Team B3</v>
      </c>
      <c r="I286" s="170" t="str">
        <f>Spielplan!$L211</f>
        <v>Team B2</v>
      </c>
      <c r="J286" s="270">
        <f>IF(Spielplan!$M211="","",Spielplan!$M211)</f>
        <v>1</v>
      </c>
      <c r="K286" s="271">
        <f>IF(Spielplan!$O211="","",Spielplan!$O211)</f>
        <v>2</v>
      </c>
      <c r="U286" s="57" t="s">
        <v>337</v>
      </c>
      <c r="V286" s="39" t="str">
        <f t="shared" si="112"/>
        <v>Team C9</v>
      </c>
      <c r="W286" s="172" t="str">
        <f t="shared" si="113"/>
        <v>Team C3</v>
      </c>
      <c r="X286" s="172">
        <f t="shared" si="118"/>
        <v>5</v>
      </c>
      <c r="Y286" s="34">
        <f t="shared" si="119"/>
        <v>5</v>
      </c>
      <c r="Z286" s="33" t="str">
        <f t="shared" si="120"/>
        <v/>
      </c>
      <c r="AA286" s="172">
        <f t="shared" si="116"/>
        <v>1</v>
      </c>
      <c r="AB286" s="172" t="str">
        <f t="shared" si="121"/>
        <v/>
      </c>
      <c r="AC286" s="3" t="str">
        <f t="shared" si="122"/>
        <v>Team C9Team C3</v>
      </c>
      <c r="AD286" s="64" t="str">
        <f t="shared" si="123"/>
        <v>5 : 5</v>
      </c>
      <c r="AE286" s="66">
        <f t="shared" si="114"/>
        <v>1</v>
      </c>
      <c r="AF286" s="64">
        <f t="shared" si="115"/>
        <v>1</v>
      </c>
      <c r="AG286" s="172">
        <f>IF($AH286="",0,COUNTIF($AH$64:$AH286,INDEX($AH$352:$AH$639,ROW($A223))))</f>
        <v>1</v>
      </c>
      <c r="AH286" s="167" t="str">
        <f t="shared" si="117"/>
        <v>Team C9Team C3</v>
      </c>
    </row>
    <row r="287" spans="7:34" ht="12" customHeight="1" x14ac:dyDescent="0.2">
      <c r="G287" s="1" t="s">
        <v>321</v>
      </c>
      <c r="H287" s="269" t="str">
        <f>Spielplan!$J212</f>
        <v>Team C3</v>
      </c>
      <c r="I287" s="170" t="str">
        <f>Spielplan!$L212</f>
        <v>Team C2</v>
      </c>
      <c r="J287" s="270">
        <f>IF(Spielplan!$M212="","",Spielplan!$M212)</f>
        <v>2</v>
      </c>
      <c r="K287" s="271">
        <f>IF(Spielplan!$O212="","",Spielplan!$O212)</f>
        <v>2</v>
      </c>
      <c r="U287" s="57" t="s">
        <v>338</v>
      </c>
      <c r="V287" s="39" t="str">
        <f t="shared" si="112"/>
        <v>Team D9</v>
      </c>
      <c r="W287" s="172" t="str">
        <f t="shared" si="113"/>
        <v>Team D3</v>
      </c>
      <c r="X287" s="172">
        <f t="shared" si="118"/>
        <v>6</v>
      </c>
      <c r="Y287" s="34">
        <f t="shared" si="119"/>
        <v>6</v>
      </c>
      <c r="Z287" s="33" t="str">
        <f t="shared" si="120"/>
        <v/>
      </c>
      <c r="AA287" s="172">
        <f t="shared" si="116"/>
        <v>1</v>
      </c>
      <c r="AB287" s="172" t="str">
        <f t="shared" si="121"/>
        <v/>
      </c>
      <c r="AC287" s="3" t="str">
        <f t="shared" si="122"/>
        <v>Team D9Team D3</v>
      </c>
      <c r="AD287" s="64" t="str">
        <f t="shared" si="123"/>
        <v>6 : 6</v>
      </c>
      <c r="AE287" s="66">
        <f t="shared" si="114"/>
        <v>1</v>
      </c>
      <c r="AF287" s="64">
        <f t="shared" si="115"/>
        <v>1</v>
      </c>
      <c r="AG287" s="172">
        <f>IF($AH287="",0,COUNTIF($AH$64:$AH287,INDEX($AH$352:$AH$639,ROW($A224))))</f>
        <v>1</v>
      </c>
      <c r="AH287" s="167" t="str">
        <f t="shared" si="117"/>
        <v>Team D9Team D3</v>
      </c>
    </row>
    <row r="288" spans="7:34" ht="12" customHeight="1" x14ac:dyDescent="0.2">
      <c r="G288" s="1" t="s">
        <v>322</v>
      </c>
      <c r="H288" s="269" t="str">
        <f>Spielplan!$J213</f>
        <v>Team D3</v>
      </c>
      <c r="I288" s="170" t="str">
        <f>Spielplan!$L213</f>
        <v>Team D2</v>
      </c>
      <c r="J288" s="270">
        <f>IF(Spielplan!$M213="","",Spielplan!$M213)</f>
        <v>4</v>
      </c>
      <c r="K288" s="271">
        <f>IF(Spielplan!$O213="","",Spielplan!$O213)</f>
        <v>3</v>
      </c>
      <c r="U288" s="57" t="s">
        <v>339</v>
      </c>
      <c r="V288" s="39" t="str">
        <f t="shared" si="112"/>
        <v>1. FC Riedwald</v>
      </c>
      <c r="W288" s="172" t="str">
        <f t="shared" si="113"/>
        <v>Beinbruch SC</v>
      </c>
      <c r="X288" s="172">
        <f t="shared" si="118"/>
        <v>5</v>
      </c>
      <c r="Y288" s="34">
        <f t="shared" si="119"/>
        <v>5</v>
      </c>
      <c r="Z288" s="33" t="str">
        <f t="shared" si="120"/>
        <v/>
      </c>
      <c r="AA288" s="172">
        <f t="shared" si="116"/>
        <v>1</v>
      </c>
      <c r="AB288" s="172" t="str">
        <f t="shared" si="121"/>
        <v/>
      </c>
      <c r="AC288" s="3" t="str">
        <f t="shared" si="122"/>
        <v>1. FC RiedwaldBeinbruch SC</v>
      </c>
      <c r="AD288" s="64" t="str">
        <f t="shared" si="123"/>
        <v>5 : 5</v>
      </c>
      <c r="AE288" s="66">
        <f t="shared" si="114"/>
        <v>1</v>
      </c>
      <c r="AF288" s="64">
        <f t="shared" si="115"/>
        <v>1</v>
      </c>
      <c r="AG288" s="172">
        <f>IF($AH288="",0,COUNTIF($AH$64:$AH288,INDEX($AH$352:$AH$639,ROW($A225))))</f>
        <v>1</v>
      </c>
      <c r="AH288" s="167" t="str">
        <f t="shared" si="117"/>
        <v>1. FC RiedwaldBeinbruch SC</v>
      </c>
    </row>
    <row r="289" spans="7:34" ht="12" customHeight="1" x14ac:dyDescent="0.2">
      <c r="G289" s="1" t="s">
        <v>323</v>
      </c>
      <c r="H289" s="269" t="str">
        <f>Spielplan!$J214</f>
        <v>FV Schlappe Lunge</v>
      </c>
      <c r="I289" s="170" t="str">
        <f>Spielplan!$L214</f>
        <v>1. FC Riedwald</v>
      </c>
      <c r="J289" s="270">
        <f>IF(Spielplan!$M214="","",Spielplan!$M214)</f>
        <v>3</v>
      </c>
      <c r="K289" s="271">
        <f>IF(Spielplan!$O214="","",Spielplan!$O214)</f>
        <v>3</v>
      </c>
      <c r="U289" s="57" t="s">
        <v>340</v>
      </c>
      <c r="V289" s="39" t="str">
        <f t="shared" si="112"/>
        <v>Team B1</v>
      </c>
      <c r="W289" s="172" t="str">
        <f t="shared" si="113"/>
        <v>Team B5</v>
      </c>
      <c r="X289" s="172">
        <f t="shared" si="118"/>
        <v>4</v>
      </c>
      <c r="Y289" s="34">
        <f t="shared" si="119"/>
        <v>4</v>
      </c>
      <c r="Z289" s="33" t="str">
        <f t="shared" si="120"/>
        <v/>
      </c>
      <c r="AA289" s="172">
        <f t="shared" si="116"/>
        <v>1</v>
      </c>
      <c r="AB289" s="172" t="str">
        <f t="shared" si="121"/>
        <v/>
      </c>
      <c r="AC289" s="3" t="str">
        <f t="shared" si="122"/>
        <v>Team B1Team B5</v>
      </c>
      <c r="AD289" s="64" t="str">
        <f t="shared" si="123"/>
        <v>4 : 4</v>
      </c>
      <c r="AE289" s="66">
        <f t="shared" si="114"/>
        <v>1</v>
      </c>
      <c r="AF289" s="64">
        <f t="shared" si="115"/>
        <v>1</v>
      </c>
      <c r="AG289" s="172">
        <f>IF($AH289="",0,COUNTIF($AH$64:$AH289,INDEX($AH$352:$AH$639,ROW($A226))))</f>
        <v>1</v>
      </c>
      <c r="AH289" s="167" t="str">
        <f t="shared" si="117"/>
        <v>Team B1Team B5</v>
      </c>
    </row>
    <row r="290" spans="7:34" ht="12" customHeight="1" x14ac:dyDescent="0.2">
      <c r="G290" s="1" t="s">
        <v>324</v>
      </c>
      <c r="H290" s="269" t="str">
        <f>Spielplan!$J215</f>
        <v>Team B6</v>
      </c>
      <c r="I290" s="170" t="str">
        <f>Spielplan!$L215</f>
        <v>Team B1</v>
      </c>
      <c r="J290" s="270">
        <f>IF(Spielplan!$M215="","",Spielplan!$M215)</f>
        <v>1</v>
      </c>
      <c r="K290" s="271">
        <f>IF(Spielplan!$O215="","",Spielplan!$O215)</f>
        <v>3</v>
      </c>
      <c r="U290" s="57" t="s">
        <v>341</v>
      </c>
      <c r="V290" s="39" t="str">
        <f t="shared" si="112"/>
        <v>Team C1</v>
      </c>
      <c r="W290" s="172" t="str">
        <f t="shared" si="113"/>
        <v>Team C5</v>
      </c>
      <c r="X290" s="172">
        <f t="shared" si="118"/>
        <v>3</v>
      </c>
      <c r="Y290" s="34">
        <f t="shared" si="119"/>
        <v>3</v>
      </c>
      <c r="Z290" s="33" t="str">
        <f t="shared" si="120"/>
        <v/>
      </c>
      <c r="AA290" s="172">
        <f t="shared" si="116"/>
        <v>1</v>
      </c>
      <c r="AB290" s="172" t="str">
        <f t="shared" si="121"/>
        <v/>
      </c>
      <c r="AC290" s="3" t="str">
        <f t="shared" si="122"/>
        <v>Team C1Team C5</v>
      </c>
      <c r="AD290" s="64" t="str">
        <f t="shared" si="123"/>
        <v>3 : 3</v>
      </c>
      <c r="AE290" s="66">
        <f t="shared" si="114"/>
        <v>1</v>
      </c>
      <c r="AF290" s="64">
        <f t="shared" si="115"/>
        <v>1</v>
      </c>
      <c r="AG290" s="172">
        <f>IF($AH290="",0,COUNTIF($AH$64:$AH290,INDEX($AH$352:$AH$639,ROW($A227))))</f>
        <v>1</v>
      </c>
      <c r="AH290" s="167" t="str">
        <f t="shared" si="117"/>
        <v>Team C1Team C5</v>
      </c>
    </row>
    <row r="291" spans="7:34" ht="12" customHeight="1" x14ac:dyDescent="0.2">
      <c r="G291" s="1" t="s">
        <v>325</v>
      </c>
      <c r="H291" s="269" t="str">
        <f>Spielplan!$J216</f>
        <v>Team C6</v>
      </c>
      <c r="I291" s="170" t="str">
        <f>Spielplan!$L216</f>
        <v>Team C1</v>
      </c>
      <c r="J291" s="270">
        <f>IF(Spielplan!$M216="","",Spielplan!$M216)</f>
        <v>3</v>
      </c>
      <c r="K291" s="271">
        <f>IF(Spielplan!$O216="","",Spielplan!$O216)</f>
        <v>3</v>
      </c>
      <c r="U291" s="57" t="s">
        <v>342</v>
      </c>
      <c r="V291" s="39" t="str">
        <f t="shared" si="112"/>
        <v>Team D1</v>
      </c>
      <c r="W291" s="172" t="str">
        <f t="shared" si="113"/>
        <v>Team D5</v>
      </c>
      <c r="X291" s="172">
        <f t="shared" si="118"/>
        <v>5</v>
      </c>
      <c r="Y291" s="34">
        <f t="shared" si="119"/>
        <v>5</v>
      </c>
      <c r="Z291" s="33" t="str">
        <f t="shared" si="120"/>
        <v/>
      </c>
      <c r="AA291" s="172">
        <f t="shared" si="116"/>
        <v>1</v>
      </c>
      <c r="AB291" s="172" t="str">
        <f t="shared" si="121"/>
        <v/>
      </c>
      <c r="AC291" s="3" t="str">
        <f t="shared" si="122"/>
        <v>Team D1Team D5</v>
      </c>
      <c r="AD291" s="64" t="str">
        <f t="shared" si="123"/>
        <v>5 : 5</v>
      </c>
      <c r="AE291" s="66">
        <f t="shared" si="114"/>
        <v>1</v>
      </c>
      <c r="AF291" s="64">
        <f t="shared" si="115"/>
        <v>1</v>
      </c>
      <c r="AG291" s="172">
        <f>IF($AH291="",0,COUNTIF($AH$64:$AH291,INDEX($AH$352:$AH$639,ROW($A228))))</f>
        <v>1</v>
      </c>
      <c r="AH291" s="167" t="str">
        <f t="shared" si="117"/>
        <v>Team D1Team D5</v>
      </c>
    </row>
    <row r="292" spans="7:34" ht="12" customHeight="1" x14ac:dyDescent="0.2">
      <c r="G292" s="1" t="s">
        <v>326</v>
      </c>
      <c r="H292" s="269" t="str">
        <f>Spielplan!$J217</f>
        <v>Team D6</v>
      </c>
      <c r="I292" s="170" t="str">
        <f>Spielplan!$L217</f>
        <v>Team D1</v>
      </c>
      <c r="J292" s="270">
        <f>IF(Spielplan!$M217="","",Spielplan!$M217)</f>
        <v>1</v>
      </c>
      <c r="K292" s="271">
        <f>IF(Spielplan!$O217="","",Spielplan!$O217)</f>
        <v>5</v>
      </c>
      <c r="U292" s="57" t="s">
        <v>343</v>
      </c>
      <c r="V292" s="39" t="str">
        <f t="shared" si="112"/>
        <v>FV Schlappe Lunge</v>
      </c>
      <c r="W292" s="172" t="str">
        <f t="shared" si="113"/>
        <v>Maibach 1822 eV</v>
      </c>
      <c r="X292" s="172">
        <f t="shared" si="118"/>
        <v>0</v>
      </c>
      <c r="Y292" s="34">
        <f t="shared" si="119"/>
        <v>0</v>
      </c>
      <c r="Z292" s="33" t="str">
        <f t="shared" si="120"/>
        <v/>
      </c>
      <c r="AA292" s="172">
        <f t="shared" si="116"/>
        <v>1</v>
      </c>
      <c r="AB292" s="172" t="str">
        <f t="shared" si="121"/>
        <v/>
      </c>
      <c r="AC292" s="3" t="str">
        <f t="shared" si="122"/>
        <v>FV Schlappe LungeMaibach 1822 eV</v>
      </c>
      <c r="AD292" s="64" t="str">
        <f t="shared" si="123"/>
        <v>0 : 0</v>
      </c>
      <c r="AE292" s="66">
        <f t="shared" si="114"/>
        <v>1</v>
      </c>
      <c r="AF292" s="64">
        <f t="shared" si="115"/>
        <v>1</v>
      </c>
      <c r="AG292" s="172">
        <f>IF($AH292="",0,COUNTIF($AH$64:$AH292,INDEX($AH$352:$AH$639,ROW($A229))))</f>
        <v>1</v>
      </c>
      <c r="AH292" s="167" t="str">
        <f t="shared" si="117"/>
        <v>FV Schlappe LungeMaibach 1822 eV</v>
      </c>
    </row>
    <row r="293" spans="7:34" ht="12" customHeight="1" x14ac:dyDescent="0.2">
      <c r="G293" s="1" t="s">
        <v>327</v>
      </c>
      <c r="H293" s="269" t="str">
        <f>Spielplan!$J218</f>
        <v>Team A7</v>
      </c>
      <c r="I293" s="170" t="str">
        <f>Spielplan!$L218</f>
        <v>Beinbruch SC</v>
      </c>
      <c r="J293" s="270">
        <f>IF(Spielplan!$M218="","",Spielplan!$M218)</f>
        <v>1</v>
      </c>
      <c r="K293" s="271">
        <f>IF(Spielplan!$O218="","",Spielplan!$O218)</f>
        <v>6</v>
      </c>
      <c r="U293" s="57" t="s">
        <v>344</v>
      </c>
      <c r="V293" s="39" t="str">
        <f t="shared" si="112"/>
        <v>Team B6</v>
      </c>
      <c r="W293" s="172" t="str">
        <f t="shared" si="113"/>
        <v>Team B4</v>
      </c>
      <c r="X293" s="172">
        <f t="shared" si="118"/>
        <v>1</v>
      </c>
      <c r="Y293" s="34">
        <f t="shared" si="119"/>
        <v>1</v>
      </c>
      <c r="Z293" s="33" t="str">
        <f t="shared" si="120"/>
        <v/>
      </c>
      <c r="AA293" s="172">
        <f t="shared" si="116"/>
        <v>1</v>
      </c>
      <c r="AB293" s="172" t="str">
        <f t="shared" si="121"/>
        <v/>
      </c>
      <c r="AC293" s="3" t="str">
        <f t="shared" si="122"/>
        <v>Team B6Team B4</v>
      </c>
      <c r="AD293" s="64" t="str">
        <f t="shared" si="123"/>
        <v>1 : 1</v>
      </c>
      <c r="AE293" s="66">
        <f t="shared" si="114"/>
        <v>1</v>
      </c>
      <c r="AF293" s="64">
        <f t="shared" si="115"/>
        <v>1</v>
      </c>
      <c r="AG293" s="172">
        <f>IF($AH293="",0,COUNTIF($AH$64:$AH293,INDEX($AH$352:$AH$639,ROW($A230))))</f>
        <v>1</v>
      </c>
      <c r="AH293" s="167" t="str">
        <f t="shared" si="117"/>
        <v>Team B6Team B4</v>
      </c>
    </row>
    <row r="294" spans="7:34" ht="12" customHeight="1" x14ac:dyDescent="0.2">
      <c r="G294" s="1" t="s">
        <v>328</v>
      </c>
      <c r="H294" s="269" t="str">
        <f>Spielplan!$J219</f>
        <v>Team B7</v>
      </c>
      <c r="I294" s="170" t="str">
        <f>Spielplan!$L219</f>
        <v>Team B5</v>
      </c>
      <c r="J294" s="270">
        <f>IF(Spielplan!$M219="","",Spielplan!$M219)</f>
        <v>2</v>
      </c>
      <c r="K294" s="271">
        <f>IF(Spielplan!$O219="","",Spielplan!$O219)</f>
        <v>5</v>
      </c>
      <c r="U294" s="57" t="s">
        <v>345</v>
      </c>
      <c r="V294" s="39" t="str">
        <f t="shared" si="112"/>
        <v>Team C6</v>
      </c>
      <c r="W294" s="172" t="str">
        <f t="shared" si="113"/>
        <v>Team C4</v>
      </c>
      <c r="X294" s="172">
        <f t="shared" si="118"/>
        <v>3</v>
      </c>
      <c r="Y294" s="34">
        <f t="shared" si="119"/>
        <v>3</v>
      </c>
      <c r="Z294" s="33" t="str">
        <f t="shared" si="120"/>
        <v/>
      </c>
      <c r="AA294" s="172">
        <f t="shared" si="116"/>
        <v>1</v>
      </c>
      <c r="AB294" s="172" t="str">
        <f t="shared" si="121"/>
        <v/>
      </c>
      <c r="AC294" s="3" t="str">
        <f t="shared" si="122"/>
        <v>Team C6Team C4</v>
      </c>
      <c r="AD294" s="64" t="str">
        <f t="shared" si="123"/>
        <v>3 : 3</v>
      </c>
      <c r="AE294" s="66">
        <f t="shared" si="114"/>
        <v>1</v>
      </c>
      <c r="AF294" s="64">
        <f t="shared" si="115"/>
        <v>1</v>
      </c>
      <c r="AG294" s="172">
        <f>IF($AH294="",0,COUNTIF($AH$64:$AH294,INDEX($AH$352:$AH$639,ROW($A231))))</f>
        <v>1</v>
      </c>
      <c r="AH294" s="167" t="str">
        <f t="shared" si="117"/>
        <v>Team C6Team C4</v>
      </c>
    </row>
    <row r="295" spans="7:34" ht="12" customHeight="1" x14ac:dyDescent="0.2">
      <c r="G295" s="1" t="s">
        <v>329</v>
      </c>
      <c r="H295" s="269" t="str">
        <f>Spielplan!$J220</f>
        <v>Team C7</v>
      </c>
      <c r="I295" s="170" t="str">
        <f>Spielplan!$L220</f>
        <v>Team C5</v>
      </c>
      <c r="J295" s="270">
        <f>IF(Spielplan!$M220="","",Spielplan!$M220)</f>
        <v>2</v>
      </c>
      <c r="K295" s="271">
        <f>IF(Spielplan!$O220="","",Spielplan!$O220)</f>
        <v>4</v>
      </c>
      <c r="U295" s="57" t="s">
        <v>346</v>
      </c>
      <c r="V295" s="39" t="str">
        <f t="shared" si="112"/>
        <v>Team D6</v>
      </c>
      <c r="W295" s="172" t="str">
        <f t="shared" si="113"/>
        <v>Team D4</v>
      </c>
      <c r="X295" s="172">
        <f t="shared" si="118"/>
        <v>1</v>
      </c>
      <c r="Y295" s="34">
        <f t="shared" si="119"/>
        <v>3</v>
      </c>
      <c r="Z295" s="33" t="str">
        <f t="shared" si="120"/>
        <v/>
      </c>
      <c r="AA295" s="172">
        <f t="shared" si="116"/>
        <v>1</v>
      </c>
      <c r="AB295" s="172" t="str">
        <f t="shared" si="121"/>
        <v/>
      </c>
      <c r="AC295" s="3" t="str">
        <f t="shared" si="122"/>
        <v>Team D6Team D4</v>
      </c>
      <c r="AD295" s="64" t="str">
        <f t="shared" si="123"/>
        <v>1 : 3</v>
      </c>
      <c r="AE295" s="66">
        <f t="shared" si="114"/>
        <v>0</v>
      </c>
      <c r="AF295" s="64">
        <f t="shared" si="115"/>
        <v>3</v>
      </c>
      <c r="AG295" s="172">
        <f>IF($AH295="",0,COUNTIF($AH$64:$AH295,INDEX($AH$352:$AH$639,ROW($A232))))</f>
        <v>1</v>
      </c>
      <c r="AH295" s="167" t="str">
        <f t="shared" si="117"/>
        <v>Team D6Team D4</v>
      </c>
    </row>
    <row r="296" spans="7:34" ht="12" customHeight="1" x14ac:dyDescent="0.2">
      <c r="G296" s="1" t="s">
        <v>330</v>
      </c>
      <c r="H296" s="269" t="str">
        <f>Spielplan!$J221</f>
        <v>Team D7</v>
      </c>
      <c r="I296" s="170" t="str">
        <f>Spielplan!$L221</f>
        <v>Team D5</v>
      </c>
      <c r="J296" s="270">
        <f>IF(Spielplan!$M221="","",Spielplan!$M221)</f>
        <v>0</v>
      </c>
      <c r="K296" s="271">
        <f>IF(Spielplan!$O221="","",Spielplan!$O221)</f>
        <v>3</v>
      </c>
      <c r="U296" s="57" t="s">
        <v>347</v>
      </c>
      <c r="V296" s="39" t="str">
        <f t="shared" si="112"/>
        <v>FC Barcelona</v>
      </c>
      <c r="W296" s="172" t="str">
        <f t="shared" si="113"/>
        <v>Team A7</v>
      </c>
      <c r="X296" s="172">
        <f t="shared" si="118"/>
        <v>3</v>
      </c>
      <c r="Y296" s="34">
        <f t="shared" si="119"/>
        <v>3</v>
      </c>
      <c r="Z296" s="33" t="str">
        <f t="shared" si="120"/>
        <v/>
      </c>
      <c r="AA296" s="172">
        <f t="shared" si="116"/>
        <v>1</v>
      </c>
      <c r="AB296" s="172" t="str">
        <f t="shared" si="121"/>
        <v/>
      </c>
      <c r="AC296" s="3" t="str">
        <f t="shared" si="122"/>
        <v>FC BarcelonaTeam A7</v>
      </c>
      <c r="AD296" s="64" t="str">
        <f t="shared" si="123"/>
        <v>3 : 3</v>
      </c>
      <c r="AE296" s="66">
        <f t="shared" si="114"/>
        <v>1</v>
      </c>
      <c r="AF296" s="64">
        <f t="shared" si="115"/>
        <v>1</v>
      </c>
      <c r="AG296" s="172">
        <f>IF($AH296="",0,COUNTIF($AH$64:$AH296,INDEX($AH$352:$AH$639,ROW($A233))))</f>
        <v>1</v>
      </c>
      <c r="AH296" s="167" t="str">
        <f t="shared" si="117"/>
        <v>FC BarcelonaTeam A7</v>
      </c>
    </row>
    <row r="297" spans="7:34" ht="12" customHeight="1" x14ac:dyDescent="0.2">
      <c r="G297" s="1" t="s">
        <v>331</v>
      </c>
      <c r="H297" s="269" t="str">
        <f>Spielplan!$J222</f>
        <v>Maibach 1822 eV</v>
      </c>
      <c r="I297" s="170" t="str">
        <f>Spielplan!$L222</f>
        <v>Team A8</v>
      </c>
      <c r="J297" s="270">
        <f>IF(Spielplan!$M222="","",Spielplan!$M222)</f>
        <v>1</v>
      </c>
      <c r="K297" s="271">
        <f>IF(Spielplan!$O222="","",Spielplan!$O222)</f>
        <v>5</v>
      </c>
      <c r="U297" s="57" t="s">
        <v>348</v>
      </c>
      <c r="V297" s="39" t="str">
        <f t="shared" si="112"/>
        <v>Team B3</v>
      </c>
      <c r="W297" s="172" t="str">
        <f t="shared" si="113"/>
        <v>Team B7</v>
      </c>
      <c r="X297" s="172">
        <f t="shared" si="118"/>
        <v>1</v>
      </c>
      <c r="Y297" s="34">
        <f t="shared" si="119"/>
        <v>5</v>
      </c>
      <c r="Z297" s="33" t="str">
        <f t="shared" si="120"/>
        <v/>
      </c>
      <c r="AA297" s="172">
        <f t="shared" si="116"/>
        <v>1</v>
      </c>
      <c r="AB297" s="172" t="str">
        <f t="shared" si="121"/>
        <v/>
      </c>
      <c r="AC297" s="3" t="str">
        <f t="shared" si="122"/>
        <v>Team B3Team B7</v>
      </c>
      <c r="AD297" s="64" t="str">
        <f t="shared" si="123"/>
        <v>1 : 5</v>
      </c>
      <c r="AE297" s="66">
        <f t="shared" si="114"/>
        <v>0</v>
      </c>
      <c r="AF297" s="64">
        <f t="shared" si="115"/>
        <v>3</v>
      </c>
      <c r="AG297" s="172">
        <f>IF($AH297="",0,COUNTIF($AH$64:$AH297,INDEX($AH$352:$AH$639,ROW($A234))))</f>
        <v>1</v>
      </c>
      <c r="AH297" s="167" t="str">
        <f t="shared" si="117"/>
        <v>Team B3Team B7</v>
      </c>
    </row>
    <row r="298" spans="7:34" ht="12" customHeight="1" x14ac:dyDescent="0.2">
      <c r="G298" s="1" t="s">
        <v>332</v>
      </c>
      <c r="H298" s="269" t="str">
        <f>Spielplan!$J223</f>
        <v>Team B4</v>
      </c>
      <c r="I298" s="170" t="str">
        <f>Spielplan!$L223</f>
        <v>Team B8</v>
      </c>
      <c r="J298" s="270">
        <f>IF(Spielplan!$M223="","",Spielplan!$M223)</f>
        <v>3</v>
      </c>
      <c r="K298" s="271">
        <f>IF(Spielplan!$O223="","",Spielplan!$O223)</f>
        <v>0</v>
      </c>
      <c r="U298" s="57" t="s">
        <v>349</v>
      </c>
      <c r="V298" s="39" t="str">
        <f t="shared" si="112"/>
        <v>Team C3</v>
      </c>
      <c r="W298" s="172" t="str">
        <f t="shared" si="113"/>
        <v>Team C7</v>
      </c>
      <c r="X298" s="172">
        <f t="shared" si="118"/>
        <v>1</v>
      </c>
      <c r="Y298" s="34">
        <f t="shared" si="119"/>
        <v>6</v>
      </c>
      <c r="Z298" s="33" t="str">
        <f t="shared" si="120"/>
        <v/>
      </c>
      <c r="AA298" s="172">
        <f t="shared" si="116"/>
        <v>1</v>
      </c>
      <c r="AB298" s="172" t="str">
        <f t="shared" si="121"/>
        <v/>
      </c>
      <c r="AC298" s="3" t="str">
        <f t="shared" si="122"/>
        <v>Team C3Team C7</v>
      </c>
      <c r="AD298" s="64" t="str">
        <f t="shared" si="123"/>
        <v>1 : 6</v>
      </c>
      <c r="AE298" s="66">
        <f t="shared" si="114"/>
        <v>0</v>
      </c>
      <c r="AF298" s="64">
        <f t="shared" si="115"/>
        <v>3</v>
      </c>
      <c r="AG298" s="172">
        <f>IF($AH298="",0,COUNTIF($AH$64:$AH298,INDEX($AH$352:$AH$639,ROW($A235))))</f>
        <v>1</v>
      </c>
      <c r="AH298" s="167" t="str">
        <f t="shared" si="117"/>
        <v>Team C3Team C7</v>
      </c>
    </row>
    <row r="299" spans="7:34" ht="12" customHeight="1" x14ac:dyDescent="0.2">
      <c r="G299" s="1" t="s">
        <v>333</v>
      </c>
      <c r="H299" s="269" t="str">
        <f>Spielplan!$J224</f>
        <v>Team C4</v>
      </c>
      <c r="I299" s="170" t="str">
        <f>Spielplan!$L224</f>
        <v>Team C8</v>
      </c>
      <c r="J299" s="270">
        <f>IF(Spielplan!$M224="","",Spielplan!$M224)</f>
        <v>2</v>
      </c>
      <c r="K299" s="271">
        <f>IF(Spielplan!$O224="","",Spielplan!$O224)</f>
        <v>1</v>
      </c>
      <c r="U299" s="57" t="s">
        <v>350</v>
      </c>
      <c r="V299" s="39" t="str">
        <f t="shared" si="112"/>
        <v>Team D3</v>
      </c>
      <c r="W299" s="172" t="str">
        <f t="shared" si="113"/>
        <v>Team D7</v>
      </c>
      <c r="X299" s="172">
        <f t="shared" si="118"/>
        <v>2</v>
      </c>
      <c r="Y299" s="34">
        <f t="shared" si="119"/>
        <v>5</v>
      </c>
      <c r="Z299" s="33" t="str">
        <f t="shared" si="120"/>
        <v/>
      </c>
      <c r="AA299" s="172">
        <f t="shared" si="116"/>
        <v>1</v>
      </c>
      <c r="AB299" s="172" t="str">
        <f t="shared" si="121"/>
        <v/>
      </c>
      <c r="AC299" s="3" t="str">
        <f t="shared" si="122"/>
        <v>Team D3Team D7</v>
      </c>
      <c r="AD299" s="64" t="str">
        <f t="shared" si="123"/>
        <v>2 : 5</v>
      </c>
      <c r="AE299" s="66">
        <f t="shared" si="114"/>
        <v>0</v>
      </c>
      <c r="AF299" s="64">
        <f t="shared" si="115"/>
        <v>3</v>
      </c>
      <c r="AG299" s="172">
        <f>IF($AH299="",0,COUNTIF($AH$64:$AH299,INDEX($AH$352:$AH$639,ROW($A236))))</f>
        <v>1</v>
      </c>
      <c r="AH299" s="167" t="str">
        <f t="shared" si="117"/>
        <v>Team D3Team D7</v>
      </c>
    </row>
    <row r="300" spans="7:34" ht="12" customHeight="1" x14ac:dyDescent="0.2">
      <c r="G300" s="1" t="s">
        <v>334</v>
      </c>
      <c r="H300" s="269" t="str">
        <f>Spielplan!$J225</f>
        <v>Team D4</v>
      </c>
      <c r="I300" s="170" t="str">
        <f>Spielplan!$L225</f>
        <v>Team D8</v>
      </c>
      <c r="J300" s="270">
        <f>IF(Spielplan!$M225="","",Spielplan!$M225)</f>
        <v>3</v>
      </c>
      <c r="K300" s="271">
        <f>IF(Spielplan!$O225="","",Spielplan!$O225)</f>
        <v>3</v>
      </c>
      <c r="U300" s="57" t="s">
        <v>351</v>
      </c>
      <c r="V300" s="39" t="str">
        <f t="shared" si="112"/>
        <v>Team A8</v>
      </c>
      <c r="W300" s="172" t="str">
        <f t="shared" si="113"/>
        <v>Eintracht Frankfurt</v>
      </c>
      <c r="X300" s="172">
        <f t="shared" si="118"/>
        <v>2</v>
      </c>
      <c r="Y300" s="34">
        <f t="shared" si="119"/>
        <v>4</v>
      </c>
      <c r="Z300" s="33" t="str">
        <f t="shared" si="120"/>
        <v/>
      </c>
      <c r="AA300" s="172">
        <f t="shared" si="116"/>
        <v>1</v>
      </c>
      <c r="AB300" s="172" t="str">
        <f t="shared" si="121"/>
        <v/>
      </c>
      <c r="AC300" s="3" t="str">
        <f t="shared" si="122"/>
        <v>Team A8Eintracht Frankfurt</v>
      </c>
      <c r="AD300" s="64" t="str">
        <f t="shared" si="123"/>
        <v>2 : 4</v>
      </c>
      <c r="AE300" s="66">
        <f t="shared" si="114"/>
        <v>0</v>
      </c>
      <c r="AF300" s="64">
        <f t="shared" si="115"/>
        <v>3</v>
      </c>
      <c r="AG300" s="172">
        <f>IF($AH300="",0,COUNTIF($AH$64:$AH300,INDEX($AH$352:$AH$639,ROW($A237))))</f>
        <v>1</v>
      </c>
      <c r="AH300" s="167" t="str">
        <f t="shared" si="117"/>
        <v>Team A8Eintracht Frankfurt</v>
      </c>
    </row>
    <row r="301" spans="7:34" ht="12" customHeight="1" x14ac:dyDescent="0.2">
      <c r="G301" s="1" t="s">
        <v>335</v>
      </c>
      <c r="H301" s="269" t="str">
        <f>Spielplan!$J226</f>
        <v>Team A9</v>
      </c>
      <c r="I301" s="170" t="str">
        <f>Spielplan!$L226</f>
        <v>FC Barcelona</v>
      </c>
      <c r="J301" s="270">
        <f>IF(Spielplan!$M226="","",Spielplan!$M226)</f>
        <v>3</v>
      </c>
      <c r="K301" s="271">
        <f>IF(Spielplan!$O226="","",Spielplan!$O226)</f>
        <v>3</v>
      </c>
      <c r="U301" s="57" t="s">
        <v>352</v>
      </c>
      <c r="V301" s="39" t="str">
        <f t="shared" si="112"/>
        <v>Team B8</v>
      </c>
      <c r="W301" s="172" t="str">
        <f t="shared" si="113"/>
        <v>Team B2</v>
      </c>
      <c r="X301" s="172">
        <f t="shared" si="118"/>
        <v>0</v>
      </c>
      <c r="Y301" s="34">
        <f t="shared" si="119"/>
        <v>3</v>
      </c>
      <c r="Z301" s="33" t="str">
        <f t="shared" si="120"/>
        <v/>
      </c>
      <c r="AA301" s="172">
        <f t="shared" si="116"/>
        <v>1</v>
      </c>
      <c r="AB301" s="172" t="str">
        <f t="shared" si="121"/>
        <v/>
      </c>
      <c r="AC301" s="3" t="str">
        <f t="shared" si="122"/>
        <v>Team B8Team B2</v>
      </c>
      <c r="AD301" s="64" t="str">
        <f t="shared" si="123"/>
        <v>0 : 3</v>
      </c>
      <c r="AE301" s="66">
        <f t="shared" si="114"/>
        <v>0</v>
      </c>
      <c r="AF301" s="64">
        <f t="shared" si="115"/>
        <v>3</v>
      </c>
      <c r="AG301" s="172">
        <f>IF($AH301="",0,COUNTIF($AH$64:$AH301,INDEX($AH$352:$AH$639,ROW($A238))))</f>
        <v>1</v>
      </c>
      <c r="AH301" s="167" t="str">
        <f t="shared" si="117"/>
        <v>Team B8Team B2</v>
      </c>
    </row>
    <row r="302" spans="7:34" ht="12" customHeight="1" x14ac:dyDescent="0.2">
      <c r="G302" s="1" t="s">
        <v>336</v>
      </c>
      <c r="H302" s="269" t="str">
        <f>Spielplan!$J227</f>
        <v>Team B9</v>
      </c>
      <c r="I302" s="170" t="str">
        <f>Spielplan!$L227</f>
        <v>Team B3</v>
      </c>
      <c r="J302" s="270">
        <f>IF(Spielplan!$M227="","",Spielplan!$M227)</f>
        <v>3</v>
      </c>
      <c r="K302" s="271">
        <f>IF(Spielplan!$O227="","",Spielplan!$O227)</f>
        <v>3</v>
      </c>
      <c r="U302" s="57" t="s">
        <v>353</v>
      </c>
      <c r="V302" s="39" t="str">
        <f t="shared" si="112"/>
        <v>Team C8</v>
      </c>
      <c r="W302" s="172" t="str">
        <f t="shared" si="113"/>
        <v>Team C2</v>
      </c>
      <c r="X302" s="172">
        <f t="shared" si="118"/>
        <v>1</v>
      </c>
      <c r="Y302" s="34">
        <f t="shared" si="119"/>
        <v>5</v>
      </c>
      <c r="Z302" s="33" t="str">
        <f t="shared" si="120"/>
        <v/>
      </c>
      <c r="AA302" s="172">
        <f t="shared" si="116"/>
        <v>1</v>
      </c>
      <c r="AB302" s="172" t="str">
        <f t="shared" si="121"/>
        <v/>
      </c>
      <c r="AC302" s="3" t="str">
        <f t="shared" si="122"/>
        <v>Team C8Team C2</v>
      </c>
      <c r="AD302" s="64" t="str">
        <f t="shared" si="123"/>
        <v>1 : 5</v>
      </c>
      <c r="AE302" s="66">
        <f t="shared" si="114"/>
        <v>0</v>
      </c>
      <c r="AF302" s="64">
        <f t="shared" si="115"/>
        <v>3</v>
      </c>
      <c r="AG302" s="172">
        <f>IF($AH302="",0,COUNTIF($AH$64:$AH302,INDEX($AH$352:$AH$639,ROW($A239))))</f>
        <v>1</v>
      </c>
      <c r="AH302" s="167" t="str">
        <f t="shared" si="117"/>
        <v>Team C8Team C2</v>
      </c>
    </row>
    <row r="303" spans="7:34" ht="12" customHeight="1" x14ac:dyDescent="0.2">
      <c r="G303" s="1" t="s">
        <v>337</v>
      </c>
      <c r="H303" s="269" t="str">
        <f>Spielplan!$J228</f>
        <v>Team C9</v>
      </c>
      <c r="I303" s="170" t="str">
        <f>Spielplan!$L228</f>
        <v>Team C3</v>
      </c>
      <c r="J303" s="270">
        <f>IF(Spielplan!$M228="","",Spielplan!$M228)</f>
        <v>5</v>
      </c>
      <c r="K303" s="271">
        <f>IF(Spielplan!$O228="","",Spielplan!$O228)</f>
        <v>5</v>
      </c>
      <c r="U303" s="57" t="s">
        <v>354</v>
      </c>
      <c r="V303" s="39" t="str">
        <f t="shared" si="112"/>
        <v>Team D8</v>
      </c>
      <c r="W303" s="172" t="str">
        <f t="shared" si="113"/>
        <v>Team D2</v>
      </c>
      <c r="X303" s="172">
        <f t="shared" si="118"/>
        <v>3</v>
      </c>
      <c r="Y303" s="34">
        <f t="shared" si="119"/>
        <v>0</v>
      </c>
      <c r="Z303" s="33" t="str">
        <f t="shared" si="120"/>
        <v/>
      </c>
      <c r="AA303" s="172">
        <f t="shared" si="116"/>
        <v>1</v>
      </c>
      <c r="AB303" s="172" t="str">
        <f t="shared" si="121"/>
        <v/>
      </c>
      <c r="AC303" s="3" t="str">
        <f t="shared" si="122"/>
        <v>Team D8Team D2</v>
      </c>
      <c r="AD303" s="64" t="str">
        <f t="shared" si="123"/>
        <v>3 : 0</v>
      </c>
      <c r="AE303" s="66">
        <f t="shared" si="114"/>
        <v>3</v>
      </c>
      <c r="AF303" s="64">
        <f t="shared" si="115"/>
        <v>0</v>
      </c>
      <c r="AG303" s="172">
        <f>IF($AH303="",0,COUNTIF($AH$64:$AH303,INDEX($AH$352:$AH$639,ROW($A240))))</f>
        <v>1</v>
      </c>
      <c r="AH303" s="167" t="str">
        <f t="shared" si="117"/>
        <v>Team D8Team D2</v>
      </c>
    </row>
    <row r="304" spans="7:34" ht="12" customHeight="1" x14ac:dyDescent="0.2">
      <c r="G304" s="1" t="s">
        <v>338</v>
      </c>
      <c r="H304" s="269" t="str">
        <f>Spielplan!$J229</f>
        <v>Team D9</v>
      </c>
      <c r="I304" s="170" t="str">
        <f>Spielplan!$L229</f>
        <v>Team D3</v>
      </c>
      <c r="J304" s="270">
        <f>IF(Spielplan!$M229="","",Spielplan!$M229)</f>
        <v>6</v>
      </c>
      <c r="K304" s="271">
        <f>IF(Spielplan!$O229="","",Spielplan!$O229)</f>
        <v>6</v>
      </c>
      <c r="U304" s="57" t="s">
        <v>355</v>
      </c>
      <c r="V304" s="39" t="str">
        <f t="shared" si="112"/>
        <v>Maibach 1822 eV</v>
      </c>
      <c r="W304" s="172" t="str">
        <f t="shared" si="113"/>
        <v>1. FC Riedwald</v>
      </c>
      <c r="X304" s="172">
        <f t="shared" si="118"/>
        <v>2</v>
      </c>
      <c r="Y304" s="34">
        <f t="shared" si="119"/>
        <v>1</v>
      </c>
      <c r="Z304" s="33" t="str">
        <f t="shared" si="120"/>
        <v/>
      </c>
      <c r="AA304" s="172">
        <f t="shared" si="116"/>
        <v>1</v>
      </c>
      <c r="AB304" s="172" t="str">
        <f t="shared" si="121"/>
        <v/>
      </c>
      <c r="AC304" s="3" t="str">
        <f t="shared" si="122"/>
        <v>Maibach 1822 eV1. FC Riedwald</v>
      </c>
      <c r="AD304" s="64" t="str">
        <f t="shared" si="123"/>
        <v>2 : 1</v>
      </c>
      <c r="AE304" s="66">
        <f t="shared" si="114"/>
        <v>3</v>
      </c>
      <c r="AF304" s="64">
        <f t="shared" si="115"/>
        <v>0</v>
      </c>
      <c r="AG304" s="172">
        <f>IF($AH304="",0,COUNTIF($AH$64:$AH304,INDEX($AH$352:$AH$639,ROW($A241))))</f>
        <v>1</v>
      </c>
      <c r="AH304" s="167" t="str">
        <f t="shared" si="117"/>
        <v>Maibach 1822 eV1. FC Riedwald</v>
      </c>
    </row>
    <row r="305" spans="7:34" ht="12" customHeight="1" x14ac:dyDescent="0.2">
      <c r="G305" s="1" t="s">
        <v>339</v>
      </c>
      <c r="H305" s="269" t="str">
        <f>Spielplan!$J230</f>
        <v>1. FC Riedwald</v>
      </c>
      <c r="I305" s="170" t="str">
        <f>Spielplan!$L230</f>
        <v>Beinbruch SC</v>
      </c>
      <c r="J305" s="270">
        <f>IF(Spielplan!$M230="","",Spielplan!$M230)</f>
        <v>5</v>
      </c>
      <c r="K305" s="271">
        <f>IF(Spielplan!$O230="","",Spielplan!$O230)</f>
        <v>5</v>
      </c>
      <c r="U305" s="57" t="s">
        <v>356</v>
      </c>
      <c r="V305" s="39" t="str">
        <f t="shared" si="112"/>
        <v>Team B4</v>
      </c>
      <c r="W305" s="172" t="str">
        <f t="shared" si="113"/>
        <v>Team B1</v>
      </c>
      <c r="X305" s="172">
        <f t="shared" si="118"/>
        <v>3</v>
      </c>
      <c r="Y305" s="34">
        <f t="shared" si="119"/>
        <v>3</v>
      </c>
      <c r="Z305" s="33" t="str">
        <f t="shared" si="120"/>
        <v/>
      </c>
      <c r="AA305" s="172">
        <f t="shared" si="116"/>
        <v>1</v>
      </c>
      <c r="AB305" s="172" t="str">
        <f t="shared" si="121"/>
        <v/>
      </c>
      <c r="AC305" s="3" t="str">
        <f t="shared" si="122"/>
        <v>Team B4Team B1</v>
      </c>
      <c r="AD305" s="64" t="str">
        <f t="shared" si="123"/>
        <v>3 : 3</v>
      </c>
      <c r="AE305" s="66">
        <f t="shared" si="114"/>
        <v>1</v>
      </c>
      <c r="AF305" s="64">
        <f t="shared" si="115"/>
        <v>1</v>
      </c>
      <c r="AG305" s="172">
        <f>IF($AH305="",0,COUNTIF($AH$64:$AH305,INDEX($AH$352:$AH$639,ROW($A242))))</f>
        <v>1</v>
      </c>
      <c r="AH305" s="167" t="str">
        <f t="shared" si="117"/>
        <v>Team B4Team B1</v>
      </c>
    </row>
    <row r="306" spans="7:34" ht="12" customHeight="1" x14ac:dyDescent="0.2">
      <c r="G306" s="1" t="s">
        <v>340</v>
      </c>
      <c r="H306" s="269" t="str">
        <f>Spielplan!$J231</f>
        <v>Team B1</v>
      </c>
      <c r="I306" s="170" t="str">
        <f>Spielplan!$L231</f>
        <v>Team B5</v>
      </c>
      <c r="J306" s="270">
        <f>IF(Spielplan!$M231="","",Spielplan!$M231)</f>
        <v>4</v>
      </c>
      <c r="K306" s="271">
        <f>IF(Spielplan!$O231="","",Spielplan!$O231)</f>
        <v>4</v>
      </c>
      <c r="U306" s="57" t="s">
        <v>357</v>
      </c>
      <c r="V306" s="39" t="str">
        <f t="shared" si="112"/>
        <v>Team C4</v>
      </c>
      <c r="W306" s="172" t="str">
        <f t="shared" si="113"/>
        <v>Team C1</v>
      </c>
      <c r="X306" s="172">
        <f t="shared" si="118"/>
        <v>3</v>
      </c>
      <c r="Y306" s="34">
        <f t="shared" si="119"/>
        <v>3</v>
      </c>
      <c r="Z306" s="33" t="str">
        <f t="shared" si="120"/>
        <v/>
      </c>
      <c r="AA306" s="172">
        <f t="shared" si="116"/>
        <v>1</v>
      </c>
      <c r="AB306" s="172" t="str">
        <f t="shared" si="121"/>
        <v/>
      </c>
      <c r="AC306" s="3" t="str">
        <f t="shared" si="122"/>
        <v>Team C4Team C1</v>
      </c>
      <c r="AD306" s="64" t="str">
        <f t="shared" si="123"/>
        <v>3 : 3</v>
      </c>
      <c r="AE306" s="66">
        <f t="shared" si="114"/>
        <v>1</v>
      </c>
      <c r="AF306" s="64">
        <f t="shared" si="115"/>
        <v>1</v>
      </c>
      <c r="AG306" s="172">
        <f>IF($AH306="",0,COUNTIF($AH$64:$AH306,INDEX($AH$352:$AH$639,ROW($A243))))</f>
        <v>1</v>
      </c>
      <c r="AH306" s="167" t="str">
        <f t="shared" si="117"/>
        <v>Team C4Team C1</v>
      </c>
    </row>
    <row r="307" spans="7:34" ht="12" customHeight="1" x14ac:dyDescent="0.2">
      <c r="G307" s="1" t="s">
        <v>341</v>
      </c>
      <c r="H307" s="269" t="str">
        <f>Spielplan!$J232</f>
        <v>Team C1</v>
      </c>
      <c r="I307" s="170" t="str">
        <f>Spielplan!$L232</f>
        <v>Team C5</v>
      </c>
      <c r="J307" s="270">
        <f>IF(Spielplan!$M232="","",Spielplan!$M232)</f>
        <v>3</v>
      </c>
      <c r="K307" s="271">
        <f>IF(Spielplan!$O232="","",Spielplan!$O232)</f>
        <v>3</v>
      </c>
      <c r="U307" s="57" t="s">
        <v>358</v>
      </c>
      <c r="V307" s="39" t="str">
        <f t="shared" si="112"/>
        <v>Team D4</v>
      </c>
      <c r="W307" s="172" t="str">
        <f t="shared" si="113"/>
        <v>Team D1</v>
      </c>
      <c r="X307" s="172">
        <f t="shared" si="118"/>
        <v>3</v>
      </c>
      <c r="Y307" s="34">
        <f t="shared" si="119"/>
        <v>3</v>
      </c>
      <c r="Z307" s="33" t="str">
        <f t="shared" si="120"/>
        <v/>
      </c>
      <c r="AA307" s="172">
        <f t="shared" si="116"/>
        <v>1</v>
      </c>
      <c r="AB307" s="172" t="str">
        <f t="shared" si="121"/>
        <v/>
      </c>
      <c r="AC307" s="3" t="str">
        <f t="shared" si="122"/>
        <v>Team D4Team D1</v>
      </c>
      <c r="AD307" s="64" t="str">
        <f t="shared" si="123"/>
        <v>3 : 3</v>
      </c>
      <c r="AE307" s="66">
        <f t="shared" si="114"/>
        <v>1</v>
      </c>
      <c r="AF307" s="64">
        <f t="shared" si="115"/>
        <v>1</v>
      </c>
      <c r="AG307" s="172">
        <f>IF($AH307="",0,COUNTIF($AH$64:$AH307,INDEX($AH$352:$AH$639,ROW($A244))))</f>
        <v>1</v>
      </c>
      <c r="AH307" s="167" t="str">
        <f t="shared" si="117"/>
        <v>Team D4Team D1</v>
      </c>
    </row>
    <row r="308" spans="7:34" ht="12" customHeight="1" x14ac:dyDescent="0.2">
      <c r="G308" s="1" t="s">
        <v>342</v>
      </c>
      <c r="H308" s="269" t="str">
        <f>Spielplan!$J233</f>
        <v>Team D1</v>
      </c>
      <c r="I308" s="170" t="str">
        <f>Spielplan!$L233</f>
        <v>Team D5</v>
      </c>
      <c r="J308" s="270">
        <f>IF(Spielplan!$M233="","",Spielplan!$M233)</f>
        <v>5</v>
      </c>
      <c r="K308" s="271">
        <f>IF(Spielplan!$O233="","",Spielplan!$O233)</f>
        <v>5</v>
      </c>
      <c r="U308" s="57" t="s">
        <v>359</v>
      </c>
      <c r="V308" s="39" t="str">
        <f t="shared" si="112"/>
        <v>Beinbruch SC</v>
      </c>
      <c r="W308" s="172" t="str">
        <f t="shared" si="113"/>
        <v>FC Barcelona</v>
      </c>
      <c r="X308" s="172">
        <f t="shared" si="118"/>
        <v>5</v>
      </c>
      <c r="Y308" s="34">
        <f t="shared" si="119"/>
        <v>5</v>
      </c>
      <c r="Z308" s="33" t="str">
        <f t="shared" si="120"/>
        <v/>
      </c>
      <c r="AA308" s="172">
        <f t="shared" si="116"/>
        <v>1</v>
      </c>
      <c r="AB308" s="172" t="str">
        <f t="shared" si="121"/>
        <v/>
      </c>
      <c r="AC308" s="3" t="str">
        <f t="shared" si="122"/>
        <v>Beinbruch SCFC Barcelona</v>
      </c>
      <c r="AD308" s="64" t="str">
        <f t="shared" si="123"/>
        <v>5 : 5</v>
      </c>
      <c r="AE308" s="66">
        <f t="shared" si="114"/>
        <v>1</v>
      </c>
      <c r="AF308" s="64">
        <f t="shared" si="115"/>
        <v>1</v>
      </c>
      <c r="AG308" s="172">
        <f>IF($AH308="",0,COUNTIF($AH$64:$AH308,INDEX($AH$352:$AH$639,ROW($A245))))</f>
        <v>1</v>
      </c>
      <c r="AH308" s="167" t="str">
        <f t="shared" si="117"/>
        <v>Beinbruch SCFC Barcelona</v>
      </c>
    </row>
    <row r="309" spans="7:34" ht="12" customHeight="1" x14ac:dyDescent="0.2">
      <c r="G309" s="1" t="s">
        <v>343</v>
      </c>
      <c r="H309" s="269" t="str">
        <f>Spielplan!$J234</f>
        <v>FV Schlappe Lunge</v>
      </c>
      <c r="I309" s="170" t="str">
        <f>Spielplan!$L234</f>
        <v>Maibach 1822 eV</v>
      </c>
      <c r="J309" s="270">
        <f>IF(Spielplan!$M234="","",Spielplan!$M234)</f>
        <v>0</v>
      </c>
      <c r="K309" s="271">
        <f>IF(Spielplan!$O234="","",Spielplan!$O234)</f>
        <v>0</v>
      </c>
      <c r="U309" s="57" t="s">
        <v>360</v>
      </c>
      <c r="V309" s="39" t="str">
        <f t="shared" si="112"/>
        <v>Team B5</v>
      </c>
      <c r="W309" s="172" t="str">
        <f t="shared" si="113"/>
        <v>Team B3</v>
      </c>
      <c r="X309" s="172">
        <f t="shared" si="118"/>
        <v>6</v>
      </c>
      <c r="Y309" s="34">
        <f t="shared" si="119"/>
        <v>6</v>
      </c>
      <c r="Z309" s="33" t="str">
        <f t="shared" si="120"/>
        <v/>
      </c>
      <c r="AA309" s="172">
        <f t="shared" si="116"/>
        <v>1</v>
      </c>
      <c r="AB309" s="172" t="str">
        <f t="shared" si="121"/>
        <v/>
      </c>
      <c r="AC309" s="3" t="str">
        <f t="shared" si="122"/>
        <v>Team B5Team B3</v>
      </c>
      <c r="AD309" s="64" t="str">
        <f t="shared" si="123"/>
        <v>6 : 6</v>
      </c>
      <c r="AE309" s="66">
        <f t="shared" si="114"/>
        <v>1</v>
      </c>
      <c r="AF309" s="64">
        <f t="shared" si="115"/>
        <v>1</v>
      </c>
      <c r="AG309" s="172">
        <f>IF($AH309="",0,COUNTIF($AH$64:$AH309,INDEX($AH$352:$AH$639,ROW($A246))))</f>
        <v>1</v>
      </c>
      <c r="AH309" s="167" t="str">
        <f t="shared" si="117"/>
        <v>Team B5Team B3</v>
      </c>
    </row>
    <row r="310" spans="7:34" x14ac:dyDescent="0.2">
      <c r="G310" s="1" t="s">
        <v>344</v>
      </c>
      <c r="H310" s="269" t="str">
        <f>Spielplan!$J235</f>
        <v>Team B6</v>
      </c>
      <c r="I310" s="170" t="str">
        <f>Spielplan!$L235</f>
        <v>Team B4</v>
      </c>
      <c r="J310" s="270">
        <f>IF(Spielplan!$M235="","",Spielplan!$M235)</f>
        <v>1</v>
      </c>
      <c r="K310" s="271">
        <f>IF(Spielplan!$O235="","",Spielplan!$O235)</f>
        <v>1</v>
      </c>
      <c r="U310" s="57" t="s">
        <v>361</v>
      </c>
      <c r="V310" s="39" t="str">
        <f t="shared" si="112"/>
        <v>Team C5</v>
      </c>
      <c r="W310" s="172" t="str">
        <f t="shared" si="113"/>
        <v>Team C3</v>
      </c>
      <c r="X310" s="172">
        <f t="shared" si="118"/>
        <v>5</v>
      </c>
      <c r="Y310" s="34">
        <f t="shared" si="119"/>
        <v>5</v>
      </c>
      <c r="Z310" s="33" t="str">
        <f t="shared" si="120"/>
        <v/>
      </c>
      <c r="AA310" s="172">
        <f t="shared" si="116"/>
        <v>1</v>
      </c>
      <c r="AB310" s="172" t="str">
        <f t="shared" si="121"/>
        <v/>
      </c>
      <c r="AC310" s="3" t="str">
        <f t="shared" si="122"/>
        <v>Team C5Team C3</v>
      </c>
      <c r="AD310" s="64" t="str">
        <f t="shared" si="123"/>
        <v>5 : 5</v>
      </c>
      <c r="AE310" s="66">
        <f t="shared" si="114"/>
        <v>1</v>
      </c>
      <c r="AF310" s="64">
        <f t="shared" si="115"/>
        <v>1</v>
      </c>
      <c r="AG310" s="172">
        <f>IF($AH310="",0,COUNTIF($AH$64:$AH310,INDEX($AH$352:$AH$639,ROW($A247))))</f>
        <v>1</v>
      </c>
      <c r="AH310" s="167" t="str">
        <f t="shared" si="117"/>
        <v>Team C5Team C3</v>
      </c>
    </row>
    <row r="311" spans="7:34" x14ac:dyDescent="0.2">
      <c r="G311" s="1" t="s">
        <v>345</v>
      </c>
      <c r="H311" s="269" t="str">
        <f>Spielplan!$J236</f>
        <v>Team C6</v>
      </c>
      <c r="I311" s="170" t="str">
        <f>Spielplan!$L236</f>
        <v>Team C4</v>
      </c>
      <c r="J311" s="270">
        <f>IF(Spielplan!$M236="","",Spielplan!$M236)</f>
        <v>3</v>
      </c>
      <c r="K311" s="271">
        <f>IF(Spielplan!$O236="","",Spielplan!$O236)</f>
        <v>3</v>
      </c>
      <c r="U311" s="57" t="s">
        <v>362</v>
      </c>
      <c r="V311" s="39" t="str">
        <f t="shared" si="112"/>
        <v>Team D5</v>
      </c>
      <c r="W311" s="172" t="str">
        <f t="shared" si="113"/>
        <v>Team D3</v>
      </c>
      <c r="X311" s="172">
        <f t="shared" si="118"/>
        <v>4</v>
      </c>
      <c r="Y311" s="34">
        <f t="shared" si="119"/>
        <v>4</v>
      </c>
      <c r="Z311" s="33" t="str">
        <f t="shared" si="120"/>
        <v/>
      </c>
      <c r="AA311" s="172">
        <f t="shared" si="116"/>
        <v>1</v>
      </c>
      <c r="AB311" s="172" t="str">
        <f t="shared" si="121"/>
        <v/>
      </c>
      <c r="AC311" s="3" t="str">
        <f t="shared" si="122"/>
        <v>Team D5Team D3</v>
      </c>
      <c r="AD311" s="64" t="str">
        <f t="shared" si="123"/>
        <v>4 : 4</v>
      </c>
      <c r="AE311" s="66">
        <f t="shared" si="114"/>
        <v>1</v>
      </c>
      <c r="AF311" s="64">
        <f t="shared" si="115"/>
        <v>1</v>
      </c>
      <c r="AG311" s="172">
        <f>IF($AH311="",0,COUNTIF($AH$64:$AH311,INDEX($AH$352:$AH$639,ROW($A248))))</f>
        <v>1</v>
      </c>
      <c r="AH311" s="167" t="str">
        <f t="shared" si="117"/>
        <v>Team D5Team D3</v>
      </c>
    </row>
    <row r="312" spans="7:34" x14ac:dyDescent="0.2">
      <c r="G312" s="1" t="s">
        <v>346</v>
      </c>
      <c r="H312" s="269" t="str">
        <f>Spielplan!$J237</f>
        <v>Team D6</v>
      </c>
      <c r="I312" s="170" t="str">
        <f>Spielplan!$L237</f>
        <v>Team D4</v>
      </c>
      <c r="J312" s="270">
        <f>IF(Spielplan!$M237="","",Spielplan!$M237)</f>
        <v>1</v>
      </c>
      <c r="K312" s="271">
        <f>IF(Spielplan!$O237="","",Spielplan!$O237)</f>
        <v>3</v>
      </c>
      <c r="U312" s="57" t="s">
        <v>363</v>
      </c>
      <c r="V312" s="39" t="str">
        <f t="shared" si="112"/>
        <v>Eintracht Frankfurt</v>
      </c>
      <c r="W312" s="172" t="str">
        <f t="shared" si="113"/>
        <v>FV Schlappe Lunge</v>
      </c>
      <c r="X312" s="172">
        <f t="shared" si="118"/>
        <v>3</v>
      </c>
      <c r="Y312" s="34">
        <f t="shared" si="119"/>
        <v>3</v>
      </c>
      <c r="Z312" s="33" t="str">
        <f t="shared" si="120"/>
        <v/>
      </c>
      <c r="AA312" s="172">
        <f t="shared" si="116"/>
        <v>1</v>
      </c>
      <c r="AB312" s="172" t="str">
        <f t="shared" si="121"/>
        <v/>
      </c>
      <c r="AC312" s="3" t="str">
        <f t="shared" si="122"/>
        <v>Eintracht FrankfurtFV Schlappe Lunge</v>
      </c>
      <c r="AD312" s="64" t="str">
        <f t="shared" si="123"/>
        <v>3 : 3</v>
      </c>
      <c r="AE312" s="66">
        <f t="shared" si="114"/>
        <v>1</v>
      </c>
      <c r="AF312" s="64">
        <f t="shared" si="115"/>
        <v>1</v>
      </c>
      <c r="AG312" s="172">
        <f>IF($AH312="",0,COUNTIF($AH$64:$AH312,INDEX($AH$352:$AH$639,ROW($A249))))</f>
        <v>1</v>
      </c>
      <c r="AH312" s="167" t="str">
        <f t="shared" si="117"/>
        <v>Eintracht FrankfurtFV Schlappe Lunge</v>
      </c>
    </row>
    <row r="313" spans="7:34" x14ac:dyDescent="0.2">
      <c r="G313" s="1" t="s">
        <v>347</v>
      </c>
      <c r="H313" s="269" t="str">
        <f>Spielplan!$J238</f>
        <v>FC Barcelona</v>
      </c>
      <c r="I313" s="170" t="str">
        <f>Spielplan!$L238</f>
        <v>Team A7</v>
      </c>
      <c r="J313" s="270">
        <f>IF(Spielplan!$M238="","",Spielplan!$M238)</f>
        <v>3</v>
      </c>
      <c r="K313" s="271">
        <f>IF(Spielplan!$O238="","",Spielplan!$O238)</f>
        <v>3</v>
      </c>
      <c r="U313" s="57" t="s">
        <v>364</v>
      </c>
      <c r="V313" s="39" t="str">
        <f t="shared" si="112"/>
        <v>Team B2</v>
      </c>
      <c r="W313" s="172" t="str">
        <f t="shared" si="113"/>
        <v>Team B6</v>
      </c>
      <c r="X313" s="172">
        <f t="shared" si="118"/>
        <v>5</v>
      </c>
      <c r="Y313" s="34">
        <f t="shared" si="119"/>
        <v>5</v>
      </c>
      <c r="Z313" s="33" t="str">
        <f t="shared" si="120"/>
        <v/>
      </c>
      <c r="AA313" s="172">
        <f t="shared" si="116"/>
        <v>1</v>
      </c>
      <c r="AB313" s="172" t="str">
        <f t="shared" si="121"/>
        <v/>
      </c>
      <c r="AC313" s="3" t="str">
        <f t="shared" si="122"/>
        <v>Team B2Team B6</v>
      </c>
      <c r="AD313" s="64" t="str">
        <f t="shared" si="123"/>
        <v>5 : 5</v>
      </c>
      <c r="AE313" s="66">
        <f t="shared" si="114"/>
        <v>1</v>
      </c>
      <c r="AF313" s="64">
        <f t="shared" si="115"/>
        <v>1</v>
      </c>
      <c r="AG313" s="172">
        <f>IF($AH313="",0,COUNTIF($AH$64:$AH313,INDEX($AH$352:$AH$639,ROW($A250))))</f>
        <v>1</v>
      </c>
      <c r="AH313" s="167" t="str">
        <f t="shared" si="117"/>
        <v>Team B2Team B6</v>
      </c>
    </row>
    <row r="314" spans="7:34" x14ac:dyDescent="0.2">
      <c r="G314" s="1" t="s">
        <v>348</v>
      </c>
      <c r="H314" s="269" t="str">
        <f>Spielplan!$J239</f>
        <v>Team B3</v>
      </c>
      <c r="I314" s="170" t="str">
        <f>Spielplan!$L239</f>
        <v>Team B7</v>
      </c>
      <c r="J314" s="270">
        <f>IF(Spielplan!$M239="","",Spielplan!$M239)</f>
        <v>1</v>
      </c>
      <c r="K314" s="271">
        <f>IF(Spielplan!$O239="","",Spielplan!$O239)</f>
        <v>5</v>
      </c>
      <c r="U314" s="57" t="s">
        <v>365</v>
      </c>
      <c r="V314" s="39" t="str">
        <f t="shared" si="112"/>
        <v>Team C2</v>
      </c>
      <c r="W314" s="172" t="str">
        <f t="shared" si="113"/>
        <v>Team C6</v>
      </c>
      <c r="X314" s="172">
        <f t="shared" si="118"/>
        <v>0</v>
      </c>
      <c r="Y314" s="34">
        <f t="shared" si="119"/>
        <v>0</v>
      </c>
      <c r="Z314" s="33" t="str">
        <f t="shared" si="120"/>
        <v/>
      </c>
      <c r="AA314" s="172">
        <f t="shared" si="116"/>
        <v>1</v>
      </c>
      <c r="AB314" s="172" t="str">
        <f t="shared" si="121"/>
        <v/>
      </c>
      <c r="AC314" s="3" t="str">
        <f t="shared" si="122"/>
        <v>Team C2Team C6</v>
      </c>
      <c r="AD314" s="64" t="str">
        <f t="shared" si="123"/>
        <v>0 : 0</v>
      </c>
      <c r="AE314" s="66">
        <f t="shared" si="114"/>
        <v>1</v>
      </c>
      <c r="AF314" s="64">
        <f t="shared" si="115"/>
        <v>1</v>
      </c>
      <c r="AG314" s="172">
        <f>IF($AH314="",0,COUNTIF($AH$64:$AH314,INDEX($AH$352:$AH$639,ROW($A251))))</f>
        <v>1</v>
      </c>
      <c r="AH314" s="167" t="str">
        <f t="shared" si="117"/>
        <v>Team C2Team C6</v>
      </c>
    </row>
    <row r="315" spans="7:34" x14ac:dyDescent="0.2">
      <c r="G315" s="1" t="s">
        <v>349</v>
      </c>
      <c r="H315" s="269" t="str">
        <f>Spielplan!$J240</f>
        <v>Team C3</v>
      </c>
      <c r="I315" s="170" t="str">
        <f>Spielplan!$L240</f>
        <v>Team C7</v>
      </c>
      <c r="J315" s="270">
        <f>IF(Spielplan!$M240="","",Spielplan!$M240)</f>
        <v>1</v>
      </c>
      <c r="K315" s="271">
        <f>IF(Spielplan!$O240="","",Spielplan!$O240)</f>
        <v>6</v>
      </c>
      <c r="U315" s="57" t="s">
        <v>366</v>
      </c>
      <c r="V315" s="39" t="str">
        <f t="shared" si="112"/>
        <v>Team D2</v>
      </c>
      <c r="W315" s="172" t="str">
        <f t="shared" si="113"/>
        <v>Team D6</v>
      </c>
      <c r="X315" s="172">
        <f t="shared" si="118"/>
        <v>1</v>
      </c>
      <c r="Y315" s="34">
        <f t="shared" si="119"/>
        <v>1</v>
      </c>
      <c r="Z315" s="33" t="str">
        <f t="shared" si="120"/>
        <v/>
      </c>
      <c r="AA315" s="172">
        <f t="shared" si="116"/>
        <v>1</v>
      </c>
      <c r="AB315" s="172" t="str">
        <f t="shared" si="121"/>
        <v/>
      </c>
      <c r="AC315" s="3" t="str">
        <f t="shared" si="122"/>
        <v>Team D2Team D6</v>
      </c>
      <c r="AD315" s="64" t="str">
        <f t="shared" si="123"/>
        <v>1 : 1</v>
      </c>
      <c r="AE315" s="66">
        <f t="shared" si="114"/>
        <v>1</v>
      </c>
      <c r="AF315" s="64">
        <f t="shared" si="115"/>
        <v>1</v>
      </c>
      <c r="AG315" s="172">
        <f>IF($AH315="",0,COUNTIF($AH$64:$AH315,INDEX($AH$352:$AH$639,ROW($A252))))</f>
        <v>1</v>
      </c>
      <c r="AH315" s="167" t="str">
        <f t="shared" si="117"/>
        <v>Team D2Team D6</v>
      </c>
    </row>
    <row r="316" spans="7:34" x14ac:dyDescent="0.2">
      <c r="G316" s="1" t="s">
        <v>350</v>
      </c>
      <c r="H316" s="269" t="str">
        <f>Spielplan!$J241</f>
        <v>Team D3</v>
      </c>
      <c r="I316" s="170" t="str">
        <f>Spielplan!$L241</f>
        <v>Team D7</v>
      </c>
      <c r="J316" s="270">
        <f>IF(Spielplan!$M241="","",Spielplan!$M241)</f>
        <v>2</v>
      </c>
      <c r="K316" s="271">
        <f>IF(Spielplan!$O241="","",Spielplan!$O241)</f>
        <v>5</v>
      </c>
      <c r="U316" s="57" t="s">
        <v>367</v>
      </c>
      <c r="V316" s="39" t="str">
        <f t="shared" si="112"/>
        <v>Team A9</v>
      </c>
      <c r="W316" s="172" t="str">
        <f t="shared" si="113"/>
        <v>Team A8</v>
      </c>
      <c r="X316" s="172">
        <f t="shared" si="118"/>
        <v>3</v>
      </c>
      <c r="Y316" s="34">
        <f t="shared" si="119"/>
        <v>3</v>
      </c>
      <c r="Z316" s="33" t="str">
        <f t="shared" si="120"/>
        <v/>
      </c>
      <c r="AA316" s="172">
        <f t="shared" si="116"/>
        <v>1</v>
      </c>
      <c r="AB316" s="172" t="str">
        <f t="shared" si="121"/>
        <v/>
      </c>
      <c r="AC316" s="3" t="str">
        <f t="shared" si="122"/>
        <v>Team A9Team A8</v>
      </c>
      <c r="AD316" s="64" t="str">
        <f t="shared" si="123"/>
        <v>3 : 3</v>
      </c>
      <c r="AE316" s="66">
        <f t="shared" si="114"/>
        <v>1</v>
      </c>
      <c r="AF316" s="64">
        <f t="shared" si="115"/>
        <v>1</v>
      </c>
      <c r="AG316" s="172">
        <f>IF($AH316="",0,COUNTIF($AH$64:$AH316,INDEX($AH$352:$AH$639,ROW($A253))))</f>
        <v>1</v>
      </c>
      <c r="AH316" s="167" t="str">
        <f t="shared" si="117"/>
        <v>Team A9Team A8</v>
      </c>
    </row>
    <row r="317" spans="7:34" x14ac:dyDescent="0.2">
      <c r="G317" s="1" t="s">
        <v>351</v>
      </c>
      <c r="H317" s="269" t="str">
        <f>Spielplan!$J242</f>
        <v>Team A8</v>
      </c>
      <c r="I317" s="170" t="str">
        <f>Spielplan!$L242</f>
        <v>Eintracht Frankfurt</v>
      </c>
      <c r="J317" s="270">
        <f>IF(Spielplan!$M242="","",Spielplan!$M242)</f>
        <v>2</v>
      </c>
      <c r="K317" s="271">
        <f>IF(Spielplan!$O242="","",Spielplan!$O242)</f>
        <v>4</v>
      </c>
      <c r="U317" s="57" t="s">
        <v>368</v>
      </c>
      <c r="V317" s="39" t="str">
        <f t="shared" si="112"/>
        <v>Team B9</v>
      </c>
      <c r="W317" s="172" t="str">
        <f t="shared" si="113"/>
        <v>Team B8</v>
      </c>
      <c r="X317" s="172">
        <f t="shared" si="118"/>
        <v>1</v>
      </c>
      <c r="Y317" s="34">
        <f t="shared" si="119"/>
        <v>3</v>
      </c>
      <c r="Z317" s="33" t="str">
        <f t="shared" si="120"/>
        <v/>
      </c>
      <c r="AA317" s="172">
        <f t="shared" si="116"/>
        <v>1</v>
      </c>
      <c r="AB317" s="172" t="str">
        <f t="shared" si="121"/>
        <v/>
      </c>
      <c r="AC317" s="3" t="str">
        <f t="shared" si="122"/>
        <v>Team B9Team B8</v>
      </c>
      <c r="AD317" s="64" t="str">
        <f t="shared" si="123"/>
        <v>1 : 3</v>
      </c>
      <c r="AE317" s="66">
        <f t="shared" si="114"/>
        <v>0</v>
      </c>
      <c r="AF317" s="64">
        <f t="shared" si="115"/>
        <v>3</v>
      </c>
      <c r="AG317" s="172">
        <f>IF($AH317="",0,COUNTIF($AH$64:$AH317,INDEX($AH$352:$AH$639,ROW($A254))))</f>
        <v>1</v>
      </c>
      <c r="AH317" s="167" t="str">
        <f t="shared" si="117"/>
        <v>Team B9Team B8</v>
      </c>
    </row>
    <row r="318" spans="7:34" x14ac:dyDescent="0.2">
      <c r="G318" s="1" t="s">
        <v>352</v>
      </c>
      <c r="H318" s="269" t="str">
        <f>Spielplan!$J243</f>
        <v>Team B8</v>
      </c>
      <c r="I318" s="170" t="str">
        <f>Spielplan!$L243</f>
        <v>Team B2</v>
      </c>
      <c r="J318" s="270">
        <f>IF(Spielplan!$M243="","",Spielplan!$M243)</f>
        <v>0</v>
      </c>
      <c r="K318" s="271">
        <f>IF(Spielplan!$O243="","",Spielplan!$O243)</f>
        <v>3</v>
      </c>
      <c r="U318" s="57" t="s">
        <v>369</v>
      </c>
      <c r="V318" s="39" t="str">
        <f t="shared" si="112"/>
        <v>Team C9</v>
      </c>
      <c r="W318" s="172" t="str">
        <f t="shared" si="113"/>
        <v>Team C8</v>
      </c>
      <c r="X318" s="172">
        <f t="shared" si="118"/>
        <v>3</v>
      </c>
      <c r="Y318" s="34">
        <f t="shared" si="119"/>
        <v>3</v>
      </c>
      <c r="Z318" s="33" t="str">
        <f t="shared" si="120"/>
        <v/>
      </c>
      <c r="AA318" s="172">
        <f t="shared" si="116"/>
        <v>1</v>
      </c>
      <c r="AB318" s="172" t="str">
        <f t="shared" si="121"/>
        <v/>
      </c>
      <c r="AC318" s="3" t="str">
        <f t="shared" si="122"/>
        <v>Team C9Team C8</v>
      </c>
      <c r="AD318" s="64" t="str">
        <f t="shared" si="123"/>
        <v>3 : 3</v>
      </c>
      <c r="AE318" s="66">
        <f t="shared" si="114"/>
        <v>1</v>
      </c>
      <c r="AF318" s="64">
        <f t="shared" si="115"/>
        <v>1</v>
      </c>
      <c r="AG318" s="172">
        <f>IF($AH318="",0,COUNTIF($AH$64:$AH318,INDEX($AH$352:$AH$639,ROW($A255))))</f>
        <v>1</v>
      </c>
      <c r="AH318" s="167" t="str">
        <f t="shared" si="117"/>
        <v>Team C9Team C8</v>
      </c>
    </row>
    <row r="319" spans="7:34" x14ac:dyDescent="0.2">
      <c r="G319" s="1" t="s">
        <v>353</v>
      </c>
      <c r="H319" s="269" t="str">
        <f>Spielplan!$J244</f>
        <v>Team C8</v>
      </c>
      <c r="I319" s="170" t="str">
        <f>Spielplan!$L244</f>
        <v>Team C2</v>
      </c>
      <c r="J319" s="270">
        <f>IF(Spielplan!$M244="","",Spielplan!$M244)</f>
        <v>1</v>
      </c>
      <c r="K319" s="271">
        <f>IF(Spielplan!$O244="","",Spielplan!$O244)</f>
        <v>5</v>
      </c>
      <c r="U319" s="57" t="s">
        <v>370</v>
      </c>
      <c r="V319" s="39" t="str">
        <f t="shared" si="112"/>
        <v>Team D9</v>
      </c>
      <c r="W319" s="172" t="str">
        <f t="shared" si="113"/>
        <v>Team D8</v>
      </c>
      <c r="X319" s="172">
        <f t="shared" si="118"/>
        <v>1</v>
      </c>
      <c r="Y319" s="34">
        <f t="shared" si="119"/>
        <v>5</v>
      </c>
      <c r="Z319" s="33" t="str">
        <f t="shared" si="120"/>
        <v/>
      </c>
      <c r="AA319" s="172">
        <f t="shared" si="116"/>
        <v>1</v>
      </c>
      <c r="AB319" s="172" t="str">
        <f t="shared" si="121"/>
        <v/>
      </c>
      <c r="AC319" s="3" t="str">
        <f t="shared" si="122"/>
        <v>Team D9Team D8</v>
      </c>
      <c r="AD319" s="64" t="str">
        <f t="shared" si="123"/>
        <v>1 : 5</v>
      </c>
      <c r="AE319" s="66">
        <f t="shared" si="114"/>
        <v>0</v>
      </c>
      <c r="AF319" s="64">
        <f t="shared" si="115"/>
        <v>3</v>
      </c>
      <c r="AG319" s="172">
        <f>IF($AH319="",0,COUNTIF($AH$64:$AH319,INDEX($AH$352:$AH$639,ROW($A256))))</f>
        <v>1</v>
      </c>
      <c r="AH319" s="167" t="str">
        <f t="shared" si="117"/>
        <v>Team D9Team D8</v>
      </c>
    </row>
    <row r="320" spans="7:34" x14ac:dyDescent="0.2">
      <c r="G320" s="1" t="s">
        <v>354</v>
      </c>
      <c r="H320" s="269" t="str">
        <f>Spielplan!$J245</f>
        <v>Team D8</v>
      </c>
      <c r="I320" s="170" t="str">
        <f>Spielplan!$L245</f>
        <v>Team D2</v>
      </c>
      <c r="J320" s="270">
        <f>IF(Spielplan!$M245="","",Spielplan!$M245)</f>
        <v>3</v>
      </c>
      <c r="K320" s="271">
        <f>IF(Spielplan!$O245="","",Spielplan!$O245)</f>
        <v>0</v>
      </c>
      <c r="U320" s="57" t="s">
        <v>371</v>
      </c>
      <c r="V320" s="39" t="str">
        <f t="shared" ref="V320:V351" si="124">IF($H337=0,"",$H337)</f>
        <v>1. FC Riedwald</v>
      </c>
      <c r="W320" s="172" t="str">
        <f t="shared" ref="W320:W351" si="125">IF($I337=0,"",$I337)</f>
        <v>FC Barcelona</v>
      </c>
      <c r="X320" s="172">
        <f t="shared" si="118"/>
        <v>1</v>
      </c>
      <c r="Y320" s="34">
        <f t="shared" si="119"/>
        <v>6</v>
      </c>
      <c r="Z320" s="33" t="str">
        <f t="shared" si="120"/>
        <v/>
      </c>
      <c r="AA320" s="172">
        <f t="shared" si="116"/>
        <v>1</v>
      </c>
      <c r="AB320" s="172" t="str">
        <f t="shared" si="121"/>
        <v/>
      </c>
      <c r="AC320" s="3" t="str">
        <f t="shared" si="122"/>
        <v>1. FC RiedwaldFC Barcelona</v>
      </c>
      <c r="AD320" s="64" t="str">
        <f t="shared" si="123"/>
        <v>1 : 6</v>
      </c>
      <c r="AE320" s="66">
        <f t="shared" ref="AE320:AE351" si="126">IF($AA320=0,"",IF($X320&gt;$Y320,$E$72,IF($X320=$Y320,1,0)))</f>
        <v>0</v>
      </c>
      <c r="AF320" s="64">
        <f t="shared" ref="AF320:AF351" si="127">IF($AA320=0,"",IF($X320&lt;$Y320,$E$72,IF($X320=$Y320,1,0)))</f>
        <v>3</v>
      </c>
      <c r="AG320" s="172">
        <f>IF($AH320="",0,COUNTIF($AH$64:$AH320,INDEX($AH$352:$AH$639,ROW($A257))))</f>
        <v>1</v>
      </c>
      <c r="AH320" s="167" t="str">
        <f t="shared" si="117"/>
        <v>1. FC RiedwaldFC Barcelona</v>
      </c>
    </row>
    <row r="321" spans="7:34" x14ac:dyDescent="0.2">
      <c r="G321" s="1" t="s">
        <v>355</v>
      </c>
      <c r="H321" s="269" t="str">
        <f>Spielplan!$J246</f>
        <v>Maibach 1822 eV</v>
      </c>
      <c r="I321" s="170" t="str">
        <f>Spielplan!$L246</f>
        <v>1. FC Riedwald</v>
      </c>
      <c r="J321" s="270">
        <f>IF(Spielplan!$M246="","",Spielplan!$M246)</f>
        <v>2</v>
      </c>
      <c r="K321" s="271">
        <f>IF(Spielplan!$O246="","",Spielplan!$O246)</f>
        <v>1</v>
      </c>
      <c r="U321" s="57" t="s">
        <v>372</v>
      </c>
      <c r="V321" s="39" t="str">
        <f t="shared" si="124"/>
        <v>Team B1</v>
      </c>
      <c r="W321" s="172" t="str">
        <f t="shared" si="125"/>
        <v>Team B3</v>
      </c>
      <c r="X321" s="172">
        <f t="shared" si="118"/>
        <v>2</v>
      </c>
      <c r="Y321" s="34">
        <f t="shared" si="119"/>
        <v>5</v>
      </c>
      <c r="Z321" s="33" t="str">
        <f t="shared" si="120"/>
        <v/>
      </c>
      <c r="AA321" s="172">
        <f t="shared" ref="AA321:AA351" si="128">IF(AND(V321&lt;&gt;"",W321&lt;&gt;"",V321&lt;&gt;W321,X321&lt;&gt;"",Y321&lt;&gt;""),1,0)</f>
        <v>1</v>
      </c>
      <c r="AB321" s="172" t="str">
        <f t="shared" si="121"/>
        <v/>
      </c>
      <c r="AC321" s="3" t="str">
        <f t="shared" si="122"/>
        <v>Team B1Team B3</v>
      </c>
      <c r="AD321" s="64" t="str">
        <f t="shared" si="123"/>
        <v>2 : 5</v>
      </c>
      <c r="AE321" s="66">
        <f t="shared" si="126"/>
        <v>0</v>
      </c>
      <c r="AF321" s="64">
        <f t="shared" si="127"/>
        <v>3</v>
      </c>
      <c r="AG321" s="172">
        <f>IF($AH321="",0,COUNTIF($AH$64:$AH321,INDEX($AH$352:$AH$639,ROW($A258))))</f>
        <v>1</v>
      </c>
      <c r="AH321" s="167" t="str">
        <f t="shared" ref="AH321:AH351" si="129">V321&amp;W321</f>
        <v>Team B1Team B3</v>
      </c>
    </row>
    <row r="322" spans="7:34" x14ac:dyDescent="0.2">
      <c r="G322" s="1" t="s">
        <v>356</v>
      </c>
      <c r="H322" s="269" t="str">
        <f>Spielplan!$J247</f>
        <v>Team B4</v>
      </c>
      <c r="I322" s="170" t="str">
        <f>Spielplan!$L247</f>
        <v>Team B1</v>
      </c>
      <c r="J322" s="270">
        <f>IF(Spielplan!$M247="","",Spielplan!$M247)</f>
        <v>3</v>
      </c>
      <c r="K322" s="271">
        <f>IF(Spielplan!$O247="","",Spielplan!$O247)</f>
        <v>3</v>
      </c>
      <c r="U322" s="57" t="s">
        <v>373</v>
      </c>
      <c r="V322" s="39" t="str">
        <f t="shared" si="124"/>
        <v>Team C1</v>
      </c>
      <c r="W322" s="172" t="str">
        <f t="shared" si="125"/>
        <v>Team C3</v>
      </c>
      <c r="X322" s="172">
        <f t="shared" ref="X322:X351" si="130">IF(OR($J339="",$K339="",$V322="",$W322=""),"",$J339)</f>
        <v>2</v>
      </c>
      <c r="Y322" s="34">
        <f t="shared" ref="Y322:Y351" si="131">IF(OR($J339="",$K339="",$V322="",$W322=""),"",$K339)</f>
        <v>4</v>
      </c>
      <c r="Z322" s="33" t="str">
        <f t="shared" ref="Z322:Z351" si="132">IF($AG322=0,V322&amp;W322,"")</f>
        <v/>
      </c>
      <c r="AA322" s="172">
        <f t="shared" si="128"/>
        <v>1</v>
      </c>
      <c r="AB322" s="172" t="str">
        <f t="shared" ref="AB322:AB351" si="133">IF(AND(AA322&gt;0,$AG322=0),X322&amp;$M$67&amp;Y322,"")</f>
        <v/>
      </c>
      <c r="AC322" s="3" t="str">
        <f t="shared" ref="AC322:AC351" si="134">IF($AG322=1,V322&amp;W322,"")</f>
        <v>Team C1Team C3</v>
      </c>
      <c r="AD322" s="64" t="str">
        <f t="shared" ref="AD322:AD351" si="135">IF(AND(AA322&gt;0,$AG322=1),$X322&amp;$M$67&amp;$Y322,"")</f>
        <v>2 : 4</v>
      </c>
      <c r="AE322" s="66">
        <f t="shared" si="126"/>
        <v>0</v>
      </c>
      <c r="AF322" s="64">
        <f t="shared" si="127"/>
        <v>3</v>
      </c>
      <c r="AG322" s="172">
        <f>IF($AH322="",0,COUNTIF($AH$64:$AH322,INDEX($AH$352:$AH$639,ROW($A259))))</f>
        <v>1</v>
      </c>
      <c r="AH322" s="167" t="str">
        <f t="shared" si="129"/>
        <v>Team C1Team C3</v>
      </c>
    </row>
    <row r="323" spans="7:34" x14ac:dyDescent="0.2">
      <c r="G323" s="1" t="s">
        <v>357</v>
      </c>
      <c r="H323" s="269" t="str">
        <f>Spielplan!$J248</f>
        <v>Team C4</v>
      </c>
      <c r="I323" s="170" t="str">
        <f>Spielplan!$L248</f>
        <v>Team C1</v>
      </c>
      <c r="J323" s="270">
        <f>IF(Spielplan!$M248="","",Spielplan!$M248)</f>
        <v>3</v>
      </c>
      <c r="K323" s="271">
        <f>IF(Spielplan!$O248="","",Spielplan!$O248)</f>
        <v>3</v>
      </c>
      <c r="U323" s="57" t="s">
        <v>374</v>
      </c>
      <c r="V323" s="39" t="str">
        <f t="shared" si="124"/>
        <v>Team D1</v>
      </c>
      <c r="W323" s="172" t="str">
        <f t="shared" si="125"/>
        <v>Team D3</v>
      </c>
      <c r="X323" s="172">
        <f t="shared" si="130"/>
        <v>0</v>
      </c>
      <c r="Y323" s="34">
        <f t="shared" si="131"/>
        <v>3</v>
      </c>
      <c r="Z323" s="33" t="str">
        <f t="shared" si="132"/>
        <v/>
      </c>
      <c r="AA323" s="172">
        <f t="shared" si="128"/>
        <v>1</v>
      </c>
      <c r="AB323" s="172" t="str">
        <f t="shared" si="133"/>
        <v/>
      </c>
      <c r="AC323" s="3" t="str">
        <f t="shared" si="134"/>
        <v>Team D1Team D3</v>
      </c>
      <c r="AD323" s="64" t="str">
        <f t="shared" si="135"/>
        <v>0 : 3</v>
      </c>
      <c r="AE323" s="66">
        <f t="shared" si="126"/>
        <v>0</v>
      </c>
      <c r="AF323" s="64">
        <f t="shared" si="127"/>
        <v>3</v>
      </c>
      <c r="AG323" s="172">
        <f>IF($AH323="",0,COUNTIF($AH$64:$AH323,INDEX($AH$352:$AH$639,ROW($A260))))</f>
        <v>1</v>
      </c>
      <c r="AH323" s="167" t="str">
        <f t="shared" si="129"/>
        <v>Team D1Team D3</v>
      </c>
    </row>
    <row r="324" spans="7:34" x14ac:dyDescent="0.2">
      <c r="G324" s="1" t="s">
        <v>358</v>
      </c>
      <c r="H324" s="269" t="str">
        <f>Spielplan!$J249</f>
        <v>Team D4</v>
      </c>
      <c r="I324" s="170" t="str">
        <f>Spielplan!$L249</f>
        <v>Team D1</v>
      </c>
      <c r="J324" s="270">
        <f>IF(Spielplan!$M249="","",Spielplan!$M249)</f>
        <v>3</v>
      </c>
      <c r="K324" s="271">
        <f>IF(Spielplan!$O249="","",Spielplan!$O249)</f>
        <v>3</v>
      </c>
      <c r="U324" s="57" t="s">
        <v>375</v>
      </c>
      <c r="V324" s="39" t="str">
        <f t="shared" si="124"/>
        <v>Maibach 1822 eV</v>
      </c>
      <c r="W324" s="172" t="str">
        <f t="shared" si="125"/>
        <v>Eintracht Frankfurt</v>
      </c>
      <c r="X324" s="172">
        <f t="shared" si="130"/>
        <v>1</v>
      </c>
      <c r="Y324" s="34">
        <f t="shared" si="131"/>
        <v>5</v>
      </c>
      <c r="Z324" s="33" t="str">
        <f t="shared" si="132"/>
        <v/>
      </c>
      <c r="AA324" s="172">
        <f t="shared" si="128"/>
        <v>1</v>
      </c>
      <c r="AB324" s="172" t="str">
        <f t="shared" si="133"/>
        <v/>
      </c>
      <c r="AC324" s="3" t="str">
        <f t="shared" si="134"/>
        <v>Maibach 1822 eVEintracht Frankfurt</v>
      </c>
      <c r="AD324" s="64" t="str">
        <f t="shared" si="135"/>
        <v>1 : 5</v>
      </c>
      <c r="AE324" s="66">
        <f t="shared" si="126"/>
        <v>0</v>
      </c>
      <c r="AF324" s="64">
        <f t="shared" si="127"/>
        <v>3</v>
      </c>
      <c r="AG324" s="172">
        <f>IF($AH324="",0,COUNTIF($AH$64:$AH324,INDEX($AH$352:$AH$639,ROW($A261))))</f>
        <v>1</v>
      </c>
      <c r="AH324" s="167" t="str">
        <f t="shared" si="129"/>
        <v>Maibach 1822 eVEintracht Frankfurt</v>
      </c>
    </row>
    <row r="325" spans="7:34" x14ac:dyDescent="0.2">
      <c r="G325" s="1" t="s">
        <v>359</v>
      </c>
      <c r="H325" s="269" t="str">
        <f>Spielplan!$J250</f>
        <v>Beinbruch SC</v>
      </c>
      <c r="I325" s="170" t="str">
        <f>Spielplan!$L250</f>
        <v>FC Barcelona</v>
      </c>
      <c r="J325" s="270">
        <f>IF(Spielplan!$M250="","",Spielplan!$M250)</f>
        <v>5</v>
      </c>
      <c r="K325" s="271">
        <f>IF(Spielplan!$O250="","",Spielplan!$O250)</f>
        <v>5</v>
      </c>
      <c r="U325" s="57" t="s">
        <v>376</v>
      </c>
      <c r="V325" s="39" t="str">
        <f t="shared" si="124"/>
        <v>Team B4</v>
      </c>
      <c r="W325" s="172" t="str">
        <f t="shared" si="125"/>
        <v>Team B2</v>
      </c>
      <c r="X325" s="172">
        <f t="shared" si="130"/>
        <v>3</v>
      </c>
      <c r="Y325" s="34">
        <f t="shared" si="131"/>
        <v>0</v>
      </c>
      <c r="Z325" s="33" t="str">
        <f t="shared" si="132"/>
        <v/>
      </c>
      <c r="AA325" s="172">
        <f t="shared" si="128"/>
        <v>1</v>
      </c>
      <c r="AB325" s="172" t="str">
        <f t="shared" si="133"/>
        <v/>
      </c>
      <c r="AC325" s="3" t="str">
        <f t="shared" si="134"/>
        <v>Team B4Team B2</v>
      </c>
      <c r="AD325" s="64" t="str">
        <f t="shared" si="135"/>
        <v>3 : 0</v>
      </c>
      <c r="AE325" s="66">
        <f t="shared" si="126"/>
        <v>3</v>
      </c>
      <c r="AF325" s="64">
        <f t="shared" si="127"/>
        <v>0</v>
      </c>
      <c r="AG325" s="172">
        <f>IF($AH325="",0,COUNTIF($AH$64:$AH325,INDEX($AH$352:$AH$639,ROW($A262))))</f>
        <v>1</v>
      </c>
      <c r="AH325" s="167" t="str">
        <f t="shared" si="129"/>
        <v>Team B4Team B2</v>
      </c>
    </row>
    <row r="326" spans="7:34" x14ac:dyDescent="0.2">
      <c r="G326" s="1" t="s">
        <v>360</v>
      </c>
      <c r="H326" s="269" t="str">
        <f>Spielplan!$J251</f>
        <v>Team B5</v>
      </c>
      <c r="I326" s="170" t="str">
        <f>Spielplan!$L251</f>
        <v>Team B3</v>
      </c>
      <c r="J326" s="270">
        <f>IF(Spielplan!$M251="","",Spielplan!$M251)</f>
        <v>6</v>
      </c>
      <c r="K326" s="271">
        <f>IF(Spielplan!$O251="","",Spielplan!$O251)</f>
        <v>6</v>
      </c>
      <c r="U326" s="57" t="s">
        <v>377</v>
      </c>
      <c r="V326" s="39" t="str">
        <f t="shared" si="124"/>
        <v>Team C4</v>
      </c>
      <c r="W326" s="172" t="str">
        <f t="shared" si="125"/>
        <v>Team C2</v>
      </c>
      <c r="X326" s="172">
        <f t="shared" si="130"/>
        <v>2</v>
      </c>
      <c r="Y326" s="34">
        <f t="shared" si="131"/>
        <v>1</v>
      </c>
      <c r="Z326" s="33" t="str">
        <f t="shared" si="132"/>
        <v/>
      </c>
      <c r="AA326" s="172">
        <f t="shared" si="128"/>
        <v>1</v>
      </c>
      <c r="AB326" s="172" t="str">
        <f t="shared" si="133"/>
        <v/>
      </c>
      <c r="AC326" s="3" t="str">
        <f t="shared" si="134"/>
        <v>Team C4Team C2</v>
      </c>
      <c r="AD326" s="64" t="str">
        <f t="shared" si="135"/>
        <v>2 : 1</v>
      </c>
      <c r="AE326" s="66">
        <f t="shared" si="126"/>
        <v>3</v>
      </c>
      <c r="AF326" s="64">
        <f t="shared" si="127"/>
        <v>0</v>
      </c>
      <c r="AG326" s="172">
        <f>IF($AH326="",0,COUNTIF($AH$64:$AH326,INDEX($AH$352:$AH$639,ROW($A263))))</f>
        <v>1</v>
      </c>
      <c r="AH326" s="167" t="str">
        <f t="shared" si="129"/>
        <v>Team C4Team C2</v>
      </c>
    </row>
    <row r="327" spans="7:34" x14ac:dyDescent="0.2">
      <c r="G327" s="1" t="s">
        <v>361</v>
      </c>
      <c r="H327" s="269" t="str">
        <f>Spielplan!$J252</f>
        <v>Team C5</v>
      </c>
      <c r="I327" s="170" t="str">
        <f>Spielplan!$L252</f>
        <v>Team C3</v>
      </c>
      <c r="J327" s="270">
        <f>IF(Spielplan!$M252="","",Spielplan!$M252)</f>
        <v>5</v>
      </c>
      <c r="K327" s="271">
        <f>IF(Spielplan!$O252="","",Spielplan!$O252)</f>
        <v>5</v>
      </c>
      <c r="U327" s="57" t="s">
        <v>378</v>
      </c>
      <c r="V327" s="39" t="str">
        <f t="shared" si="124"/>
        <v>Team D4</v>
      </c>
      <c r="W327" s="172" t="str">
        <f t="shared" si="125"/>
        <v>Team D2</v>
      </c>
      <c r="X327" s="172">
        <f t="shared" si="130"/>
        <v>3</v>
      </c>
      <c r="Y327" s="34">
        <f t="shared" si="131"/>
        <v>3</v>
      </c>
      <c r="Z327" s="33" t="str">
        <f t="shared" si="132"/>
        <v/>
      </c>
      <c r="AA327" s="172">
        <f t="shared" si="128"/>
        <v>1</v>
      </c>
      <c r="AB327" s="172" t="str">
        <f t="shared" si="133"/>
        <v/>
      </c>
      <c r="AC327" s="3" t="str">
        <f t="shared" si="134"/>
        <v>Team D4Team D2</v>
      </c>
      <c r="AD327" s="64" t="str">
        <f t="shared" si="135"/>
        <v>3 : 3</v>
      </c>
      <c r="AE327" s="66">
        <f t="shared" si="126"/>
        <v>1</v>
      </c>
      <c r="AF327" s="64">
        <f t="shared" si="127"/>
        <v>1</v>
      </c>
      <c r="AG327" s="172">
        <f>IF($AH327="",0,COUNTIF($AH$64:$AH327,INDEX($AH$352:$AH$639,ROW($A264))))</f>
        <v>1</v>
      </c>
      <c r="AH327" s="167" t="str">
        <f t="shared" si="129"/>
        <v>Team D4Team D2</v>
      </c>
    </row>
    <row r="328" spans="7:34" x14ac:dyDescent="0.2">
      <c r="G328" s="1" t="s">
        <v>362</v>
      </c>
      <c r="H328" s="269" t="str">
        <f>Spielplan!$J253</f>
        <v>Team D5</v>
      </c>
      <c r="I328" s="170" t="str">
        <f>Spielplan!$L253</f>
        <v>Team D3</v>
      </c>
      <c r="J328" s="270">
        <f>IF(Spielplan!$M253="","",Spielplan!$M253)</f>
        <v>4</v>
      </c>
      <c r="K328" s="271">
        <f>IF(Spielplan!$O253="","",Spielplan!$O253)</f>
        <v>4</v>
      </c>
      <c r="U328" s="57" t="s">
        <v>379</v>
      </c>
      <c r="V328" s="39" t="str">
        <f t="shared" si="124"/>
        <v>FV Schlappe Lunge</v>
      </c>
      <c r="W328" s="172" t="str">
        <f t="shared" si="125"/>
        <v>Team A9</v>
      </c>
      <c r="X328" s="172">
        <f t="shared" si="130"/>
        <v>3</v>
      </c>
      <c r="Y328" s="34">
        <f t="shared" si="131"/>
        <v>3</v>
      </c>
      <c r="Z328" s="33" t="str">
        <f t="shared" si="132"/>
        <v/>
      </c>
      <c r="AA328" s="172">
        <f t="shared" si="128"/>
        <v>1</v>
      </c>
      <c r="AB328" s="172" t="str">
        <f t="shared" si="133"/>
        <v/>
      </c>
      <c r="AC328" s="3" t="str">
        <f t="shared" si="134"/>
        <v>FV Schlappe LungeTeam A9</v>
      </c>
      <c r="AD328" s="64" t="str">
        <f t="shared" si="135"/>
        <v>3 : 3</v>
      </c>
      <c r="AE328" s="66">
        <f t="shared" si="126"/>
        <v>1</v>
      </c>
      <c r="AF328" s="64">
        <f t="shared" si="127"/>
        <v>1</v>
      </c>
      <c r="AG328" s="172">
        <f>IF($AH328="",0,COUNTIF($AH$64:$AH328,INDEX($AH$352:$AH$639,ROW($A265))))</f>
        <v>1</v>
      </c>
      <c r="AH328" s="167" t="str">
        <f t="shared" si="129"/>
        <v>FV Schlappe LungeTeam A9</v>
      </c>
    </row>
    <row r="329" spans="7:34" x14ac:dyDescent="0.2">
      <c r="G329" s="1" t="s">
        <v>363</v>
      </c>
      <c r="H329" s="269" t="str">
        <f>Spielplan!$J254</f>
        <v>Eintracht Frankfurt</v>
      </c>
      <c r="I329" s="170" t="str">
        <f>Spielplan!$L254</f>
        <v>FV Schlappe Lunge</v>
      </c>
      <c r="J329" s="270">
        <f>IF(Spielplan!$M254="","",Spielplan!$M254)</f>
        <v>3</v>
      </c>
      <c r="K329" s="271">
        <f>IF(Spielplan!$O254="","",Spielplan!$O254)</f>
        <v>3</v>
      </c>
      <c r="U329" s="57" t="s">
        <v>380</v>
      </c>
      <c r="V329" s="39" t="str">
        <f t="shared" si="124"/>
        <v>Team B6</v>
      </c>
      <c r="W329" s="172" t="str">
        <f t="shared" si="125"/>
        <v>Team B9</v>
      </c>
      <c r="X329" s="172">
        <f t="shared" si="130"/>
        <v>3</v>
      </c>
      <c r="Y329" s="34">
        <f t="shared" si="131"/>
        <v>3</v>
      </c>
      <c r="Z329" s="33" t="str">
        <f t="shared" si="132"/>
        <v/>
      </c>
      <c r="AA329" s="172">
        <f t="shared" si="128"/>
        <v>1</v>
      </c>
      <c r="AB329" s="172" t="str">
        <f t="shared" si="133"/>
        <v/>
      </c>
      <c r="AC329" s="3" t="str">
        <f t="shared" si="134"/>
        <v>Team B6Team B9</v>
      </c>
      <c r="AD329" s="64" t="str">
        <f t="shared" si="135"/>
        <v>3 : 3</v>
      </c>
      <c r="AE329" s="66">
        <f t="shared" si="126"/>
        <v>1</v>
      </c>
      <c r="AF329" s="64">
        <f t="shared" si="127"/>
        <v>1</v>
      </c>
      <c r="AG329" s="172">
        <f>IF($AH329="",0,COUNTIF($AH$64:$AH329,INDEX($AH$352:$AH$639,ROW($A266))))</f>
        <v>1</v>
      </c>
      <c r="AH329" s="167" t="str">
        <f t="shared" si="129"/>
        <v>Team B6Team B9</v>
      </c>
    </row>
    <row r="330" spans="7:34" x14ac:dyDescent="0.2">
      <c r="G330" s="1" t="s">
        <v>364</v>
      </c>
      <c r="H330" s="269" t="str">
        <f>Spielplan!$J255</f>
        <v>Team B2</v>
      </c>
      <c r="I330" s="170" t="str">
        <f>Spielplan!$L255</f>
        <v>Team B6</v>
      </c>
      <c r="J330" s="270">
        <f>IF(Spielplan!$M255="","",Spielplan!$M255)</f>
        <v>5</v>
      </c>
      <c r="K330" s="271">
        <f>IF(Spielplan!$O255="","",Spielplan!$O255)</f>
        <v>5</v>
      </c>
      <c r="U330" s="57" t="s">
        <v>381</v>
      </c>
      <c r="V330" s="39" t="str">
        <f t="shared" si="124"/>
        <v>Team C6</v>
      </c>
      <c r="W330" s="172" t="str">
        <f t="shared" si="125"/>
        <v>Team C9</v>
      </c>
      <c r="X330" s="172">
        <f t="shared" si="130"/>
        <v>5</v>
      </c>
      <c r="Y330" s="34">
        <f t="shared" si="131"/>
        <v>5</v>
      </c>
      <c r="Z330" s="33" t="str">
        <f t="shared" si="132"/>
        <v/>
      </c>
      <c r="AA330" s="172">
        <f t="shared" si="128"/>
        <v>1</v>
      </c>
      <c r="AB330" s="172" t="str">
        <f t="shared" si="133"/>
        <v/>
      </c>
      <c r="AC330" s="3" t="str">
        <f t="shared" si="134"/>
        <v>Team C6Team C9</v>
      </c>
      <c r="AD330" s="64" t="str">
        <f t="shared" si="135"/>
        <v>5 : 5</v>
      </c>
      <c r="AE330" s="66">
        <f t="shared" si="126"/>
        <v>1</v>
      </c>
      <c r="AF330" s="64">
        <f t="shared" si="127"/>
        <v>1</v>
      </c>
      <c r="AG330" s="172">
        <f>IF($AH330="",0,COUNTIF($AH$64:$AH330,INDEX($AH$352:$AH$639,ROW($A267))))</f>
        <v>1</v>
      </c>
      <c r="AH330" s="167" t="str">
        <f t="shared" si="129"/>
        <v>Team C6Team C9</v>
      </c>
    </row>
    <row r="331" spans="7:34" x14ac:dyDescent="0.2">
      <c r="G331" s="1" t="s">
        <v>365</v>
      </c>
      <c r="H331" s="269" t="str">
        <f>Spielplan!$J256</f>
        <v>Team C2</v>
      </c>
      <c r="I331" s="170" t="str">
        <f>Spielplan!$L256</f>
        <v>Team C6</v>
      </c>
      <c r="J331" s="270">
        <f>IF(Spielplan!$M256="","",Spielplan!$M256)</f>
        <v>0</v>
      </c>
      <c r="K331" s="271">
        <f>IF(Spielplan!$O256="","",Spielplan!$O256)</f>
        <v>0</v>
      </c>
      <c r="U331" s="57" t="s">
        <v>382</v>
      </c>
      <c r="V331" s="39" t="str">
        <f t="shared" si="124"/>
        <v>Team D6</v>
      </c>
      <c r="W331" s="172" t="str">
        <f t="shared" si="125"/>
        <v>Team D9</v>
      </c>
      <c r="X331" s="172">
        <f t="shared" si="130"/>
        <v>6</v>
      </c>
      <c r="Y331" s="34">
        <f t="shared" si="131"/>
        <v>6</v>
      </c>
      <c r="Z331" s="33" t="str">
        <f t="shared" si="132"/>
        <v/>
      </c>
      <c r="AA331" s="172">
        <f t="shared" si="128"/>
        <v>1</v>
      </c>
      <c r="AB331" s="172" t="str">
        <f t="shared" si="133"/>
        <v/>
      </c>
      <c r="AC331" s="3" t="str">
        <f t="shared" si="134"/>
        <v>Team D6Team D9</v>
      </c>
      <c r="AD331" s="64" t="str">
        <f t="shared" si="135"/>
        <v>6 : 6</v>
      </c>
      <c r="AE331" s="66">
        <f t="shared" si="126"/>
        <v>1</v>
      </c>
      <c r="AF331" s="64">
        <f t="shared" si="127"/>
        <v>1</v>
      </c>
      <c r="AG331" s="172">
        <f>IF($AH331="",0,COUNTIF($AH$64:$AH331,INDEX($AH$352:$AH$639,ROW($A268))))</f>
        <v>1</v>
      </c>
      <c r="AH331" s="167" t="str">
        <f t="shared" si="129"/>
        <v>Team D6Team D9</v>
      </c>
    </row>
    <row r="332" spans="7:34" x14ac:dyDescent="0.2">
      <c r="G332" s="1" t="s">
        <v>366</v>
      </c>
      <c r="H332" s="269" t="str">
        <f>Spielplan!$J257</f>
        <v>Team D2</v>
      </c>
      <c r="I332" s="170" t="str">
        <f>Spielplan!$L257</f>
        <v>Team D6</v>
      </c>
      <c r="J332" s="270">
        <f>IF(Spielplan!$M257="","",Spielplan!$M257)</f>
        <v>1</v>
      </c>
      <c r="K332" s="271">
        <f>IF(Spielplan!$O257="","",Spielplan!$O257)</f>
        <v>1</v>
      </c>
      <c r="U332" s="57" t="s">
        <v>383</v>
      </c>
      <c r="V332" s="39" t="str">
        <f t="shared" si="124"/>
        <v>Team A8</v>
      </c>
      <c r="W332" s="172" t="str">
        <f t="shared" si="125"/>
        <v>Team A7</v>
      </c>
      <c r="X332" s="172">
        <f t="shared" si="130"/>
        <v>5</v>
      </c>
      <c r="Y332" s="34">
        <f t="shared" si="131"/>
        <v>5</v>
      </c>
      <c r="Z332" s="33" t="str">
        <f t="shared" si="132"/>
        <v/>
      </c>
      <c r="AA332" s="172">
        <f t="shared" si="128"/>
        <v>1</v>
      </c>
      <c r="AB332" s="172" t="str">
        <f t="shared" si="133"/>
        <v/>
      </c>
      <c r="AC332" s="3" t="str">
        <f t="shared" si="134"/>
        <v>Team A8Team A7</v>
      </c>
      <c r="AD332" s="64" t="str">
        <f t="shared" si="135"/>
        <v>5 : 5</v>
      </c>
      <c r="AE332" s="66">
        <f t="shared" si="126"/>
        <v>1</v>
      </c>
      <c r="AF332" s="64">
        <f t="shared" si="127"/>
        <v>1</v>
      </c>
      <c r="AG332" s="172">
        <f>IF($AH332="",0,COUNTIF($AH$64:$AH332,INDEX($AH$352:$AH$639,ROW($A269))))</f>
        <v>1</v>
      </c>
      <c r="AH332" s="167" t="str">
        <f t="shared" si="129"/>
        <v>Team A8Team A7</v>
      </c>
    </row>
    <row r="333" spans="7:34" x14ac:dyDescent="0.2">
      <c r="G333" s="1" t="s">
        <v>367</v>
      </c>
      <c r="H333" s="269" t="str">
        <f>Spielplan!$J258</f>
        <v>Team A9</v>
      </c>
      <c r="I333" s="170" t="str">
        <f>Spielplan!$L258</f>
        <v>Team A8</v>
      </c>
      <c r="J333" s="270">
        <f>IF(Spielplan!$M258="","",Spielplan!$M258)</f>
        <v>3</v>
      </c>
      <c r="K333" s="271">
        <f>IF(Spielplan!$O258="","",Spielplan!$O258)</f>
        <v>3</v>
      </c>
      <c r="U333" s="57" t="s">
        <v>384</v>
      </c>
      <c r="V333" s="39" t="str">
        <f t="shared" si="124"/>
        <v>Team B8</v>
      </c>
      <c r="W333" s="172" t="str">
        <f t="shared" si="125"/>
        <v>Team B7</v>
      </c>
      <c r="X333" s="172">
        <f t="shared" si="130"/>
        <v>4</v>
      </c>
      <c r="Y333" s="34">
        <f t="shared" si="131"/>
        <v>4</v>
      </c>
      <c r="Z333" s="33" t="str">
        <f t="shared" si="132"/>
        <v/>
      </c>
      <c r="AA333" s="172">
        <f t="shared" si="128"/>
        <v>1</v>
      </c>
      <c r="AB333" s="172" t="str">
        <f t="shared" si="133"/>
        <v/>
      </c>
      <c r="AC333" s="3" t="str">
        <f t="shared" si="134"/>
        <v>Team B8Team B7</v>
      </c>
      <c r="AD333" s="64" t="str">
        <f t="shared" si="135"/>
        <v>4 : 4</v>
      </c>
      <c r="AE333" s="66">
        <f t="shared" si="126"/>
        <v>1</v>
      </c>
      <c r="AF333" s="64">
        <f t="shared" si="127"/>
        <v>1</v>
      </c>
      <c r="AG333" s="172">
        <f>IF($AH333="",0,COUNTIF($AH$64:$AH333,INDEX($AH$352:$AH$639,ROW($A270))))</f>
        <v>1</v>
      </c>
      <c r="AH333" s="167" t="str">
        <f t="shared" si="129"/>
        <v>Team B8Team B7</v>
      </c>
    </row>
    <row r="334" spans="7:34" x14ac:dyDescent="0.2">
      <c r="G334" s="1" t="s">
        <v>368</v>
      </c>
      <c r="H334" s="269" t="str">
        <f>Spielplan!$J259</f>
        <v>Team B9</v>
      </c>
      <c r="I334" s="170" t="str">
        <f>Spielplan!$L259</f>
        <v>Team B8</v>
      </c>
      <c r="J334" s="270">
        <f>IF(Spielplan!$M259="","",Spielplan!$M259)</f>
        <v>1</v>
      </c>
      <c r="K334" s="271">
        <f>IF(Spielplan!$O259="","",Spielplan!$O259)</f>
        <v>3</v>
      </c>
      <c r="U334" s="57" t="s">
        <v>385</v>
      </c>
      <c r="V334" s="39" t="str">
        <f t="shared" si="124"/>
        <v>Team C8</v>
      </c>
      <c r="W334" s="172" t="str">
        <f t="shared" si="125"/>
        <v>Team C7</v>
      </c>
      <c r="X334" s="172">
        <f t="shared" si="130"/>
        <v>3</v>
      </c>
      <c r="Y334" s="34">
        <f t="shared" si="131"/>
        <v>3</v>
      </c>
      <c r="Z334" s="33" t="str">
        <f t="shared" si="132"/>
        <v/>
      </c>
      <c r="AA334" s="172">
        <f t="shared" si="128"/>
        <v>1</v>
      </c>
      <c r="AB334" s="172" t="str">
        <f t="shared" si="133"/>
        <v/>
      </c>
      <c r="AC334" s="3" t="str">
        <f t="shared" si="134"/>
        <v>Team C8Team C7</v>
      </c>
      <c r="AD334" s="64" t="str">
        <f t="shared" si="135"/>
        <v>3 : 3</v>
      </c>
      <c r="AE334" s="66">
        <f t="shared" si="126"/>
        <v>1</v>
      </c>
      <c r="AF334" s="64">
        <f t="shared" si="127"/>
        <v>1</v>
      </c>
      <c r="AG334" s="172">
        <f>IF($AH334="",0,COUNTIF($AH$64:$AH334,INDEX($AH$352:$AH$639,ROW($A271))))</f>
        <v>1</v>
      </c>
      <c r="AH334" s="167" t="str">
        <f t="shared" si="129"/>
        <v>Team C8Team C7</v>
      </c>
    </row>
    <row r="335" spans="7:34" x14ac:dyDescent="0.2">
      <c r="G335" s="1" t="s">
        <v>369</v>
      </c>
      <c r="H335" s="269" t="str">
        <f>Spielplan!$J260</f>
        <v>Team C9</v>
      </c>
      <c r="I335" s="170" t="str">
        <f>Spielplan!$L260</f>
        <v>Team C8</v>
      </c>
      <c r="J335" s="270">
        <f>IF(Spielplan!$M260="","",Spielplan!$M260)</f>
        <v>3</v>
      </c>
      <c r="K335" s="271">
        <f>IF(Spielplan!$O260="","",Spielplan!$O260)</f>
        <v>3</v>
      </c>
      <c r="U335" s="57" t="s">
        <v>386</v>
      </c>
      <c r="V335" s="39" t="str">
        <f t="shared" si="124"/>
        <v>Team D8</v>
      </c>
      <c r="W335" s="172" t="str">
        <f t="shared" si="125"/>
        <v>Team D7</v>
      </c>
      <c r="X335" s="172">
        <f t="shared" si="130"/>
        <v>5</v>
      </c>
      <c r="Y335" s="34">
        <f t="shared" si="131"/>
        <v>5</v>
      </c>
      <c r="Z335" s="33" t="str">
        <f t="shared" si="132"/>
        <v/>
      </c>
      <c r="AA335" s="172">
        <f t="shared" si="128"/>
        <v>1</v>
      </c>
      <c r="AB335" s="172" t="str">
        <f t="shared" si="133"/>
        <v/>
      </c>
      <c r="AC335" s="3" t="str">
        <f t="shared" si="134"/>
        <v>Team D8Team D7</v>
      </c>
      <c r="AD335" s="64" t="str">
        <f t="shared" si="135"/>
        <v>5 : 5</v>
      </c>
      <c r="AE335" s="66">
        <f t="shared" si="126"/>
        <v>1</v>
      </c>
      <c r="AF335" s="64">
        <f t="shared" si="127"/>
        <v>1</v>
      </c>
      <c r="AG335" s="172">
        <f>IF($AH335="",0,COUNTIF($AH$64:$AH335,INDEX($AH$352:$AH$639,ROW($A272))))</f>
        <v>1</v>
      </c>
      <c r="AH335" s="167" t="str">
        <f t="shared" si="129"/>
        <v>Team D8Team D7</v>
      </c>
    </row>
    <row r="336" spans="7:34" x14ac:dyDescent="0.2">
      <c r="G336" s="1" t="s">
        <v>370</v>
      </c>
      <c r="H336" s="269" t="str">
        <f>Spielplan!$J261</f>
        <v>Team D9</v>
      </c>
      <c r="I336" s="170" t="str">
        <f>Spielplan!$L261</f>
        <v>Team D8</v>
      </c>
      <c r="J336" s="270">
        <f>IF(Spielplan!$M261="","",Spielplan!$M261)</f>
        <v>1</v>
      </c>
      <c r="K336" s="271">
        <f>IF(Spielplan!$O261="","",Spielplan!$O261)</f>
        <v>5</v>
      </c>
      <c r="U336" s="57" t="s">
        <v>387</v>
      </c>
      <c r="V336" s="39" t="str">
        <f t="shared" si="124"/>
        <v>Eintracht Frankfurt</v>
      </c>
      <c r="W336" s="172" t="str">
        <f t="shared" si="125"/>
        <v>1. FC Riedwald</v>
      </c>
      <c r="X336" s="172">
        <f t="shared" si="130"/>
        <v>0</v>
      </c>
      <c r="Y336" s="34">
        <f t="shared" si="131"/>
        <v>0</v>
      </c>
      <c r="Z336" s="33" t="str">
        <f t="shared" si="132"/>
        <v/>
      </c>
      <c r="AA336" s="172">
        <f t="shared" si="128"/>
        <v>1</v>
      </c>
      <c r="AB336" s="172" t="str">
        <f t="shared" si="133"/>
        <v/>
      </c>
      <c r="AC336" s="3" t="str">
        <f t="shared" si="134"/>
        <v>Eintracht Frankfurt1. FC Riedwald</v>
      </c>
      <c r="AD336" s="64" t="str">
        <f t="shared" si="135"/>
        <v>0 : 0</v>
      </c>
      <c r="AE336" s="66">
        <f t="shared" si="126"/>
        <v>1</v>
      </c>
      <c r="AF336" s="64">
        <f t="shared" si="127"/>
        <v>1</v>
      </c>
      <c r="AG336" s="172">
        <f>IF($AH336="",0,COUNTIF($AH$64:$AH336,INDEX($AH$352:$AH$639,ROW($A273))))</f>
        <v>1</v>
      </c>
      <c r="AH336" s="167" t="str">
        <f t="shared" si="129"/>
        <v>Eintracht Frankfurt1. FC Riedwald</v>
      </c>
    </row>
    <row r="337" spans="7:34" x14ac:dyDescent="0.2">
      <c r="G337" s="1" t="s">
        <v>371</v>
      </c>
      <c r="H337" s="269" t="str">
        <f>Spielplan!$J262</f>
        <v>1. FC Riedwald</v>
      </c>
      <c r="I337" s="170" t="str">
        <f>Spielplan!$L262</f>
        <v>FC Barcelona</v>
      </c>
      <c r="J337" s="270">
        <f>IF(Spielplan!$M262="","",Spielplan!$M262)</f>
        <v>1</v>
      </c>
      <c r="K337" s="271">
        <f>IF(Spielplan!$O262="","",Spielplan!$O262)</f>
        <v>6</v>
      </c>
      <c r="U337" s="57" t="s">
        <v>388</v>
      </c>
      <c r="V337" s="39" t="str">
        <f t="shared" si="124"/>
        <v>Team B2</v>
      </c>
      <c r="W337" s="172" t="str">
        <f t="shared" si="125"/>
        <v>Team B1</v>
      </c>
      <c r="X337" s="172">
        <f t="shared" si="130"/>
        <v>1</v>
      </c>
      <c r="Y337" s="34">
        <f t="shared" si="131"/>
        <v>1</v>
      </c>
      <c r="Z337" s="33" t="str">
        <f t="shared" si="132"/>
        <v/>
      </c>
      <c r="AA337" s="172">
        <f t="shared" si="128"/>
        <v>1</v>
      </c>
      <c r="AB337" s="172" t="str">
        <f t="shared" si="133"/>
        <v/>
      </c>
      <c r="AC337" s="3" t="str">
        <f t="shared" si="134"/>
        <v>Team B2Team B1</v>
      </c>
      <c r="AD337" s="64" t="str">
        <f t="shared" si="135"/>
        <v>1 : 1</v>
      </c>
      <c r="AE337" s="66">
        <f t="shared" si="126"/>
        <v>1</v>
      </c>
      <c r="AF337" s="64">
        <f t="shared" si="127"/>
        <v>1</v>
      </c>
      <c r="AG337" s="172">
        <f>IF($AH337="",0,COUNTIF($AH$64:$AH337,INDEX($AH$352:$AH$639,ROW($A274))))</f>
        <v>1</v>
      </c>
      <c r="AH337" s="167" t="str">
        <f t="shared" si="129"/>
        <v>Team B2Team B1</v>
      </c>
    </row>
    <row r="338" spans="7:34" x14ac:dyDescent="0.2">
      <c r="G338" s="1" t="s">
        <v>372</v>
      </c>
      <c r="H338" s="269" t="str">
        <f>Spielplan!$J263</f>
        <v>Team B1</v>
      </c>
      <c r="I338" s="170" t="str">
        <f>Spielplan!$L263</f>
        <v>Team B3</v>
      </c>
      <c r="J338" s="270">
        <f>IF(Spielplan!$M263="","",Spielplan!$M263)</f>
        <v>2</v>
      </c>
      <c r="K338" s="271">
        <f>IF(Spielplan!$O263="","",Spielplan!$O263)</f>
        <v>5</v>
      </c>
      <c r="U338" s="57" t="s">
        <v>389</v>
      </c>
      <c r="V338" s="39" t="str">
        <f t="shared" si="124"/>
        <v>Team C2</v>
      </c>
      <c r="W338" s="172" t="str">
        <f t="shared" si="125"/>
        <v>Team C1</v>
      </c>
      <c r="X338" s="172">
        <f t="shared" si="130"/>
        <v>2</v>
      </c>
      <c r="Y338" s="34">
        <f t="shared" si="131"/>
        <v>4</v>
      </c>
      <c r="Z338" s="33" t="str">
        <f t="shared" si="132"/>
        <v/>
      </c>
      <c r="AA338" s="172">
        <f t="shared" si="128"/>
        <v>1</v>
      </c>
      <c r="AB338" s="172" t="str">
        <f t="shared" si="133"/>
        <v/>
      </c>
      <c r="AC338" s="3" t="str">
        <f t="shared" si="134"/>
        <v>Team C2Team C1</v>
      </c>
      <c r="AD338" s="64" t="str">
        <f t="shared" si="135"/>
        <v>2 : 4</v>
      </c>
      <c r="AE338" s="66">
        <f t="shared" si="126"/>
        <v>0</v>
      </c>
      <c r="AF338" s="64">
        <f t="shared" si="127"/>
        <v>3</v>
      </c>
      <c r="AG338" s="172">
        <f>IF($AH338="",0,COUNTIF($AH$64:$AH338,INDEX($AH$352:$AH$639,ROW($A275))))</f>
        <v>1</v>
      </c>
      <c r="AH338" s="167" t="str">
        <f t="shared" si="129"/>
        <v>Team C2Team C1</v>
      </c>
    </row>
    <row r="339" spans="7:34" x14ac:dyDescent="0.2">
      <c r="G339" s="1" t="s">
        <v>373</v>
      </c>
      <c r="H339" s="269" t="str">
        <f>Spielplan!$J264</f>
        <v>Team C1</v>
      </c>
      <c r="I339" s="170" t="str">
        <f>Spielplan!$L264</f>
        <v>Team C3</v>
      </c>
      <c r="J339" s="270">
        <f>IF(Spielplan!$M264="","",Spielplan!$M264)</f>
        <v>2</v>
      </c>
      <c r="K339" s="271">
        <f>IF(Spielplan!$O264="","",Spielplan!$O264)</f>
        <v>4</v>
      </c>
      <c r="U339" s="57" t="s">
        <v>390</v>
      </c>
      <c r="V339" s="39" t="str">
        <f t="shared" si="124"/>
        <v>Team D2</v>
      </c>
      <c r="W339" s="172" t="str">
        <f t="shared" si="125"/>
        <v>Team D1</v>
      </c>
      <c r="X339" s="172">
        <f t="shared" si="130"/>
        <v>0</v>
      </c>
      <c r="Y339" s="34">
        <f t="shared" si="131"/>
        <v>3</v>
      </c>
      <c r="Z339" s="33" t="str">
        <f t="shared" si="132"/>
        <v/>
      </c>
      <c r="AA339" s="172">
        <f t="shared" si="128"/>
        <v>1</v>
      </c>
      <c r="AB339" s="172" t="str">
        <f t="shared" si="133"/>
        <v/>
      </c>
      <c r="AC339" s="3" t="str">
        <f t="shared" si="134"/>
        <v>Team D2Team D1</v>
      </c>
      <c r="AD339" s="64" t="str">
        <f t="shared" si="135"/>
        <v>0 : 3</v>
      </c>
      <c r="AE339" s="66">
        <f t="shared" si="126"/>
        <v>0</v>
      </c>
      <c r="AF339" s="64">
        <f t="shared" si="127"/>
        <v>3</v>
      </c>
      <c r="AG339" s="172">
        <f>IF($AH339="",0,COUNTIF($AH$64:$AH339,INDEX($AH$352:$AH$639,ROW($A276))))</f>
        <v>1</v>
      </c>
      <c r="AH339" s="167" t="str">
        <f t="shared" si="129"/>
        <v>Team D2Team D1</v>
      </c>
    </row>
    <row r="340" spans="7:34" x14ac:dyDescent="0.2">
      <c r="G340" s="1" t="s">
        <v>374</v>
      </c>
      <c r="H340" s="269" t="str">
        <f>Spielplan!$J265</f>
        <v>Team D1</v>
      </c>
      <c r="I340" s="170" t="str">
        <f>Spielplan!$L265</f>
        <v>Team D3</v>
      </c>
      <c r="J340" s="270">
        <f>IF(Spielplan!$M265="","",Spielplan!$M265)</f>
        <v>0</v>
      </c>
      <c r="K340" s="271">
        <f>IF(Spielplan!$O265="","",Spielplan!$O265)</f>
        <v>3</v>
      </c>
      <c r="U340" s="57" t="s">
        <v>391</v>
      </c>
      <c r="V340" s="39" t="str">
        <f t="shared" si="124"/>
        <v>Team A9</v>
      </c>
      <c r="W340" s="172" t="str">
        <f t="shared" si="125"/>
        <v>Maibach 1822 eV</v>
      </c>
      <c r="X340" s="172">
        <f t="shared" si="130"/>
        <v>1</v>
      </c>
      <c r="Y340" s="34">
        <f t="shared" si="131"/>
        <v>5</v>
      </c>
      <c r="Z340" s="33" t="str">
        <f t="shared" si="132"/>
        <v/>
      </c>
      <c r="AA340" s="172">
        <f t="shared" si="128"/>
        <v>1</v>
      </c>
      <c r="AB340" s="172" t="str">
        <f t="shared" si="133"/>
        <v/>
      </c>
      <c r="AC340" s="3" t="str">
        <f t="shared" si="134"/>
        <v>Team A9Maibach 1822 eV</v>
      </c>
      <c r="AD340" s="64" t="str">
        <f t="shared" si="135"/>
        <v>1 : 5</v>
      </c>
      <c r="AE340" s="66">
        <f t="shared" si="126"/>
        <v>0</v>
      </c>
      <c r="AF340" s="64">
        <f t="shared" si="127"/>
        <v>3</v>
      </c>
      <c r="AG340" s="172">
        <f>IF($AH340="",0,COUNTIF($AH$64:$AH340,INDEX($AH$352:$AH$639,ROW($A277))))</f>
        <v>1</v>
      </c>
      <c r="AH340" s="167" t="str">
        <f t="shared" si="129"/>
        <v>Team A9Maibach 1822 eV</v>
      </c>
    </row>
    <row r="341" spans="7:34" x14ac:dyDescent="0.2">
      <c r="G341" s="1" t="s">
        <v>375</v>
      </c>
      <c r="H341" s="269" t="str">
        <f>Spielplan!$J266</f>
        <v>Maibach 1822 eV</v>
      </c>
      <c r="I341" s="170" t="str">
        <f>Spielplan!$L266</f>
        <v>Eintracht Frankfurt</v>
      </c>
      <c r="J341" s="270">
        <f>IF(Spielplan!$M266="","",Spielplan!$M266)</f>
        <v>1</v>
      </c>
      <c r="K341" s="271">
        <f>IF(Spielplan!$O266="","",Spielplan!$O266)</f>
        <v>5</v>
      </c>
      <c r="U341" s="57" t="s">
        <v>392</v>
      </c>
      <c r="V341" s="39" t="str">
        <f t="shared" si="124"/>
        <v>Team B9</v>
      </c>
      <c r="W341" s="172" t="str">
        <f t="shared" si="125"/>
        <v>Team B4</v>
      </c>
      <c r="X341" s="172">
        <f t="shared" si="130"/>
        <v>3</v>
      </c>
      <c r="Y341" s="34">
        <f t="shared" si="131"/>
        <v>0</v>
      </c>
      <c r="Z341" s="33" t="str">
        <f t="shared" si="132"/>
        <v/>
      </c>
      <c r="AA341" s="172">
        <f t="shared" si="128"/>
        <v>1</v>
      </c>
      <c r="AB341" s="172" t="str">
        <f t="shared" si="133"/>
        <v/>
      </c>
      <c r="AC341" s="3" t="str">
        <f t="shared" si="134"/>
        <v>Team B9Team B4</v>
      </c>
      <c r="AD341" s="64" t="str">
        <f t="shared" si="135"/>
        <v>3 : 0</v>
      </c>
      <c r="AE341" s="66">
        <f t="shared" si="126"/>
        <v>3</v>
      </c>
      <c r="AF341" s="64">
        <f t="shared" si="127"/>
        <v>0</v>
      </c>
      <c r="AG341" s="172">
        <f>IF($AH341="",0,COUNTIF($AH$64:$AH341,INDEX($AH$352:$AH$639,ROW($A278))))</f>
        <v>1</v>
      </c>
      <c r="AH341" s="167" t="str">
        <f t="shared" si="129"/>
        <v>Team B9Team B4</v>
      </c>
    </row>
    <row r="342" spans="7:34" x14ac:dyDescent="0.2">
      <c r="G342" s="1" t="s">
        <v>376</v>
      </c>
      <c r="H342" s="269" t="str">
        <f>Spielplan!$J267</f>
        <v>Team B4</v>
      </c>
      <c r="I342" s="170" t="str">
        <f>Spielplan!$L267</f>
        <v>Team B2</v>
      </c>
      <c r="J342" s="270">
        <f>IF(Spielplan!$M267="","",Spielplan!$M267)</f>
        <v>3</v>
      </c>
      <c r="K342" s="271">
        <f>IF(Spielplan!$O267="","",Spielplan!$O267)</f>
        <v>0</v>
      </c>
      <c r="U342" s="57" t="s">
        <v>393</v>
      </c>
      <c r="V342" s="39" t="str">
        <f t="shared" si="124"/>
        <v>Team C9</v>
      </c>
      <c r="W342" s="172" t="str">
        <f t="shared" si="125"/>
        <v>Team C4</v>
      </c>
      <c r="X342" s="172">
        <f t="shared" si="130"/>
        <v>2</v>
      </c>
      <c r="Y342" s="34">
        <f t="shared" si="131"/>
        <v>1</v>
      </c>
      <c r="Z342" s="33" t="str">
        <f t="shared" si="132"/>
        <v/>
      </c>
      <c r="AA342" s="172">
        <f t="shared" si="128"/>
        <v>1</v>
      </c>
      <c r="AB342" s="172" t="str">
        <f t="shared" si="133"/>
        <v/>
      </c>
      <c r="AC342" s="3" t="str">
        <f t="shared" si="134"/>
        <v>Team C9Team C4</v>
      </c>
      <c r="AD342" s="64" t="str">
        <f t="shared" si="135"/>
        <v>2 : 1</v>
      </c>
      <c r="AE342" s="66">
        <f t="shared" si="126"/>
        <v>3</v>
      </c>
      <c r="AF342" s="64">
        <f t="shared" si="127"/>
        <v>0</v>
      </c>
      <c r="AG342" s="172">
        <f>IF($AH342="",0,COUNTIF($AH$64:$AH342,INDEX($AH$352:$AH$639,ROW($A279))))</f>
        <v>1</v>
      </c>
      <c r="AH342" s="167" t="str">
        <f t="shared" si="129"/>
        <v>Team C9Team C4</v>
      </c>
    </row>
    <row r="343" spans="7:34" x14ac:dyDescent="0.2">
      <c r="G343" s="1" t="s">
        <v>377</v>
      </c>
      <c r="H343" s="269" t="str">
        <f>Spielplan!$J268</f>
        <v>Team C4</v>
      </c>
      <c r="I343" s="170" t="str">
        <f>Spielplan!$L268</f>
        <v>Team C2</v>
      </c>
      <c r="J343" s="270">
        <f>IF(Spielplan!$M268="","",Spielplan!$M268)</f>
        <v>2</v>
      </c>
      <c r="K343" s="271">
        <f>IF(Spielplan!$O268="","",Spielplan!$O268)</f>
        <v>1</v>
      </c>
      <c r="U343" s="57" t="s">
        <v>394</v>
      </c>
      <c r="V343" s="39" t="str">
        <f t="shared" si="124"/>
        <v>Team D9</v>
      </c>
      <c r="W343" s="172" t="str">
        <f t="shared" si="125"/>
        <v>Team D4</v>
      </c>
      <c r="X343" s="172">
        <f t="shared" si="130"/>
        <v>3</v>
      </c>
      <c r="Y343" s="34">
        <f t="shared" si="131"/>
        <v>3</v>
      </c>
      <c r="Z343" s="33" t="str">
        <f t="shared" si="132"/>
        <v/>
      </c>
      <c r="AA343" s="172">
        <f t="shared" si="128"/>
        <v>1</v>
      </c>
      <c r="AB343" s="172" t="str">
        <f t="shared" si="133"/>
        <v/>
      </c>
      <c r="AC343" s="3" t="str">
        <f t="shared" si="134"/>
        <v>Team D9Team D4</v>
      </c>
      <c r="AD343" s="64" t="str">
        <f t="shared" si="135"/>
        <v>3 : 3</v>
      </c>
      <c r="AE343" s="66">
        <f t="shared" si="126"/>
        <v>1</v>
      </c>
      <c r="AF343" s="64">
        <f t="shared" si="127"/>
        <v>1</v>
      </c>
      <c r="AG343" s="172">
        <f>IF($AH343="",0,COUNTIF($AH$64:$AH343,INDEX($AH$352:$AH$639,ROW($A280))))</f>
        <v>1</v>
      </c>
      <c r="AH343" s="167" t="str">
        <f t="shared" si="129"/>
        <v>Team D9Team D4</v>
      </c>
    </row>
    <row r="344" spans="7:34" x14ac:dyDescent="0.2">
      <c r="G344" s="1" t="s">
        <v>378</v>
      </c>
      <c r="H344" s="269" t="str">
        <f>Spielplan!$J269</f>
        <v>Team D4</v>
      </c>
      <c r="I344" s="170" t="str">
        <f>Spielplan!$L269</f>
        <v>Team D2</v>
      </c>
      <c r="J344" s="270">
        <f>IF(Spielplan!$M269="","",Spielplan!$M269)</f>
        <v>3</v>
      </c>
      <c r="K344" s="271">
        <f>IF(Spielplan!$O269="","",Spielplan!$O269)</f>
        <v>3</v>
      </c>
      <c r="U344" s="57" t="s">
        <v>395</v>
      </c>
      <c r="V344" s="39" t="str">
        <f t="shared" si="124"/>
        <v>Beinbruch SC</v>
      </c>
      <c r="W344" s="172" t="str">
        <f t="shared" si="125"/>
        <v>Team A8</v>
      </c>
      <c r="X344" s="172">
        <f t="shared" si="130"/>
        <v>3</v>
      </c>
      <c r="Y344" s="34">
        <f t="shared" si="131"/>
        <v>3</v>
      </c>
      <c r="Z344" s="33" t="str">
        <f t="shared" si="132"/>
        <v/>
      </c>
      <c r="AA344" s="172">
        <f t="shared" si="128"/>
        <v>1</v>
      </c>
      <c r="AB344" s="172" t="str">
        <f t="shared" si="133"/>
        <v/>
      </c>
      <c r="AC344" s="3" t="str">
        <f t="shared" si="134"/>
        <v>Beinbruch SCTeam A8</v>
      </c>
      <c r="AD344" s="64" t="str">
        <f t="shared" si="135"/>
        <v>3 : 3</v>
      </c>
      <c r="AE344" s="66">
        <f t="shared" si="126"/>
        <v>1</v>
      </c>
      <c r="AF344" s="64">
        <f t="shared" si="127"/>
        <v>1</v>
      </c>
      <c r="AG344" s="172">
        <f>IF($AH344="",0,COUNTIF($AH$64:$AH344,INDEX($AH$352:$AH$639,ROW($A281))))</f>
        <v>1</v>
      </c>
      <c r="AH344" s="167" t="str">
        <f t="shared" si="129"/>
        <v>Beinbruch SCTeam A8</v>
      </c>
    </row>
    <row r="345" spans="7:34" x14ac:dyDescent="0.2">
      <c r="G345" s="1" t="s">
        <v>379</v>
      </c>
      <c r="H345" s="269" t="str">
        <f>Spielplan!$J270</f>
        <v>FV Schlappe Lunge</v>
      </c>
      <c r="I345" s="170" t="str">
        <f>Spielplan!$L270</f>
        <v>Team A9</v>
      </c>
      <c r="J345" s="270">
        <f>IF(Spielplan!$M270="","",Spielplan!$M270)</f>
        <v>3</v>
      </c>
      <c r="K345" s="271">
        <f>IF(Spielplan!$O270="","",Spielplan!$O270)</f>
        <v>3</v>
      </c>
      <c r="U345" s="57" t="s">
        <v>396</v>
      </c>
      <c r="V345" s="39" t="str">
        <f t="shared" si="124"/>
        <v>Team B5</v>
      </c>
      <c r="W345" s="172" t="str">
        <f t="shared" si="125"/>
        <v>Team B8</v>
      </c>
      <c r="X345" s="172">
        <f t="shared" si="130"/>
        <v>3</v>
      </c>
      <c r="Y345" s="34">
        <f t="shared" si="131"/>
        <v>3</v>
      </c>
      <c r="Z345" s="33" t="str">
        <f t="shared" si="132"/>
        <v/>
      </c>
      <c r="AA345" s="172">
        <f t="shared" si="128"/>
        <v>1</v>
      </c>
      <c r="AB345" s="172" t="str">
        <f t="shared" si="133"/>
        <v/>
      </c>
      <c r="AC345" s="3" t="str">
        <f t="shared" si="134"/>
        <v>Team B5Team B8</v>
      </c>
      <c r="AD345" s="64" t="str">
        <f t="shared" si="135"/>
        <v>3 : 3</v>
      </c>
      <c r="AE345" s="66">
        <f t="shared" si="126"/>
        <v>1</v>
      </c>
      <c r="AF345" s="64">
        <f t="shared" si="127"/>
        <v>1</v>
      </c>
      <c r="AG345" s="172">
        <f>IF($AH345="",0,COUNTIF($AH$64:$AH345,INDEX($AH$352:$AH$639,ROW($A282))))</f>
        <v>1</v>
      </c>
      <c r="AH345" s="167" t="str">
        <f t="shared" si="129"/>
        <v>Team B5Team B8</v>
      </c>
    </row>
    <row r="346" spans="7:34" x14ac:dyDescent="0.2">
      <c r="G346" s="1" t="s">
        <v>380</v>
      </c>
      <c r="H346" s="269" t="str">
        <f>Spielplan!$J271</f>
        <v>Team B6</v>
      </c>
      <c r="I346" s="170" t="str">
        <f>Spielplan!$L271</f>
        <v>Team B9</v>
      </c>
      <c r="J346" s="270">
        <f>IF(Spielplan!$M271="","",Spielplan!$M271)</f>
        <v>3</v>
      </c>
      <c r="K346" s="271">
        <f>IF(Spielplan!$O271="","",Spielplan!$O271)</f>
        <v>3</v>
      </c>
      <c r="U346" s="57" t="s">
        <v>397</v>
      </c>
      <c r="V346" s="39" t="str">
        <f t="shared" si="124"/>
        <v>Team C5</v>
      </c>
      <c r="W346" s="172" t="str">
        <f t="shared" si="125"/>
        <v>Team C8</v>
      </c>
      <c r="X346" s="172">
        <f t="shared" si="130"/>
        <v>5</v>
      </c>
      <c r="Y346" s="34">
        <f t="shared" si="131"/>
        <v>5</v>
      </c>
      <c r="Z346" s="33" t="str">
        <f t="shared" si="132"/>
        <v/>
      </c>
      <c r="AA346" s="172">
        <f t="shared" si="128"/>
        <v>1</v>
      </c>
      <c r="AB346" s="172" t="str">
        <f t="shared" si="133"/>
        <v/>
      </c>
      <c r="AC346" s="3" t="str">
        <f t="shared" si="134"/>
        <v>Team C5Team C8</v>
      </c>
      <c r="AD346" s="64" t="str">
        <f t="shared" si="135"/>
        <v>5 : 5</v>
      </c>
      <c r="AE346" s="66">
        <f t="shared" si="126"/>
        <v>1</v>
      </c>
      <c r="AF346" s="64">
        <f t="shared" si="127"/>
        <v>1</v>
      </c>
      <c r="AG346" s="172">
        <f>IF($AH346="",0,COUNTIF($AH$64:$AH346,INDEX($AH$352:$AH$639,ROW($A283))))</f>
        <v>1</v>
      </c>
      <c r="AH346" s="167" t="str">
        <f t="shared" si="129"/>
        <v>Team C5Team C8</v>
      </c>
    </row>
    <row r="347" spans="7:34" x14ac:dyDescent="0.2">
      <c r="G347" s="1" t="s">
        <v>381</v>
      </c>
      <c r="H347" s="269" t="str">
        <f>Spielplan!$J272</f>
        <v>Team C6</v>
      </c>
      <c r="I347" s="170" t="str">
        <f>Spielplan!$L272</f>
        <v>Team C9</v>
      </c>
      <c r="J347" s="270">
        <f>IF(Spielplan!$M272="","",Spielplan!$M272)</f>
        <v>5</v>
      </c>
      <c r="K347" s="271">
        <f>IF(Spielplan!$O272="","",Spielplan!$O272)</f>
        <v>5</v>
      </c>
      <c r="U347" s="57" t="s">
        <v>398</v>
      </c>
      <c r="V347" s="39" t="str">
        <f t="shared" si="124"/>
        <v>Team D5</v>
      </c>
      <c r="W347" s="172" t="str">
        <f t="shared" si="125"/>
        <v>Team D8</v>
      </c>
      <c r="X347" s="172">
        <f t="shared" si="130"/>
        <v>6</v>
      </c>
      <c r="Y347" s="34">
        <f t="shared" si="131"/>
        <v>6</v>
      </c>
      <c r="Z347" s="33" t="str">
        <f t="shared" si="132"/>
        <v/>
      </c>
      <c r="AA347" s="172">
        <f t="shared" si="128"/>
        <v>1</v>
      </c>
      <c r="AB347" s="172" t="str">
        <f t="shared" si="133"/>
        <v/>
      </c>
      <c r="AC347" s="3" t="str">
        <f t="shared" si="134"/>
        <v>Team D5Team D8</v>
      </c>
      <c r="AD347" s="64" t="str">
        <f t="shared" si="135"/>
        <v>6 : 6</v>
      </c>
      <c r="AE347" s="66">
        <f t="shared" si="126"/>
        <v>1</v>
      </c>
      <c r="AF347" s="64">
        <f t="shared" si="127"/>
        <v>1</v>
      </c>
      <c r="AG347" s="172">
        <f>IF($AH347="",0,COUNTIF($AH$64:$AH347,INDEX($AH$352:$AH$639,ROW($A284))))</f>
        <v>1</v>
      </c>
      <c r="AH347" s="167" t="str">
        <f t="shared" si="129"/>
        <v>Team D5Team D8</v>
      </c>
    </row>
    <row r="348" spans="7:34" x14ac:dyDescent="0.2">
      <c r="G348" s="1" t="s">
        <v>382</v>
      </c>
      <c r="H348" s="269" t="str">
        <f>Spielplan!$J273</f>
        <v>Team D6</v>
      </c>
      <c r="I348" s="170" t="str">
        <f>Spielplan!$L273</f>
        <v>Team D9</v>
      </c>
      <c r="J348" s="270">
        <f>IF(Spielplan!$M273="","",Spielplan!$M273)</f>
        <v>6</v>
      </c>
      <c r="K348" s="271">
        <f>IF(Spielplan!$O273="","",Spielplan!$O273)</f>
        <v>6</v>
      </c>
      <c r="U348" s="57" t="s">
        <v>399</v>
      </c>
      <c r="V348" s="39" t="str">
        <f t="shared" si="124"/>
        <v>Team A7</v>
      </c>
      <c r="W348" s="172" t="str">
        <f t="shared" si="125"/>
        <v>FV Schlappe Lunge</v>
      </c>
      <c r="X348" s="172">
        <f t="shared" si="130"/>
        <v>5</v>
      </c>
      <c r="Y348" s="34">
        <f t="shared" si="131"/>
        <v>5</v>
      </c>
      <c r="Z348" s="33" t="str">
        <f t="shared" si="132"/>
        <v/>
      </c>
      <c r="AA348" s="172">
        <f t="shared" si="128"/>
        <v>1</v>
      </c>
      <c r="AB348" s="172" t="str">
        <f t="shared" si="133"/>
        <v/>
      </c>
      <c r="AC348" s="3" t="str">
        <f t="shared" si="134"/>
        <v>Team A7FV Schlappe Lunge</v>
      </c>
      <c r="AD348" s="64" t="str">
        <f t="shared" si="135"/>
        <v>5 : 5</v>
      </c>
      <c r="AE348" s="66">
        <f t="shared" si="126"/>
        <v>1</v>
      </c>
      <c r="AF348" s="64">
        <f t="shared" si="127"/>
        <v>1</v>
      </c>
      <c r="AG348" s="172">
        <f>IF($AH348="",0,COUNTIF($AH$64:$AH348,INDEX($AH$352:$AH$639,ROW($A285))))</f>
        <v>1</v>
      </c>
      <c r="AH348" s="167" t="str">
        <f t="shared" si="129"/>
        <v>Team A7FV Schlappe Lunge</v>
      </c>
    </row>
    <row r="349" spans="7:34" x14ac:dyDescent="0.2">
      <c r="G349" s="1" t="s">
        <v>383</v>
      </c>
      <c r="H349" s="269" t="str">
        <f>Spielplan!$J274</f>
        <v>Team A8</v>
      </c>
      <c r="I349" s="170" t="str">
        <f>Spielplan!$L274</f>
        <v>Team A7</v>
      </c>
      <c r="J349" s="270">
        <f>IF(Spielplan!$M274="","",Spielplan!$M274)</f>
        <v>5</v>
      </c>
      <c r="K349" s="271">
        <f>IF(Spielplan!$O274="","",Spielplan!$O274)</f>
        <v>5</v>
      </c>
      <c r="U349" s="57" t="s">
        <v>400</v>
      </c>
      <c r="V349" s="39" t="str">
        <f t="shared" si="124"/>
        <v>Team B7</v>
      </c>
      <c r="W349" s="172" t="str">
        <f t="shared" si="125"/>
        <v>Team B6</v>
      </c>
      <c r="X349" s="172">
        <f t="shared" si="130"/>
        <v>4</v>
      </c>
      <c r="Y349" s="34">
        <f t="shared" si="131"/>
        <v>4</v>
      </c>
      <c r="Z349" s="33" t="str">
        <f t="shared" si="132"/>
        <v/>
      </c>
      <c r="AA349" s="172">
        <f t="shared" si="128"/>
        <v>1</v>
      </c>
      <c r="AB349" s="172" t="str">
        <f t="shared" si="133"/>
        <v/>
      </c>
      <c r="AC349" s="3" t="str">
        <f t="shared" si="134"/>
        <v>Team B7Team B6</v>
      </c>
      <c r="AD349" s="64" t="str">
        <f t="shared" si="135"/>
        <v>4 : 4</v>
      </c>
      <c r="AE349" s="66">
        <f t="shared" si="126"/>
        <v>1</v>
      </c>
      <c r="AF349" s="64">
        <f t="shared" si="127"/>
        <v>1</v>
      </c>
      <c r="AG349" s="172">
        <f>IF($AH349="",0,COUNTIF($AH$64:$AH349,INDEX($AH$352:$AH$639,ROW($A286))))</f>
        <v>1</v>
      </c>
      <c r="AH349" s="167" t="str">
        <f t="shared" si="129"/>
        <v>Team B7Team B6</v>
      </c>
    </row>
    <row r="350" spans="7:34" x14ac:dyDescent="0.2">
      <c r="G350" s="1" t="s">
        <v>384</v>
      </c>
      <c r="H350" s="269" t="str">
        <f>Spielplan!$J275</f>
        <v>Team B8</v>
      </c>
      <c r="I350" s="170" t="str">
        <f>Spielplan!$L275</f>
        <v>Team B7</v>
      </c>
      <c r="J350" s="270">
        <f>IF(Spielplan!$M275="","",Spielplan!$M275)</f>
        <v>4</v>
      </c>
      <c r="K350" s="271">
        <f>IF(Spielplan!$O275="","",Spielplan!$O275)</f>
        <v>4</v>
      </c>
      <c r="U350" s="57" t="s">
        <v>401</v>
      </c>
      <c r="V350" s="39" t="str">
        <f t="shared" si="124"/>
        <v>Team C7</v>
      </c>
      <c r="W350" s="172" t="str">
        <f t="shared" si="125"/>
        <v>Team C6</v>
      </c>
      <c r="X350" s="172">
        <f t="shared" si="130"/>
        <v>3</v>
      </c>
      <c r="Y350" s="34">
        <f t="shared" si="131"/>
        <v>3</v>
      </c>
      <c r="Z350" s="33" t="str">
        <f t="shared" si="132"/>
        <v/>
      </c>
      <c r="AA350" s="172">
        <f t="shared" si="128"/>
        <v>1</v>
      </c>
      <c r="AB350" s="172" t="str">
        <f t="shared" si="133"/>
        <v/>
      </c>
      <c r="AC350" s="3" t="str">
        <f t="shared" si="134"/>
        <v>Team C7Team C6</v>
      </c>
      <c r="AD350" s="64" t="str">
        <f t="shared" si="135"/>
        <v>3 : 3</v>
      </c>
      <c r="AE350" s="66">
        <f t="shared" si="126"/>
        <v>1</v>
      </c>
      <c r="AF350" s="64">
        <f t="shared" si="127"/>
        <v>1</v>
      </c>
      <c r="AG350" s="172">
        <f>IF($AH350="",0,COUNTIF($AH$64:$AH350,INDEX($AH$352:$AH$639,ROW($A287))))</f>
        <v>1</v>
      </c>
      <c r="AH350" s="167" t="str">
        <f t="shared" si="129"/>
        <v>Team C7Team C6</v>
      </c>
    </row>
    <row r="351" spans="7:34" ht="12.75" thickBot="1" x14ac:dyDescent="0.25">
      <c r="G351" s="1" t="s">
        <v>385</v>
      </c>
      <c r="H351" s="269" t="str">
        <f>Spielplan!$J276</f>
        <v>Team C8</v>
      </c>
      <c r="I351" s="170" t="str">
        <f>Spielplan!$L276</f>
        <v>Team C7</v>
      </c>
      <c r="J351" s="270">
        <f>IF(Spielplan!$M276="","",Spielplan!$M276)</f>
        <v>3</v>
      </c>
      <c r="K351" s="271">
        <f>IF(Spielplan!$O276="","",Spielplan!$O276)</f>
        <v>3</v>
      </c>
      <c r="U351" s="58" t="s">
        <v>402</v>
      </c>
      <c r="V351" s="40" t="str">
        <f t="shared" si="124"/>
        <v>Team D7</v>
      </c>
      <c r="W351" s="36" t="str">
        <f t="shared" si="125"/>
        <v>Team D6</v>
      </c>
      <c r="X351" s="36">
        <f t="shared" si="130"/>
        <v>5</v>
      </c>
      <c r="Y351" s="37">
        <f t="shared" si="131"/>
        <v>5</v>
      </c>
      <c r="Z351" s="33" t="str">
        <f t="shared" si="132"/>
        <v/>
      </c>
      <c r="AA351" s="172">
        <f t="shared" si="128"/>
        <v>1</v>
      </c>
      <c r="AB351" s="172" t="str">
        <f t="shared" si="133"/>
        <v/>
      </c>
      <c r="AC351" s="3" t="str">
        <f t="shared" si="134"/>
        <v>Team D7Team D6</v>
      </c>
      <c r="AD351" s="64" t="str">
        <f t="shared" si="135"/>
        <v>5 : 5</v>
      </c>
      <c r="AE351" s="92">
        <f t="shared" si="126"/>
        <v>1</v>
      </c>
      <c r="AF351" s="89">
        <f t="shared" si="127"/>
        <v>1</v>
      </c>
      <c r="AG351" s="171">
        <f>IF($AH351="",0,COUNTIF($AH$64:$AH351,INDEX($AH$352:$AH$639,ROW($A288))))</f>
        <v>1</v>
      </c>
      <c r="AH351" s="168" t="str">
        <f t="shared" si="129"/>
        <v>Team D7Team D6</v>
      </c>
    </row>
    <row r="352" spans="7:34" ht="12.75" thickTop="1" x14ac:dyDescent="0.2">
      <c r="G352" s="1" t="s">
        <v>386</v>
      </c>
      <c r="H352" s="269" t="str">
        <f>Spielplan!$J277</f>
        <v>Team D8</v>
      </c>
      <c r="I352" s="170" t="str">
        <f>Spielplan!$L277</f>
        <v>Team D7</v>
      </c>
      <c r="J352" s="270">
        <f>IF(Spielplan!$M277="","",Spielplan!$M277)</f>
        <v>5</v>
      </c>
      <c r="K352" s="271">
        <f>IF(Spielplan!$O277="","",Spielplan!$O277)</f>
        <v>5</v>
      </c>
      <c r="Y352" s="57" t="s">
        <v>2</v>
      </c>
      <c r="Z352" s="30" t="str">
        <f t="shared" ref="Z352:Z415" si="136">W64&amp;V64</f>
        <v>Eintracht FrankfurtTeam A9</v>
      </c>
      <c r="AA352" s="31">
        <f t="shared" ref="AA352:AA415" si="137">AA64</f>
        <v>1</v>
      </c>
      <c r="AB352" s="31" t="str">
        <f t="shared" ref="AB352:AB415" si="138">IF(AA352&gt;0,Y64&amp;$M$67&amp;X64,"")</f>
        <v>2 : 2</v>
      </c>
      <c r="AC352" s="94" t="str">
        <f t="shared" ref="AC352:AC415" si="139">IF($AG64=1,W64&amp;V64,"")</f>
        <v/>
      </c>
      <c r="AD352" s="95" t="str">
        <f t="shared" ref="AD352:AD415" si="140">IF(AND(AA64&gt;0,$AG64=1),$Y64&amp;$M$67&amp;$X64,"")</f>
        <v/>
      </c>
      <c r="AE352" s="316"/>
      <c r="AF352" s="3"/>
      <c r="AG352" s="3"/>
      <c r="AH352" s="167" t="str">
        <f>Z352</f>
        <v>Eintracht FrankfurtTeam A9</v>
      </c>
    </row>
    <row r="353" spans="7:34" x14ac:dyDescent="0.2">
      <c r="G353" s="1" t="s">
        <v>387</v>
      </c>
      <c r="H353" s="269" t="str">
        <f>Spielplan!$J278</f>
        <v>Eintracht Frankfurt</v>
      </c>
      <c r="I353" s="170" t="str">
        <f>Spielplan!$L278</f>
        <v>1. FC Riedwald</v>
      </c>
      <c r="J353" s="270">
        <f>IF(Spielplan!$M278="","",Spielplan!$M278)</f>
        <v>0</v>
      </c>
      <c r="K353" s="271">
        <f>IF(Spielplan!$O278="","",Spielplan!$O278)</f>
        <v>0</v>
      </c>
      <c r="Y353" s="57" t="s">
        <v>3</v>
      </c>
      <c r="Z353" s="33" t="str">
        <f t="shared" si="136"/>
        <v>Team B2Team B9</v>
      </c>
      <c r="AA353" s="172">
        <f t="shared" si="137"/>
        <v>1</v>
      </c>
      <c r="AB353" s="172" t="str">
        <f t="shared" si="138"/>
        <v>4 : 3</v>
      </c>
      <c r="AC353" s="3" t="str">
        <f t="shared" si="139"/>
        <v/>
      </c>
      <c r="AD353" s="64" t="str">
        <f t="shared" si="140"/>
        <v/>
      </c>
      <c r="AE353" s="317"/>
      <c r="AF353" s="170"/>
      <c r="AG353" s="170"/>
      <c r="AH353" s="167" t="str">
        <f>Z353</f>
        <v>Team B2Team B9</v>
      </c>
    </row>
    <row r="354" spans="7:34" x14ac:dyDescent="0.2">
      <c r="G354" s="1" t="s">
        <v>388</v>
      </c>
      <c r="H354" s="269" t="str">
        <f>Spielplan!$J279</f>
        <v>Team B2</v>
      </c>
      <c r="I354" s="170" t="str">
        <f>Spielplan!$L279</f>
        <v>Team B1</v>
      </c>
      <c r="J354" s="270">
        <f>IF(Spielplan!$M279="","",Spielplan!$M279)</f>
        <v>1</v>
      </c>
      <c r="K354" s="271">
        <f>IF(Spielplan!$O279="","",Spielplan!$O279)</f>
        <v>1</v>
      </c>
      <c r="Y354" s="57" t="s">
        <v>4</v>
      </c>
      <c r="Z354" s="33" t="str">
        <f t="shared" si="136"/>
        <v>Team C2Team C9</v>
      </c>
      <c r="AA354" s="172">
        <f t="shared" si="137"/>
        <v>1</v>
      </c>
      <c r="AB354" s="172" t="str">
        <f t="shared" si="138"/>
        <v>3 : 3</v>
      </c>
      <c r="AC354" s="3" t="str">
        <f t="shared" si="139"/>
        <v/>
      </c>
      <c r="AD354" s="64" t="str">
        <f t="shared" si="140"/>
        <v/>
      </c>
      <c r="AE354" s="317"/>
      <c r="AF354" s="170"/>
      <c r="AG354" s="170"/>
      <c r="AH354" s="167" t="str">
        <f t="shared" ref="AH354:AH417" si="141">Z354</f>
        <v>Team C2Team C9</v>
      </c>
    </row>
    <row r="355" spans="7:34" x14ac:dyDescent="0.2">
      <c r="G355" s="1" t="s">
        <v>389</v>
      </c>
      <c r="H355" s="269" t="str">
        <f>Spielplan!$J280</f>
        <v>Team C2</v>
      </c>
      <c r="I355" s="170" t="str">
        <f>Spielplan!$L280</f>
        <v>Team C1</v>
      </c>
      <c r="J355" s="270">
        <f>IF(Spielplan!$M280="","",Spielplan!$M280)</f>
        <v>2</v>
      </c>
      <c r="K355" s="271">
        <f>IF(Spielplan!$O280="","",Spielplan!$O280)</f>
        <v>4</v>
      </c>
      <c r="Y355" s="57" t="s">
        <v>5</v>
      </c>
      <c r="Z355" s="33" t="str">
        <f t="shared" si="136"/>
        <v>Team D2Team D9</v>
      </c>
      <c r="AA355" s="172">
        <f t="shared" si="137"/>
        <v>1</v>
      </c>
      <c r="AB355" s="172" t="str">
        <f t="shared" si="138"/>
        <v>1 : 3</v>
      </c>
      <c r="AC355" s="3" t="str">
        <f t="shared" si="139"/>
        <v/>
      </c>
      <c r="AD355" s="64" t="str">
        <f t="shared" si="140"/>
        <v/>
      </c>
      <c r="AE355" s="317"/>
      <c r="AF355" s="170"/>
      <c r="AG355" s="170"/>
      <c r="AH355" s="167" t="str">
        <f t="shared" si="141"/>
        <v>Team D2Team D9</v>
      </c>
    </row>
    <row r="356" spans="7:34" x14ac:dyDescent="0.2">
      <c r="G356" s="1" t="s">
        <v>390</v>
      </c>
      <c r="H356" s="269" t="str">
        <f>Spielplan!$J281</f>
        <v>Team D2</v>
      </c>
      <c r="I356" s="170" t="str">
        <f>Spielplan!$L281</f>
        <v>Team D1</v>
      </c>
      <c r="J356" s="270">
        <f>IF(Spielplan!$M281="","",Spielplan!$M281)</f>
        <v>0</v>
      </c>
      <c r="K356" s="271">
        <f>IF(Spielplan!$O281="","",Spielplan!$O281)</f>
        <v>3</v>
      </c>
      <c r="Y356" s="57" t="s">
        <v>6</v>
      </c>
      <c r="Z356" s="33" t="str">
        <f t="shared" si="136"/>
        <v>Team A8FC Barcelona</v>
      </c>
      <c r="AA356" s="172">
        <f t="shared" si="137"/>
        <v>1</v>
      </c>
      <c r="AB356" s="172" t="str">
        <f t="shared" si="138"/>
        <v>3 : 3</v>
      </c>
      <c r="AC356" s="3" t="str">
        <f t="shared" si="139"/>
        <v/>
      </c>
      <c r="AD356" s="64" t="str">
        <f t="shared" si="140"/>
        <v/>
      </c>
      <c r="AE356" s="317"/>
      <c r="AF356" s="170"/>
      <c r="AG356" s="170"/>
      <c r="AH356" s="167" t="str">
        <f t="shared" si="141"/>
        <v>Team A8FC Barcelona</v>
      </c>
    </row>
    <row r="357" spans="7:34" x14ac:dyDescent="0.2">
      <c r="G357" s="1" t="s">
        <v>391</v>
      </c>
      <c r="H357" s="269" t="str">
        <f>Spielplan!$J282</f>
        <v>Team A9</v>
      </c>
      <c r="I357" s="170" t="str">
        <f>Spielplan!$L282</f>
        <v>Maibach 1822 eV</v>
      </c>
      <c r="J357" s="270">
        <f>IF(Spielplan!$M282="","",Spielplan!$M282)</f>
        <v>1</v>
      </c>
      <c r="K357" s="271">
        <f>IF(Spielplan!$O282="","",Spielplan!$O282)</f>
        <v>5</v>
      </c>
      <c r="Y357" s="57" t="s">
        <v>7</v>
      </c>
      <c r="Z357" s="33" t="str">
        <f t="shared" si="136"/>
        <v>Team B8Team B3</v>
      </c>
      <c r="AA357" s="172">
        <f t="shared" si="137"/>
        <v>1</v>
      </c>
      <c r="AB357" s="172" t="str">
        <f t="shared" si="138"/>
        <v>1 : 5</v>
      </c>
      <c r="AC357" s="3" t="str">
        <f t="shared" si="139"/>
        <v/>
      </c>
      <c r="AD357" s="64" t="str">
        <f t="shared" si="140"/>
        <v/>
      </c>
      <c r="AE357" s="317"/>
      <c r="AF357" s="170"/>
      <c r="AG357" s="170"/>
      <c r="AH357" s="167" t="str">
        <f t="shared" si="141"/>
        <v>Team B8Team B3</v>
      </c>
    </row>
    <row r="358" spans="7:34" x14ac:dyDescent="0.2">
      <c r="G358" s="1" t="s">
        <v>392</v>
      </c>
      <c r="H358" s="269" t="str">
        <f>Spielplan!$J283</f>
        <v>Team B9</v>
      </c>
      <c r="I358" s="170" t="str">
        <f>Spielplan!$L283</f>
        <v>Team B4</v>
      </c>
      <c r="J358" s="270">
        <f>IF(Spielplan!$M283="","",Spielplan!$M283)</f>
        <v>3</v>
      </c>
      <c r="K358" s="271">
        <f>IF(Spielplan!$O283="","",Spielplan!$O283)</f>
        <v>0</v>
      </c>
      <c r="Y358" s="57" t="s">
        <v>10</v>
      </c>
      <c r="Z358" s="33" t="str">
        <f t="shared" si="136"/>
        <v>Team C8Team C3</v>
      </c>
      <c r="AA358" s="172">
        <f t="shared" si="137"/>
        <v>1</v>
      </c>
      <c r="AB358" s="172" t="str">
        <f t="shared" si="138"/>
        <v>1 : 6</v>
      </c>
      <c r="AC358" s="3" t="str">
        <f t="shared" si="139"/>
        <v/>
      </c>
      <c r="AD358" s="64" t="str">
        <f t="shared" si="140"/>
        <v/>
      </c>
      <c r="AE358" s="317"/>
      <c r="AF358" s="170"/>
      <c r="AG358" s="170"/>
      <c r="AH358" s="167" t="str">
        <f t="shared" si="141"/>
        <v>Team C8Team C3</v>
      </c>
    </row>
    <row r="359" spans="7:34" x14ac:dyDescent="0.2">
      <c r="G359" s="1" t="s">
        <v>393</v>
      </c>
      <c r="H359" s="269" t="str">
        <f>Spielplan!$J284</f>
        <v>Team C9</v>
      </c>
      <c r="I359" s="170" t="str">
        <f>Spielplan!$L284</f>
        <v>Team C4</v>
      </c>
      <c r="J359" s="270">
        <f>IF(Spielplan!$M284="","",Spielplan!$M284)</f>
        <v>2</v>
      </c>
      <c r="K359" s="271">
        <f>IF(Spielplan!$O284="","",Spielplan!$O284)</f>
        <v>1</v>
      </c>
      <c r="Y359" s="57" t="s">
        <v>11</v>
      </c>
      <c r="Z359" s="33" t="str">
        <f t="shared" si="136"/>
        <v>Team D8Team D3</v>
      </c>
      <c r="AA359" s="172">
        <f t="shared" si="137"/>
        <v>1</v>
      </c>
      <c r="AB359" s="172" t="str">
        <f t="shared" si="138"/>
        <v>2 : 5</v>
      </c>
      <c r="AC359" s="3" t="str">
        <f t="shared" si="139"/>
        <v/>
      </c>
      <c r="AD359" s="64" t="str">
        <f t="shared" si="140"/>
        <v/>
      </c>
      <c r="AE359" s="317"/>
      <c r="AF359" s="170"/>
      <c r="AG359" s="170"/>
      <c r="AH359" s="167" t="str">
        <f t="shared" si="141"/>
        <v>Team D8Team D3</v>
      </c>
    </row>
    <row r="360" spans="7:34" x14ac:dyDescent="0.2">
      <c r="G360" s="1" t="s">
        <v>394</v>
      </c>
      <c r="H360" s="269" t="str">
        <f>Spielplan!$J285</f>
        <v>Team D9</v>
      </c>
      <c r="I360" s="170" t="str">
        <f>Spielplan!$L285</f>
        <v>Team D4</v>
      </c>
      <c r="J360" s="270">
        <f>IF(Spielplan!$M285="","",Spielplan!$M285)</f>
        <v>3</v>
      </c>
      <c r="K360" s="271">
        <f>IF(Spielplan!$O285="","",Spielplan!$O285)</f>
        <v>3</v>
      </c>
      <c r="Y360" s="57" t="s">
        <v>12</v>
      </c>
      <c r="Z360" s="33" t="str">
        <f t="shared" si="136"/>
        <v>Maibach 1822 eVTeam A7</v>
      </c>
      <c r="AA360" s="172">
        <f t="shared" si="137"/>
        <v>1</v>
      </c>
      <c r="AB360" s="172" t="str">
        <f t="shared" si="138"/>
        <v>2 : 4</v>
      </c>
      <c r="AC360" s="3" t="str">
        <f t="shared" si="139"/>
        <v/>
      </c>
      <c r="AD360" s="64" t="str">
        <f t="shared" si="140"/>
        <v/>
      </c>
      <c r="AE360" s="317"/>
      <c r="AF360" s="170"/>
      <c r="AG360" s="170"/>
      <c r="AH360" s="167" t="str">
        <f t="shared" si="141"/>
        <v>Maibach 1822 eVTeam A7</v>
      </c>
    </row>
    <row r="361" spans="7:34" x14ac:dyDescent="0.2">
      <c r="G361" s="1" t="s">
        <v>395</v>
      </c>
      <c r="H361" s="269" t="str">
        <f>Spielplan!$J286</f>
        <v>Beinbruch SC</v>
      </c>
      <c r="I361" s="170" t="str">
        <f>Spielplan!$L286</f>
        <v>Team A8</v>
      </c>
      <c r="J361" s="270">
        <f>IF(Spielplan!$M286="","",Spielplan!$M286)</f>
        <v>3</v>
      </c>
      <c r="K361" s="271">
        <f>IF(Spielplan!$O286="","",Spielplan!$O286)</f>
        <v>3</v>
      </c>
      <c r="Y361" s="57" t="s">
        <v>13</v>
      </c>
      <c r="Z361" s="33" t="str">
        <f t="shared" si="136"/>
        <v>Team B4Team B7</v>
      </c>
      <c r="AA361" s="172">
        <f t="shared" si="137"/>
        <v>1</v>
      </c>
      <c r="AB361" s="172" t="str">
        <f t="shared" si="138"/>
        <v>0 : 3</v>
      </c>
      <c r="AC361" s="3" t="str">
        <f t="shared" si="139"/>
        <v/>
      </c>
      <c r="AD361" s="64" t="str">
        <f t="shared" si="140"/>
        <v/>
      </c>
      <c r="AE361" s="317"/>
      <c r="AF361" s="170"/>
      <c r="AG361" s="170"/>
      <c r="AH361" s="167" t="str">
        <f t="shared" si="141"/>
        <v>Team B4Team B7</v>
      </c>
    </row>
    <row r="362" spans="7:34" x14ac:dyDescent="0.2">
      <c r="G362" s="1" t="s">
        <v>396</v>
      </c>
      <c r="H362" s="269" t="str">
        <f>Spielplan!$J287</f>
        <v>Team B5</v>
      </c>
      <c r="I362" s="170" t="str">
        <f>Spielplan!$L287</f>
        <v>Team B8</v>
      </c>
      <c r="J362" s="270">
        <f>IF(Spielplan!$M287="","",Spielplan!$M287)</f>
        <v>3</v>
      </c>
      <c r="K362" s="271">
        <f>IF(Spielplan!$O287="","",Spielplan!$O287)</f>
        <v>3</v>
      </c>
      <c r="Y362" s="57" t="s">
        <v>14</v>
      </c>
      <c r="Z362" s="33" t="str">
        <f t="shared" si="136"/>
        <v>Team C4Team C7</v>
      </c>
      <c r="AA362" s="172">
        <f t="shared" si="137"/>
        <v>1</v>
      </c>
      <c r="AB362" s="172" t="str">
        <f t="shared" si="138"/>
        <v>1 : 5</v>
      </c>
      <c r="AC362" s="3" t="str">
        <f t="shared" si="139"/>
        <v/>
      </c>
      <c r="AD362" s="64" t="str">
        <f t="shared" si="140"/>
        <v/>
      </c>
      <c r="AE362" s="317"/>
      <c r="AF362" s="170"/>
      <c r="AG362" s="170"/>
      <c r="AH362" s="167" t="str">
        <f t="shared" si="141"/>
        <v>Team C4Team C7</v>
      </c>
    </row>
    <row r="363" spans="7:34" x14ac:dyDescent="0.2">
      <c r="G363" s="1" t="s">
        <v>397</v>
      </c>
      <c r="H363" s="269" t="str">
        <f>Spielplan!$J288</f>
        <v>Team C5</v>
      </c>
      <c r="I363" s="170" t="str">
        <f>Spielplan!$L288</f>
        <v>Team C8</v>
      </c>
      <c r="J363" s="270">
        <f>IF(Spielplan!$M288="","",Spielplan!$M288)</f>
        <v>5</v>
      </c>
      <c r="K363" s="271">
        <f>IF(Spielplan!$O288="","",Spielplan!$O288)</f>
        <v>5</v>
      </c>
      <c r="Y363" s="57" t="s">
        <v>15</v>
      </c>
      <c r="Z363" s="33" t="str">
        <f t="shared" si="136"/>
        <v>Team D4Team D7</v>
      </c>
      <c r="AA363" s="172">
        <f t="shared" si="137"/>
        <v>1</v>
      </c>
      <c r="AB363" s="172" t="str">
        <f t="shared" si="138"/>
        <v>3 : 0</v>
      </c>
      <c r="AC363" s="3" t="str">
        <f t="shared" si="139"/>
        <v/>
      </c>
      <c r="AD363" s="64" t="str">
        <f t="shared" si="140"/>
        <v/>
      </c>
      <c r="AE363" s="317"/>
      <c r="AF363" s="170"/>
      <c r="AG363" s="170"/>
      <c r="AH363" s="167" t="str">
        <f t="shared" si="141"/>
        <v>Team D4Team D7</v>
      </c>
    </row>
    <row r="364" spans="7:34" x14ac:dyDescent="0.2">
      <c r="G364" s="1" t="s">
        <v>398</v>
      </c>
      <c r="H364" s="269" t="str">
        <f>Spielplan!$J289</f>
        <v>Team D5</v>
      </c>
      <c r="I364" s="170" t="str">
        <f>Spielplan!$L289</f>
        <v>Team D8</v>
      </c>
      <c r="J364" s="270">
        <f>IF(Spielplan!$M289="","",Spielplan!$M289)</f>
        <v>6</v>
      </c>
      <c r="K364" s="271">
        <f>IF(Spielplan!$O289="","",Spielplan!$O289)</f>
        <v>6</v>
      </c>
      <c r="Y364" s="57" t="s">
        <v>16</v>
      </c>
      <c r="Z364" s="33" t="str">
        <f t="shared" si="136"/>
        <v>FV Schlappe LungeBeinbruch SC</v>
      </c>
      <c r="AA364" s="172">
        <f t="shared" si="137"/>
        <v>1</v>
      </c>
      <c r="AB364" s="172" t="str">
        <f t="shared" si="138"/>
        <v>2 : 1</v>
      </c>
      <c r="AC364" s="3" t="str">
        <f t="shared" si="139"/>
        <v/>
      </c>
      <c r="AD364" s="64" t="str">
        <f t="shared" si="140"/>
        <v/>
      </c>
      <c r="AE364" s="317"/>
      <c r="AF364" s="170"/>
      <c r="AG364" s="170"/>
      <c r="AH364" s="167" t="str">
        <f t="shared" si="141"/>
        <v>FV Schlappe LungeBeinbruch SC</v>
      </c>
    </row>
    <row r="365" spans="7:34" x14ac:dyDescent="0.2">
      <c r="G365" s="1" t="s">
        <v>399</v>
      </c>
      <c r="H365" s="269" t="str">
        <f>Spielplan!$J290</f>
        <v>Team A7</v>
      </c>
      <c r="I365" s="170" t="str">
        <f>Spielplan!$L290</f>
        <v>FV Schlappe Lunge</v>
      </c>
      <c r="J365" s="270">
        <f>IF(Spielplan!$M290="","",Spielplan!$M290)</f>
        <v>5</v>
      </c>
      <c r="K365" s="271">
        <f>IF(Spielplan!$O290="","",Spielplan!$O290)</f>
        <v>5</v>
      </c>
      <c r="Y365" s="57" t="s">
        <v>17</v>
      </c>
      <c r="Z365" s="33" t="str">
        <f t="shared" si="136"/>
        <v>Team B6Team B5</v>
      </c>
      <c r="AA365" s="172">
        <f t="shared" si="137"/>
        <v>1</v>
      </c>
      <c r="AB365" s="172" t="str">
        <f t="shared" si="138"/>
        <v>2 : 2</v>
      </c>
      <c r="AC365" s="3" t="str">
        <f t="shared" si="139"/>
        <v/>
      </c>
      <c r="AD365" s="64" t="str">
        <f t="shared" si="140"/>
        <v/>
      </c>
      <c r="AE365" s="317"/>
      <c r="AF365" s="170"/>
      <c r="AG365" s="170"/>
      <c r="AH365" s="167" t="str">
        <f t="shared" si="141"/>
        <v>Team B6Team B5</v>
      </c>
    </row>
    <row r="366" spans="7:34" x14ac:dyDescent="0.2">
      <c r="G366" s="1" t="s">
        <v>400</v>
      </c>
      <c r="H366" s="269" t="str">
        <f>Spielplan!$J291</f>
        <v>Team B7</v>
      </c>
      <c r="I366" s="170" t="str">
        <f>Spielplan!$L291</f>
        <v>Team B6</v>
      </c>
      <c r="J366" s="270">
        <f>IF(Spielplan!$M291="","",Spielplan!$M291)</f>
        <v>4</v>
      </c>
      <c r="K366" s="271">
        <f>IF(Spielplan!$O291="","",Spielplan!$O291)</f>
        <v>4</v>
      </c>
      <c r="Y366" s="57" t="s">
        <v>18</v>
      </c>
      <c r="Z366" s="33" t="str">
        <f t="shared" si="136"/>
        <v>Team C6Team C5</v>
      </c>
      <c r="AA366" s="172">
        <f t="shared" si="137"/>
        <v>1</v>
      </c>
      <c r="AB366" s="172" t="str">
        <f t="shared" si="138"/>
        <v>3 : 4</v>
      </c>
      <c r="AC366" s="3" t="str">
        <f t="shared" si="139"/>
        <v/>
      </c>
      <c r="AD366" s="64" t="str">
        <f t="shared" si="140"/>
        <v/>
      </c>
      <c r="AE366" s="317"/>
      <c r="AF366" s="170"/>
      <c r="AG366" s="170"/>
      <c r="AH366" s="167" t="str">
        <f t="shared" si="141"/>
        <v>Team C6Team C5</v>
      </c>
    </row>
    <row r="367" spans="7:34" x14ac:dyDescent="0.2">
      <c r="G367" s="1" t="s">
        <v>401</v>
      </c>
      <c r="H367" s="269" t="str">
        <f>Spielplan!$J292</f>
        <v>Team C7</v>
      </c>
      <c r="I367" s="170" t="str">
        <f>Spielplan!$L292</f>
        <v>Team C6</v>
      </c>
      <c r="J367" s="270">
        <f>IF(Spielplan!$M292="","",Spielplan!$M292)</f>
        <v>3</v>
      </c>
      <c r="K367" s="271">
        <f>IF(Spielplan!$O292="","",Spielplan!$O292)</f>
        <v>3</v>
      </c>
      <c r="Y367" s="57" t="s">
        <v>19</v>
      </c>
      <c r="Z367" s="33" t="str">
        <f t="shared" si="136"/>
        <v>Team D6Team D5</v>
      </c>
      <c r="AA367" s="172">
        <f t="shared" si="137"/>
        <v>1</v>
      </c>
      <c r="AB367" s="172" t="str">
        <f t="shared" si="138"/>
        <v>3 : 3</v>
      </c>
      <c r="AC367" s="3" t="str">
        <f t="shared" si="139"/>
        <v/>
      </c>
      <c r="AD367" s="64" t="str">
        <f t="shared" si="140"/>
        <v/>
      </c>
      <c r="AE367" s="317"/>
      <c r="AF367" s="170"/>
      <c r="AG367" s="170"/>
      <c r="AH367" s="167" t="str">
        <f t="shared" si="141"/>
        <v>Team D6Team D5</v>
      </c>
    </row>
    <row r="368" spans="7:34" ht="12.75" thickBot="1" x14ac:dyDescent="0.25">
      <c r="G368" s="1" t="s">
        <v>402</v>
      </c>
      <c r="H368" s="176" t="str">
        <f>Spielplan!$J293</f>
        <v>Team D7</v>
      </c>
      <c r="I368" s="164" t="str">
        <f>Spielplan!$L293</f>
        <v>Team D6</v>
      </c>
      <c r="J368" s="180">
        <f>IF(Spielplan!$M293="","",Spielplan!$M293)</f>
        <v>5</v>
      </c>
      <c r="K368" s="177">
        <f>IF(Spielplan!$O293="","",Spielplan!$O293)</f>
        <v>5</v>
      </c>
      <c r="Y368" s="57" t="s">
        <v>20</v>
      </c>
      <c r="Z368" s="33" t="str">
        <f t="shared" si="136"/>
        <v>1. FC RiedwaldTeam A9</v>
      </c>
      <c r="AA368" s="172">
        <f t="shared" si="137"/>
        <v>1</v>
      </c>
      <c r="AB368" s="172" t="str">
        <f t="shared" si="138"/>
        <v>3 : 1</v>
      </c>
      <c r="AC368" s="3" t="str">
        <f t="shared" si="139"/>
        <v/>
      </c>
      <c r="AD368" s="64" t="str">
        <f t="shared" si="140"/>
        <v/>
      </c>
      <c r="AE368" s="317"/>
      <c r="AF368" s="170"/>
      <c r="AG368" s="170"/>
      <c r="AH368" s="167" t="str">
        <f t="shared" si="141"/>
        <v>1. FC RiedwaldTeam A9</v>
      </c>
    </row>
    <row r="369" spans="2:34" ht="12.75" thickTop="1" x14ac:dyDescent="0.2">
      <c r="Y369" s="57" t="s">
        <v>21</v>
      </c>
      <c r="Z369" s="33" t="str">
        <f t="shared" si="136"/>
        <v>Team B1Team B9</v>
      </c>
      <c r="AA369" s="172">
        <f t="shared" si="137"/>
        <v>1</v>
      </c>
      <c r="AB369" s="172" t="str">
        <f t="shared" si="138"/>
        <v>3 : 3</v>
      </c>
      <c r="AC369" s="3" t="str">
        <f t="shared" si="139"/>
        <v/>
      </c>
      <c r="AD369" s="64" t="str">
        <f t="shared" si="140"/>
        <v/>
      </c>
      <c r="AE369" s="317"/>
      <c r="AF369" s="170"/>
      <c r="AG369" s="170"/>
      <c r="AH369" s="167" t="str">
        <f t="shared" si="141"/>
        <v>Team B1Team B9</v>
      </c>
    </row>
    <row r="370" spans="2:34" x14ac:dyDescent="0.2">
      <c r="B370" s="338" t="s">
        <v>155</v>
      </c>
      <c r="C370" s="338"/>
      <c r="D370" s="338"/>
      <c r="E370" s="338"/>
      <c r="F370" s="338"/>
      <c r="G370" s="338"/>
      <c r="H370" s="338"/>
      <c r="I370" s="338"/>
      <c r="J370" s="338"/>
      <c r="K370" s="338"/>
      <c r="Y370" s="57" t="s">
        <v>22</v>
      </c>
      <c r="Z370" s="33" t="str">
        <f t="shared" si="136"/>
        <v>Team C1Team C9</v>
      </c>
      <c r="AA370" s="172">
        <f t="shared" si="137"/>
        <v>1</v>
      </c>
      <c r="AB370" s="172" t="str">
        <f t="shared" si="138"/>
        <v>5 : 1</v>
      </c>
      <c r="AC370" s="3" t="str">
        <f t="shared" si="139"/>
        <v/>
      </c>
      <c r="AD370" s="64" t="str">
        <f t="shared" si="140"/>
        <v/>
      </c>
      <c r="AE370" s="317"/>
      <c r="AF370" s="170"/>
      <c r="AG370" s="170"/>
      <c r="AH370" s="167" t="str">
        <f t="shared" si="141"/>
        <v>Team C1Team C9</v>
      </c>
    </row>
    <row r="371" spans="2:34" x14ac:dyDescent="0.2">
      <c r="B371" s="338"/>
      <c r="C371" s="338"/>
      <c r="D371" s="338"/>
      <c r="E371" s="338"/>
      <c r="F371" s="338"/>
      <c r="G371" s="338"/>
      <c r="H371" s="338"/>
      <c r="I371" s="338"/>
      <c r="J371" s="338"/>
      <c r="K371" s="338"/>
      <c r="Y371" s="57" t="s">
        <v>23</v>
      </c>
      <c r="Z371" s="33" t="str">
        <f t="shared" si="136"/>
        <v>Team D1Team D9</v>
      </c>
      <c r="AA371" s="172">
        <f t="shared" si="137"/>
        <v>1</v>
      </c>
      <c r="AB371" s="172" t="str">
        <f t="shared" si="138"/>
        <v>6 : 1</v>
      </c>
      <c r="AC371" s="3" t="str">
        <f t="shared" si="139"/>
        <v/>
      </c>
      <c r="AD371" s="64" t="str">
        <f t="shared" si="140"/>
        <v/>
      </c>
      <c r="AE371" s="317"/>
      <c r="AF371" s="170"/>
      <c r="AG371" s="170"/>
      <c r="AH371" s="167" t="str">
        <f t="shared" si="141"/>
        <v>Team D1Team D9</v>
      </c>
    </row>
    <row r="372" spans="2:34" x14ac:dyDescent="0.2">
      <c r="Y372" s="57" t="s">
        <v>24</v>
      </c>
      <c r="Z372" s="33" t="str">
        <f t="shared" si="136"/>
        <v>Team A7Eintracht Frankfurt</v>
      </c>
      <c r="AA372" s="172">
        <f t="shared" si="137"/>
        <v>1</v>
      </c>
      <c r="AB372" s="172" t="str">
        <f t="shared" si="138"/>
        <v>5 : 2</v>
      </c>
      <c r="AC372" s="3" t="str">
        <f t="shared" si="139"/>
        <v/>
      </c>
      <c r="AD372" s="64" t="str">
        <f t="shared" si="140"/>
        <v/>
      </c>
      <c r="AE372" s="317"/>
      <c r="AF372" s="170"/>
      <c r="AG372" s="170"/>
      <c r="AH372" s="167" t="str">
        <f t="shared" si="141"/>
        <v>Team A7Eintracht Frankfurt</v>
      </c>
    </row>
    <row r="373" spans="2:34" ht="12.75" thickBot="1" x14ac:dyDescent="0.25">
      <c r="Y373" s="57" t="s">
        <v>25</v>
      </c>
      <c r="Z373" s="33" t="str">
        <f t="shared" si="136"/>
        <v>Team B7Team B2</v>
      </c>
      <c r="AA373" s="172">
        <f t="shared" si="137"/>
        <v>1</v>
      </c>
      <c r="AB373" s="172" t="str">
        <f t="shared" si="138"/>
        <v>4 : 2</v>
      </c>
      <c r="AC373" s="3" t="str">
        <f t="shared" si="139"/>
        <v/>
      </c>
      <c r="AD373" s="64" t="str">
        <f t="shared" si="140"/>
        <v/>
      </c>
      <c r="AE373" s="317"/>
      <c r="AF373" s="170"/>
      <c r="AG373" s="170"/>
      <c r="AH373" s="167" t="str">
        <f t="shared" si="141"/>
        <v>Team B7Team B2</v>
      </c>
    </row>
    <row r="374" spans="2:34" ht="12.75" thickTop="1" x14ac:dyDescent="0.2">
      <c r="B374" s="150" t="s">
        <v>114</v>
      </c>
      <c r="C374" s="151" t="s">
        <v>79</v>
      </c>
      <c r="D374" s="152" t="s">
        <v>112</v>
      </c>
      <c r="E374" s="152" t="s">
        <v>94</v>
      </c>
      <c r="F374" s="152" t="s">
        <v>95</v>
      </c>
      <c r="G374" s="152" t="s">
        <v>96</v>
      </c>
      <c r="H374" s="152" t="s">
        <v>124</v>
      </c>
      <c r="I374" s="152" t="s">
        <v>116</v>
      </c>
      <c r="J374" s="152" t="s">
        <v>113</v>
      </c>
      <c r="K374" s="153" t="s">
        <v>97</v>
      </c>
      <c r="Y374" s="57" t="s">
        <v>26</v>
      </c>
      <c r="Z374" s="33" t="str">
        <f t="shared" si="136"/>
        <v>Team C7Team C2</v>
      </c>
      <c r="AA374" s="172">
        <f t="shared" si="137"/>
        <v>1</v>
      </c>
      <c r="AB374" s="172" t="str">
        <f t="shared" si="138"/>
        <v>3 : 0</v>
      </c>
      <c r="AC374" s="3" t="str">
        <f t="shared" si="139"/>
        <v/>
      </c>
      <c r="AD374" s="64" t="str">
        <f t="shared" si="140"/>
        <v/>
      </c>
      <c r="AE374" s="317"/>
      <c r="AF374" s="170"/>
      <c r="AG374" s="170"/>
      <c r="AH374" s="167" t="str">
        <f t="shared" si="141"/>
        <v>Team C7Team C2</v>
      </c>
    </row>
    <row r="375" spans="2:34" x14ac:dyDescent="0.2">
      <c r="B375" s="154">
        <f>IF($C375="","",IF($K$13=0,"",1))</f>
        <v>1</v>
      </c>
      <c r="C375" s="3" t="str">
        <f t="shared" ref="C375:C383" si="142">IF($F$13&lt;3,"",IF($K$13=0,$R64,VLOOKUP(B4,$C$4:$N$12,4,0)))</f>
        <v>Team C7</v>
      </c>
      <c r="D375" s="172">
        <f t="shared" ref="D375:D383" si="143">IF(OR($K$13=0,$C375=""),"",VLOOKUP(B375,$C$4:$N$12,9,0))</f>
        <v>16</v>
      </c>
      <c r="E375" s="172">
        <f t="shared" ref="E375:E383" si="144">IF(OR($K$13=0,$C375=""),"",VLOOKUP(B375,$C$4:$N$12,10,0))</f>
        <v>8</v>
      </c>
      <c r="F375" s="172">
        <f t="shared" ref="F375:F383" si="145">IF(OR($K$13=0,$C375=""),"",VLOOKUP(B375,$C$4:$N$12,11,0))</f>
        <v>4</v>
      </c>
      <c r="G375" s="172">
        <f t="shared" ref="G375:G383" si="146">IF(OR($K$13=0,$C375=""),"",VLOOKUP(B375,$C$4:$N$12,12,0))</f>
        <v>4</v>
      </c>
      <c r="H375" s="172">
        <f t="shared" ref="H375:H383" si="147">IF(OR($K$13=0,$C375=""),"",VLOOKUP(B375,$C$4:$N$12,5,0))</f>
        <v>47</v>
      </c>
      <c r="I375" s="172">
        <f t="shared" ref="I375:I383" si="148">IF(OR($K$13=0,$C375=""),"",VLOOKUP(B375,$C$4:$N$12,6,0))</f>
        <v>32</v>
      </c>
      <c r="J375" s="172">
        <f t="shared" ref="J375:J383" si="149">IF(OR($K$13=0,$C375=""),"",H375-I375)</f>
        <v>15</v>
      </c>
      <c r="K375" s="155">
        <f t="shared" ref="K375:K383" si="150">IF(OR($K$13=0,$C375=""),"",VLOOKUP(B375,$C$4:$N$12,8,0))</f>
        <v>28</v>
      </c>
      <c r="Y375" s="57" t="s">
        <v>27</v>
      </c>
      <c r="Z375" s="33" t="str">
        <f t="shared" si="136"/>
        <v>Team D7Team D2</v>
      </c>
      <c r="AA375" s="172">
        <f t="shared" si="137"/>
        <v>1</v>
      </c>
      <c r="AB375" s="172" t="str">
        <f t="shared" si="138"/>
        <v>5 : 1</v>
      </c>
      <c r="AC375" s="3" t="str">
        <f t="shared" si="139"/>
        <v/>
      </c>
      <c r="AD375" s="64" t="str">
        <f t="shared" si="140"/>
        <v/>
      </c>
      <c r="AE375" s="317"/>
      <c r="AF375" s="170"/>
      <c r="AG375" s="170"/>
      <c r="AH375" s="167" t="str">
        <f t="shared" si="141"/>
        <v>Team D7Team D2</v>
      </c>
    </row>
    <row r="376" spans="2:34" x14ac:dyDescent="0.2">
      <c r="B376" s="154">
        <f>IF($C376="","",IF($K$13=0,"",IF(VLOOKUP($B5,$C$4:$E$12,3,0)=MAX($B$375:$B375),VLOOKUP($B5,$C$4:$E$12,3,0),$B5)))</f>
        <v>2</v>
      </c>
      <c r="C376" s="3" t="str">
        <f t="shared" si="142"/>
        <v>Team C9</v>
      </c>
      <c r="D376" s="172">
        <f t="shared" si="143"/>
        <v>16</v>
      </c>
      <c r="E376" s="172">
        <f t="shared" si="144"/>
        <v>6</v>
      </c>
      <c r="F376" s="172">
        <f t="shared" si="145"/>
        <v>7</v>
      </c>
      <c r="G376" s="172">
        <f t="shared" si="146"/>
        <v>3</v>
      </c>
      <c r="H376" s="172">
        <f t="shared" si="147"/>
        <v>52</v>
      </c>
      <c r="I376" s="172">
        <f t="shared" si="148"/>
        <v>46</v>
      </c>
      <c r="J376" s="172">
        <f t="shared" si="149"/>
        <v>6</v>
      </c>
      <c r="K376" s="155">
        <f t="shared" si="150"/>
        <v>25</v>
      </c>
      <c r="Y376" s="57" t="s">
        <v>28</v>
      </c>
      <c r="Z376" s="33" t="str">
        <f t="shared" si="136"/>
        <v>FC BarcelonaFV Schlappe Lunge</v>
      </c>
      <c r="AA376" s="172">
        <f t="shared" si="137"/>
        <v>1</v>
      </c>
      <c r="AB376" s="172" t="str">
        <f t="shared" si="138"/>
        <v>0 : 3</v>
      </c>
      <c r="AC376" s="3" t="str">
        <f t="shared" si="139"/>
        <v/>
      </c>
      <c r="AD376" s="64" t="str">
        <f t="shared" si="140"/>
        <v/>
      </c>
      <c r="AE376" s="317"/>
      <c r="AF376" s="170"/>
      <c r="AG376" s="170"/>
      <c r="AH376" s="167" t="str">
        <f t="shared" si="141"/>
        <v>FC BarcelonaFV Schlappe Lunge</v>
      </c>
    </row>
    <row r="377" spans="2:34" x14ac:dyDescent="0.2">
      <c r="B377" s="154">
        <f>IF($C377="","",IF($K$13=0,"",IF(VLOOKUP($B6,$C$4:$E$12,3,0)=MAX($B$375:$B376),VLOOKUP($B6,$C$4:$E$12,3,0),$B6)))</f>
        <v>3</v>
      </c>
      <c r="C377" s="3" t="str">
        <f t="shared" si="142"/>
        <v>Team C5</v>
      </c>
      <c r="D377" s="172">
        <f t="shared" si="143"/>
        <v>16</v>
      </c>
      <c r="E377" s="172">
        <f t="shared" si="144"/>
        <v>6</v>
      </c>
      <c r="F377" s="172">
        <f t="shared" si="145"/>
        <v>6</v>
      </c>
      <c r="G377" s="172">
        <f t="shared" si="146"/>
        <v>4</v>
      </c>
      <c r="H377" s="172">
        <f t="shared" si="147"/>
        <v>52</v>
      </c>
      <c r="I377" s="172">
        <f t="shared" si="148"/>
        <v>48</v>
      </c>
      <c r="J377" s="172">
        <f t="shared" si="149"/>
        <v>4</v>
      </c>
      <c r="K377" s="155">
        <f t="shared" si="150"/>
        <v>24</v>
      </c>
      <c r="Y377" s="57" t="s">
        <v>29</v>
      </c>
      <c r="Z377" s="33" t="str">
        <f t="shared" si="136"/>
        <v>Team B3Team B6</v>
      </c>
      <c r="AA377" s="172">
        <f t="shared" si="137"/>
        <v>1</v>
      </c>
      <c r="AB377" s="172" t="str">
        <f t="shared" si="138"/>
        <v>1 : 2</v>
      </c>
      <c r="AC377" s="3" t="str">
        <f t="shared" si="139"/>
        <v/>
      </c>
      <c r="AD377" s="64" t="str">
        <f t="shared" si="140"/>
        <v/>
      </c>
      <c r="AE377" s="317"/>
      <c r="AF377" s="170"/>
      <c r="AG377" s="170"/>
      <c r="AH377" s="167" t="str">
        <f t="shared" si="141"/>
        <v>Team B3Team B6</v>
      </c>
    </row>
    <row r="378" spans="2:34" x14ac:dyDescent="0.2">
      <c r="B378" s="154">
        <f>IF($C378="","",IF($K$13=0,"",IF(VLOOKUP($B7,$C$4:$E$12,3,0)=MAX($B$375:$B377),VLOOKUP($B7,$C$4:$E$12,3,0),$B7)))</f>
        <v>4</v>
      </c>
      <c r="C378" s="3" t="str">
        <f t="shared" si="142"/>
        <v>Team C3</v>
      </c>
      <c r="D378" s="172">
        <f t="shared" si="143"/>
        <v>16</v>
      </c>
      <c r="E378" s="172">
        <f t="shared" si="144"/>
        <v>6</v>
      </c>
      <c r="F378" s="172">
        <f t="shared" si="145"/>
        <v>6</v>
      </c>
      <c r="G378" s="172">
        <f t="shared" si="146"/>
        <v>4</v>
      </c>
      <c r="H378" s="172">
        <f t="shared" si="147"/>
        <v>44</v>
      </c>
      <c r="I378" s="172">
        <f t="shared" si="148"/>
        <v>42</v>
      </c>
      <c r="J378" s="172">
        <f t="shared" si="149"/>
        <v>2</v>
      </c>
      <c r="K378" s="155">
        <f t="shared" si="150"/>
        <v>24</v>
      </c>
      <c r="Y378" s="57" t="s">
        <v>30</v>
      </c>
      <c r="Z378" s="33" t="str">
        <f t="shared" si="136"/>
        <v>Team C3Team C6</v>
      </c>
      <c r="AA378" s="172">
        <f t="shared" si="137"/>
        <v>1</v>
      </c>
      <c r="AB378" s="172" t="str">
        <f t="shared" si="138"/>
        <v>2 : 2</v>
      </c>
      <c r="AC378" s="3" t="str">
        <f t="shared" si="139"/>
        <v/>
      </c>
      <c r="AD378" s="64" t="str">
        <f t="shared" si="140"/>
        <v/>
      </c>
      <c r="AE378" s="317"/>
      <c r="AF378" s="170"/>
      <c r="AG378" s="170"/>
      <c r="AH378" s="167" t="str">
        <f t="shared" si="141"/>
        <v>Team C3Team C6</v>
      </c>
    </row>
    <row r="379" spans="2:34" x14ac:dyDescent="0.2">
      <c r="B379" s="154">
        <f>IF($C379="","",IF($K$13=0,"",IF(VLOOKUP($B8,$C$4:$E$12,3,0)=MAX($B$375:$B378),VLOOKUP($B8,$C$4:$E$12,3,0),$B8)))</f>
        <v>5</v>
      </c>
      <c r="C379" s="3" t="str">
        <f t="shared" si="142"/>
        <v>Team C4</v>
      </c>
      <c r="D379" s="172">
        <f t="shared" si="143"/>
        <v>16</v>
      </c>
      <c r="E379" s="172">
        <f t="shared" si="144"/>
        <v>6</v>
      </c>
      <c r="F379" s="172">
        <f t="shared" si="145"/>
        <v>4</v>
      </c>
      <c r="G379" s="172">
        <f t="shared" si="146"/>
        <v>6</v>
      </c>
      <c r="H379" s="172">
        <f t="shared" si="147"/>
        <v>39</v>
      </c>
      <c r="I379" s="172">
        <f t="shared" si="148"/>
        <v>45</v>
      </c>
      <c r="J379" s="172">
        <f t="shared" si="149"/>
        <v>-6</v>
      </c>
      <c r="K379" s="155">
        <f t="shared" si="150"/>
        <v>22</v>
      </c>
      <c r="Y379" s="57" t="s">
        <v>31</v>
      </c>
      <c r="Z379" s="33" t="str">
        <f t="shared" si="136"/>
        <v>Team D3Team D6</v>
      </c>
      <c r="AA379" s="172">
        <f t="shared" si="137"/>
        <v>1</v>
      </c>
      <c r="AB379" s="172" t="str">
        <f t="shared" si="138"/>
        <v>4 : 3</v>
      </c>
      <c r="AC379" s="3" t="str">
        <f t="shared" si="139"/>
        <v/>
      </c>
      <c r="AD379" s="64" t="str">
        <f t="shared" si="140"/>
        <v/>
      </c>
      <c r="AE379" s="317"/>
      <c r="AF379" s="170"/>
      <c r="AG379" s="170"/>
      <c r="AH379" s="167" t="str">
        <f t="shared" si="141"/>
        <v>Team D3Team D6</v>
      </c>
    </row>
    <row r="380" spans="2:34" x14ac:dyDescent="0.2">
      <c r="B380" s="154">
        <f>IF($C380="","",IF($K$13=0,"",IF(VLOOKUP($B9,$C$4:$E$12,3,0)=MAX($B$375:$B379),VLOOKUP($B9,$C$4:$E$12,3,0),$B9)))</f>
        <v>6</v>
      </c>
      <c r="C380" s="3" t="str">
        <f t="shared" si="142"/>
        <v>Team C1</v>
      </c>
      <c r="D380" s="172">
        <f t="shared" si="143"/>
        <v>16</v>
      </c>
      <c r="E380" s="172">
        <f t="shared" si="144"/>
        <v>5</v>
      </c>
      <c r="F380" s="172">
        <f t="shared" si="145"/>
        <v>6</v>
      </c>
      <c r="G380" s="172">
        <f t="shared" si="146"/>
        <v>5</v>
      </c>
      <c r="H380" s="172">
        <f t="shared" si="147"/>
        <v>45</v>
      </c>
      <c r="I380" s="172">
        <f t="shared" si="148"/>
        <v>44</v>
      </c>
      <c r="J380" s="172">
        <f t="shared" si="149"/>
        <v>1</v>
      </c>
      <c r="K380" s="155">
        <f t="shared" si="150"/>
        <v>21</v>
      </c>
      <c r="Y380" s="57" t="s">
        <v>32</v>
      </c>
      <c r="Z380" s="33" t="str">
        <f t="shared" si="136"/>
        <v>Beinbruch SCMaibach 1822 eV</v>
      </c>
      <c r="AA380" s="172">
        <f t="shared" si="137"/>
        <v>1</v>
      </c>
      <c r="AB380" s="172" t="str">
        <f t="shared" si="138"/>
        <v>3 : 3</v>
      </c>
      <c r="AC380" s="3" t="str">
        <f t="shared" si="139"/>
        <v/>
      </c>
      <c r="AD380" s="64" t="str">
        <f t="shared" si="140"/>
        <v/>
      </c>
      <c r="AE380" s="317"/>
      <c r="AF380" s="170"/>
      <c r="AG380" s="170"/>
      <c r="AH380" s="167" t="str">
        <f t="shared" si="141"/>
        <v>Beinbruch SCMaibach 1822 eV</v>
      </c>
    </row>
    <row r="381" spans="2:34" x14ac:dyDescent="0.2">
      <c r="B381" s="154">
        <f>IF($C381="","",IF($K$13=0,"",IF(VLOOKUP($B10,$C$4:$E$12,3,0)=MAX($B$375:$B380),VLOOKUP($B10,$C$4:$E$12,3,0),$B10)))</f>
        <v>7</v>
      </c>
      <c r="C381" s="3" t="str">
        <f t="shared" si="142"/>
        <v>Team C2</v>
      </c>
      <c r="D381" s="172">
        <f t="shared" si="143"/>
        <v>16</v>
      </c>
      <c r="E381" s="172">
        <f t="shared" si="144"/>
        <v>5</v>
      </c>
      <c r="F381" s="172">
        <f t="shared" si="145"/>
        <v>5</v>
      </c>
      <c r="G381" s="172">
        <f t="shared" si="146"/>
        <v>6</v>
      </c>
      <c r="H381" s="172">
        <f t="shared" si="147"/>
        <v>38</v>
      </c>
      <c r="I381" s="172">
        <f t="shared" si="148"/>
        <v>36</v>
      </c>
      <c r="J381" s="172">
        <f t="shared" si="149"/>
        <v>2</v>
      </c>
      <c r="K381" s="155">
        <f t="shared" si="150"/>
        <v>20</v>
      </c>
      <c r="Y381" s="57" t="s">
        <v>33</v>
      </c>
      <c r="Z381" s="33" t="str">
        <f t="shared" si="136"/>
        <v>Team B5Team B4</v>
      </c>
      <c r="AA381" s="172">
        <f t="shared" si="137"/>
        <v>1</v>
      </c>
      <c r="AB381" s="172" t="str">
        <f t="shared" si="138"/>
        <v>1 : 3</v>
      </c>
      <c r="AC381" s="3" t="str">
        <f t="shared" si="139"/>
        <v/>
      </c>
      <c r="AD381" s="64" t="str">
        <f t="shared" si="140"/>
        <v/>
      </c>
      <c r="AE381" s="317"/>
      <c r="AF381" s="170"/>
      <c r="AG381" s="170"/>
      <c r="AH381" s="167" t="str">
        <f t="shared" si="141"/>
        <v>Team B5Team B4</v>
      </c>
    </row>
    <row r="382" spans="2:34" x14ac:dyDescent="0.2">
      <c r="B382" s="154">
        <f>IF($C382="","",IF($K$13=0,"",IF(VLOOKUP($B11,$C$4:$E$12,3,0)=MAX($B$375:$B381),VLOOKUP($B11,$C$4:$E$12,3,0),$B11)))</f>
        <v>8</v>
      </c>
      <c r="C382" s="3" t="str">
        <f t="shared" si="142"/>
        <v>Team C8</v>
      </c>
      <c r="D382" s="172">
        <f t="shared" si="143"/>
        <v>16</v>
      </c>
      <c r="E382" s="172">
        <f t="shared" si="144"/>
        <v>4</v>
      </c>
      <c r="F382" s="172">
        <f t="shared" si="145"/>
        <v>5</v>
      </c>
      <c r="G382" s="172">
        <f t="shared" si="146"/>
        <v>7</v>
      </c>
      <c r="H382" s="172">
        <f t="shared" si="147"/>
        <v>38</v>
      </c>
      <c r="I382" s="172">
        <f t="shared" si="148"/>
        <v>48</v>
      </c>
      <c r="J382" s="172">
        <f t="shared" si="149"/>
        <v>-10</v>
      </c>
      <c r="K382" s="155">
        <f t="shared" si="150"/>
        <v>17</v>
      </c>
      <c r="Y382" s="57" t="s">
        <v>34</v>
      </c>
      <c r="Z382" s="33" t="str">
        <f t="shared" si="136"/>
        <v>Team C5Team C4</v>
      </c>
      <c r="AA382" s="172">
        <f t="shared" si="137"/>
        <v>1</v>
      </c>
      <c r="AB382" s="172" t="str">
        <f t="shared" si="138"/>
        <v>3 : 3</v>
      </c>
      <c r="AC382" s="3" t="str">
        <f t="shared" si="139"/>
        <v/>
      </c>
      <c r="AD382" s="64" t="str">
        <f t="shared" si="140"/>
        <v/>
      </c>
      <c r="AE382" s="317"/>
      <c r="AF382" s="170"/>
      <c r="AG382" s="170"/>
      <c r="AH382" s="167" t="str">
        <f t="shared" si="141"/>
        <v>Team C5Team C4</v>
      </c>
    </row>
    <row r="383" spans="2:34" ht="12.75" thickBot="1" x14ac:dyDescent="0.25">
      <c r="B383" s="156">
        <f>IF($C383="","",IF($K$13=0,"",IF(VLOOKUP($B12,$C$4:$E$12,3,0)=MAX($B$375:$B382),VLOOKUP($B12,$C$4:$E$12,3,0),$B12)))</f>
        <v>9</v>
      </c>
      <c r="C383" s="157" t="str">
        <f t="shared" si="142"/>
        <v>Team C6</v>
      </c>
      <c r="D383" s="158">
        <f t="shared" si="143"/>
        <v>16</v>
      </c>
      <c r="E383" s="158">
        <f t="shared" si="144"/>
        <v>0</v>
      </c>
      <c r="F383" s="158">
        <f t="shared" si="145"/>
        <v>9</v>
      </c>
      <c r="G383" s="158">
        <f t="shared" si="146"/>
        <v>7</v>
      </c>
      <c r="H383" s="158">
        <f t="shared" si="147"/>
        <v>40</v>
      </c>
      <c r="I383" s="158">
        <f t="shared" si="148"/>
        <v>54</v>
      </c>
      <c r="J383" s="158">
        <f t="shared" si="149"/>
        <v>-14</v>
      </c>
      <c r="K383" s="159">
        <f t="shared" si="150"/>
        <v>9</v>
      </c>
      <c r="Y383" s="57" t="s">
        <v>35</v>
      </c>
      <c r="Z383" s="33" t="str">
        <f t="shared" si="136"/>
        <v>Team D5Team D4</v>
      </c>
      <c r="AA383" s="172">
        <f t="shared" si="137"/>
        <v>1</v>
      </c>
      <c r="AB383" s="172" t="str">
        <f t="shared" si="138"/>
        <v>1 : 5</v>
      </c>
      <c r="AC383" s="3" t="str">
        <f t="shared" si="139"/>
        <v/>
      </c>
      <c r="AD383" s="64" t="str">
        <f t="shared" si="140"/>
        <v/>
      </c>
      <c r="AE383" s="317"/>
      <c r="AF383" s="170"/>
      <c r="AG383" s="170"/>
      <c r="AH383" s="167" t="str">
        <f t="shared" si="141"/>
        <v>Team D5Team D4</v>
      </c>
    </row>
    <row r="384" spans="2:34" ht="12.75" thickTop="1" x14ac:dyDescent="0.2">
      <c r="Y384" s="57" t="s">
        <v>36</v>
      </c>
      <c r="Z384" s="33" t="str">
        <f t="shared" si="136"/>
        <v>Team A81. FC Riedwald</v>
      </c>
      <c r="AA384" s="172">
        <f t="shared" si="137"/>
        <v>1</v>
      </c>
      <c r="AB384" s="172" t="str">
        <f t="shared" si="138"/>
        <v>1 : 6</v>
      </c>
      <c r="AC384" s="3" t="str">
        <f t="shared" si="139"/>
        <v/>
      </c>
      <c r="AD384" s="64" t="str">
        <f t="shared" si="140"/>
        <v/>
      </c>
      <c r="AE384" s="317"/>
      <c r="AF384" s="170"/>
      <c r="AG384" s="170"/>
      <c r="AH384" s="167" t="str">
        <f t="shared" si="141"/>
        <v>Team A81. FC Riedwald</v>
      </c>
    </row>
    <row r="385" spans="2:34" ht="12" customHeight="1" x14ac:dyDescent="0.2">
      <c r="B385" s="91"/>
      <c r="C385" s="313"/>
      <c r="D385" s="315"/>
      <c r="E385" s="313"/>
      <c r="F385" s="91"/>
      <c r="G385" s="91"/>
      <c r="H385" s="91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Y385" s="57" t="s">
        <v>37</v>
      </c>
      <c r="Z385" s="33" t="str">
        <f t="shared" si="136"/>
        <v>Team B8Team B1</v>
      </c>
      <c r="AA385" s="172">
        <f t="shared" si="137"/>
        <v>1</v>
      </c>
      <c r="AB385" s="172" t="str">
        <f t="shared" si="138"/>
        <v>2 : 5</v>
      </c>
      <c r="AC385" s="3" t="str">
        <f t="shared" si="139"/>
        <v/>
      </c>
      <c r="AD385" s="64" t="str">
        <f t="shared" si="140"/>
        <v/>
      </c>
      <c r="AE385" s="317"/>
      <c r="AF385" s="170"/>
      <c r="AG385" s="170"/>
      <c r="AH385" s="167" t="str">
        <f t="shared" si="141"/>
        <v>Team B8Team B1</v>
      </c>
    </row>
    <row r="386" spans="2:34" ht="12" customHeight="1" thickBot="1" x14ac:dyDescent="0.25">
      <c r="B386" s="334" t="s">
        <v>135</v>
      </c>
      <c r="C386" s="334"/>
      <c r="D386" s="90"/>
      <c r="E386" s="90"/>
      <c r="F386" s="90"/>
      <c r="G386" s="90"/>
      <c r="H386" s="90"/>
      <c r="I386" s="90"/>
      <c r="J386" s="90"/>
      <c r="K386" s="334" t="s">
        <v>136</v>
      </c>
      <c r="L386" s="334"/>
      <c r="M386" s="90"/>
      <c r="N386" s="90"/>
      <c r="O386" s="90"/>
      <c r="P386" s="90"/>
      <c r="Q386" s="90"/>
      <c r="R386" s="90"/>
      <c r="S386" s="90"/>
      <c r="Y386" s="57" t="s">
        <v>38</v>
      </c>
      <c r="Z386" s="33" t="str">
        <f t="shared" si="136"/>
        <v>Team C8Team C1</v>
      </c>
      <c r="AA386" s="172">
        <f t="shared" si="137"/>
        <v>1</v>
      </c>
      <c r="AB386" s="172" t="str">
        <f t="shared" si="138"/>
        <v>2 : 4</v>
      </c>
      <c r="AC386" s="3" t="str">
        <f t="shared" si="139"/>
        <v/>
      </c>
      <c r="AD386" s="64" t="str">
        <f t="shared" si="140"/>
        <v/>
      </c>
      <c r="AE386" s="317"/>
      <c r="AF386" s="170"/>
      <c r="AG386" s="170"/>
      <c r="AH386" s="167" t="str">
        <f t="shared" si="141"/>
        <v>Team C8Team C1</v>
      </c>
    </row>
    <row r="387" spans="2:34" ht="12.75" thickTop="1" x14ac:dyDescent="0.2">
      <c r="B387" s="234" t="str">
        <f>LEFT($C$375,$J$74)</f>
        <v>Team C</v>
      </c>
      <c r="C387" s="152" t="str">
        <f>LEFT($C$376,$J$74)</f>
        <v>Team C</v>
      </c>
      <c r="D387" s="152" t="str">
        <f>LEFT($C$377,$J$74)</f>
        <v>Team C</v>
      </c>
      <c r="E387" s="152" t="str">
        <f>LEFT($C$378,$J$74)</f>
        <v>Team C</v>
      </c>
      <c r="F387" s="152" t="str">
        <f>LEFT($C$379,$J$74)</f>
        <v>Team C</v>
      </c>
      <c r="G387" s="152" t="str">
        <f>LEFT($C$380,$J$74)</f>
        <v>Team C</v>
      </c>
      <c r="H387" s="152" t="str">
        <f>LEFT($C$381,$J$74)</f>
        <v>Team C</v>
      </c>
      <c r="I387" s="152" t="str">
        <f>LEFT($C$382,$J$74)</f>
        <v>Team C</v>
      </c>
      <c r="J387" s="189" t="str">
        <f>LEFT($C$383,$J$74)</f>
        <v>Team C</v>
      </c>
      <c r="K387" s="234" t="str">
        <f>LEFT($C$375,$J$74)</f>
        <v>Team C</v>
      </c>
      <c r="L387" s="152" t="str">
        <f>LEFT($C$376,$J$74)</f>
        <v>Team C</v>
      </c>
      <c r="M387" s="152" t="str">
        <f>LEFT($C$377,$J$74)</f>
        <v>Team C</v>
      </c>
      <c r="N387" s="152" t="str">
        <f>LEFT($C$378,$J$74)</f>
        <v>Team C</v>
      </c>
      <c r="O387" s="152" t="str">
        <f>LEFT($C$379,$J$74)</f>
        <v>Team C</v>
      </c>
      <c r="P387" s="152" t="str">
        <f>LEFT($C$380,$J$74)</f>
        <v>Team C</v>
      </c>
      <c r="Q387" s="152" t="str">
        <f>LEFT($C$381,$J$74)</f>
        <v>Team C</v>
      </c>
      <c r="R387" s="152" t="str">
        <f>LEFT($C$382,$J$74)</f>
        <v>Team C</v>
      </c>
      <c r="S387" s="153" t="str">
        <f>LEFT($C$383,$J$74)</f>
        <v>Team C</v>
      </c>
      <c r="Y387" s="57" t="s">
        <v>39</v>
      </c>
      <c r="Z387" s="33" t="str">
        <f t="shared" si="136"/>
        <v>Team D8Team D1</v>
      </c>
      <c r="AA387" s="172">
        <f t="shared" si="137"/>
        <v>1</v>
      </c>
      <c r="AB387" s="172" t="str">
        <f t="shared" si="138"/>
        <v>0 : 3</v>
      </c>
      <c r="AC387" s="3" t="str">
        <f t="shared" si="139"/>
        <v/>
      </c>
      <c r="AD387" s="64" t="str">
        <f t="shared" si="140"/>
        <v/>
      </c>
      <c r="AE387" s="317"/>
      <c r="AF387" s="170"/>
      <c r="AG387" s="170"/>
      <c r="AH387" s="167" t="str">
        <f t="shared" si="141"/>
        <v>Team D8Team D1</v>
      </c>
    </row>
    <row r="388" spans="2:34" x14ac:dyDescent="0.2">
      <c r="B388" s="235" t="str">
        <f>""</f>
        <v/>
      </c>
      <c r="C388" s="172" t="str">
        <f>IFERROR(VLOOKUP($C375&amp;$C$376,$Z$64:$AB$639,3,0),"")</f>
        <v>1 : 2</v>
      </c>
      <c r="D388" s="172" t="str">
        <f>IFERROR(VLOOKUP($C375&amp;$C$377,$Z$64:$AB$639,3,0),"")</f>
        <v>5 : 1</v>
      </c>
      <c r="E388" s="172" t="str">
        <f>IFERROR(VLOOKUP($C375&amp;$C$378,$Z$64:$AB$639,3,0),"")</f>
        <v>1 : 2</v>
      </c>
      <c r="F388" s="172" t="str">
        <f>IFERROR(VLOOKUP($C375&amp;$C$379,$Z$64:$AB$639,3,0),"")</f>
        <v>5 : 1</v>
      </c>
      <c r="G388" s="172" t="str">
        <f>IFERROR(VLOOKUP($C375&amp;$C$380,$Z$64:$AB$639,3,0),"")</f>
        <v>3 : 0</v>
      </c>
      <c r="H388" s="172" t="str">
        <f t="shared" ref="H388:H393" si="151">IFERROR(VLOOKUP($C375&amp;$C$381,$Z$64:$AB$639,3,0),"")</f>
        <v>3 : 0</v>
      </c>
      <c r="I388" s="172" t="str">
        <f t="shared" ref="I388:I394" si="152">IFERROR(VLOOKUP($C375&amp;$C$382,$Z$64:$AB$639,3,0),"")</f>
        <v>0 : 3</v>
      </c>
      <c r="J388" s="64" t="str">
        <f t="shared" ref="J388:J395" si="153">IFERROR(VLOOKUP($C375&amp;$C$383,$Z$64:$AB$639,3,0),"")</f>
        <v>4 : 3</v>
      </c>
      <c r="K388" s="235" t="str">
        <f>""</f>
        <v/>
      </c>
      <c r="L388" s="172" t="str">
        <f>IFERROR(VLOOKUP($C375&amp;$C$376,$AC$64:$AD$639,2,0),"")</f>
        <v>3 : 3</v>
      </c>
      <c r="M388" s="172" t="str">
        <f>IFERROR(VLOOKUP($C375&amp;$C$377,$AC$64:$AD$639,2,0),"")</f>
        <v>2 : 4</v>
      </c>
      <c r="N388" s="172" t="str">
        <f>IFERROR(VLOOKUP($C375&amp;$C$378,$AC$64:$AD$639,2,0),"")</f>
        <v>6 : 1</v>
      </c>
      <c r="O388" s="172" t="str">
        <f>IFERROR(VLOOKUP($C375&amp;$C$379,$AC$64:$AD$639,2,0),"")</f>
        <v>2 : 2</v>
      </c>
      <c r="P388" s="172" t="str">
        <f>IFERROR(VLOOKUP($C375&amp;$C$380,$AC$64:$AD$639,2,0),"")</f>
        <v>4 : 3</v>
      </c>
      <c r="Q388" s="172" t="str">
        <f t="shared" ref="Q388:Q393" si="154">IFERROR(VLOOKUP($C375&amp;$C$381,$AC$64:$AD$639,2,0),"")</f>
        <v>2 : 1</v>
      </c>
      <c r="R388" s="172" t="str">
        <f t="shared" ref="R388:R394" si="155">IFERROR(VLOOKUP($C375&amp;$C$382,$AC$64:$AD$639,2,0),"")</f>
        <v>3 : 3</v>
      </c>
      <c r="S388" s="190" t="str">
        <f t="shared" ref="S388:S395" si="156">IFERROR(VLOOKUP($C375&amp;$C$383,$AC$64:$AD$639,2,0),"")</f>
        <v>3 : 3</v>
      </c>
      <c r="Y388" s="57" t="s">
        <v>40</v>
      </c>
      <c r="Z388" s="33" t="str">
        <f t="shared" si="136"/>
        <v>Team A9Team A7</v>
      </c>
      <c r="AA388" s="172">
        <f t="shared" si="137"/>
        <v>1</v>
      </c>
      <c r="AB388" s="172" t="str">
        <f t="shared" si="138"/>
        <v>1 : 5</v>
      </c>
      <c r="AC388" s="3" t="str">
        <f t="shared" si="139"/>
        <v/>
      </c>
      <c r="AD388" s="64" t="str">
        <f t="shared" si="140"/>
        <v/>
      </c>
      <c r="AE388" s="317"/>
      <c r="AF388" s="170"/>
      <c r="AG388" s="170"/>
      <c r="AH388" s="167" t="str">
        <f t="shared" si="141"/>
        <v>Team A9Team A7</v>
      </c>
    </row>
    <row r="389" spans="2:34" x14ac:dyDescent="0.2">
      <c r="B389" s="154" t="str">
        <f t="shared" ref="B389:B396" si="157">IFERROR(VLOOKUP($C376&amp;$C$375,$Z$64:$AB$639,3,0),"")</f>
        <v>2 : 1</v>
      </c>
      <c r="C389" s="236" t="str">
        <f>""</f>
        <v/>
      </c>
      <c r="D389" s="172" t="str">
        <f>IFERROR(VLOOKUP($C376&amp;$C$377,$Z$64:$AB$639,3,0),"")</f>
        <v>6 : 1</v>
      </c>
      <c r="E389" s="172" t="str">
        <f>IFERROR(VLOOKUP($C376&amp;$C$378,$Z$64:$AB$639,3,0),"")</f>
        <v>2 : 2</v>
      </c>
      <c r="F389" s="172" t="str">
        <f>IFERROR(VLOOKUP($C376&amp;$C$379,$Z$64:$AB$639,3,0),"")</f>
        <v>6 : 1</v>
      </c>
      <c r="G389" s="172" t="str">
        <f>IFERROR(VLOOKUP($C376&amp;$C$380,$Z$64:$AB$639,3,0),"")</f>
        <v>1 : 5</v>
      </c>
      <c r="H389" s="172" t="str">
        <f t="shared" si="151"/>
        <v>3 : 3</v>
      </c>
      <c r="I389" s="172" t="str">
        <f t="shared" si="152"/>
        <v>4 : 4</v>
      </c>
      <c r="J389" s="64" t="str">
        <f t="shared" si="153"/>
        <v>5 : 2</v>
      </c>
      <c r="K389" s="154" t="str">
        <f t="shared" ref="K389:K396" si="158">IFERROR(VLOOKUP($C376&amp;$C$375,$AC$64:$AD$639,2,0),"")</f>
        <v>3 : 3</v>
      </c>
      <c r="L389" s="236" t="str">
        <f>""</f>
        <v/>
      </c>
      <c r="M389" s="172" t="str">
        <f>IFERROR(VLOOKUP($C376&amp;$C$377,$AC$64:$AD$639,2,0),"")</f>
        <v>0 : 3</v>
      </c>
      <c r="N389" s="172" t="str">
        <f>IFERROR(VLOOKUP($C376&amp;$C$378,$AC$64:$AD$639,2,0),"")</f>
        <v>5 : 5</v>
      </c>
      <c r="O389" s="172" t="str">
        <f>IFERROR(VLOOKUP($C376&amp;$C$379,$AC$64:$AD$639,2,0),"")</f>
        <v>2 : 1</v>
      </c>
      <c r="P389" s="172" t="str">
        <f>IFERROR(VLOOKUP($C376&amp;$C$380,$AC$64:$AD$639,2,0),"")</f>
        <v>4 : 2</v>
      </c>
      <c r="Q389" s="172" t="str">
        <f t="shared" si="154"/>
        <v>1 : 5</v>
      </c>
      <c r="R389" s="172" t="str">
        <f t="shared" si="155"/>
        <v>3 : 3</v>
      </c>
      <c r="S389" s="190" t="str">
        <f t="shared" si="156"/>
        <v>5 : 5</v>
      </c>
      <c r="Y389" s="57" t="s">
        <v>41</v>
      </c>
      <c r="Z389" s="33" t="str">
        <f t="shared" si="136"/>
        <v>Team B9Team B7</v>
      </c>
      <c r="AA389" s="172">
        <f t="shared" si="137"/>
        <v>1</v>
      </c>
      <c r="AB389" s="172" t="str">
        <f t="shared" si="138"/>
        <v>3 : 0</v>
      </c>
      <c r="AC389" s="3" t="str">
        <f t="shared" si="139"/>
        <v/>
      </c>
      <c r="AD389" s="64" t="str">
        <f t="shared" si="140"/>
        <v/>
      </c>
      <c r="AE389" s="317"/>
      <c r="AF389" s="170"/>
      <c r="AG389" s="170"/>
      <c r="AH389" s="167" t="str">
        <f t="shared" si="141"/>
        <v>Team B9Team B7</v>
      </c>
    </row>
    <row r="390" spans="2:34" x14ac:dyDescent="0.2">
      <c r="B390" s="154" t="str">
        <f t="shared" si="157"/>
        <v>1 : 5</v>
      </c>
      <c r="C390" s="172" t="str">
        <f t="shared" ref="C390:C396" si="159">IFERROR(VLOOKUP($C377&amp;$C$376,$Z$64:$AB$639,3,0),"")</f>
        <v>1 : 6</v>
      </c>
      <c r="D390" s="236" t="str">
        <f>""</f>
        <v/>
      </c>
      <c r="E390" s="172" t="str">
        <f>IFERROR(VLOOKUP($C377&amp;$C$378,$Z$64:$AB$639,3,0),"")</f>
        <v>0 : 3</v>
      </c>
      <c r="F390" s="172" t="str">
        <f>IFERROR(VLOOKUP($C377&amp;$C$379,$Z$64:$AB$639,3,0),"")</f>
        <v>3 : 3</v>
      </c>
      <c r="G390" s="172" t="str">
        <f>IFERROR(VLOOKUP($C377&amp;$C$380,$Z$64:$AB$639,3,0),"")</f>
        <v>3 : 3</v>
      </c>
      <c r="H390" s="172" t="str">
        <f t="shared" si="151"/>
        <v>1 : 3</v>
      </c>
      <c r="I390" s="172" t="str">
        <f t="shared" si="152"/>
        <v>5 : 1</v>
      </c>
      <c r="J390" s="64" t="str">
        <f t="shared" si="153"/>
        <v>4 : 3</v>
      </c>
      <c r="K390" s="154" t="str">
        <f t="shared" si="158"/>
        <v>4 : 2</v>
      </c>
      <c r="L390" s="172" t="str">
        <f t="shared" ref="L390:L396" si="160">IFERROR(VLOOKUP($C377&amp;$C$376,$AC$64:$AD$639,2,0),"")</f>
        <v>3 : 0</v>
      </c>
      <c r="M390" s="236" t="str">
        <f>""</f>
        <v/>
      </c>
      <c r="N390" s="172" t="str">
        <f>IFERROR(VLOOKUP($C377&amp;$C$378,$AC$64:$AD$639,2,0),"")</f>
        <v>5 : 5</v>
      </c>
      <c r="O390" s="172" t="str">
        <f>IFERROR(VLOOKUP($C377&amp;$C$379,$AC$64:$AD$639,2,0),"")</f>
        <v>5 : 2</v>
      </c>
      <c r="P390" s="172" t="str">
        <f>IFERROR(VLOOKUP($C377&amp;$C$380,$AC$64:$AD$639,2,0),"")</f>
        <v>3 : 3</v>
      </c>
      <c r="Q390" s="172" t="str">
        <f t="shared" si="154"/>
        <v>6 : 1</v>
      </c>
      <c r="R390" s="172" t="str">
        <f t="shared" si="155"/>
        <v>5 : 5</v>
      </c>
      <c r="S390" s="190" t="str">
        <f t="shared" si="156"/>
        <v>3 : 3</v>
      </c>
      <c r="Y390" s="57" t="s">
        <v>42</v>
      </c>
      <c r="Z390" s="33" t="str">
        <f t="shared" si="136"/>
        <v>Team C9Team C7</v>
      </c>
      <c r="AA390" s="172">
        <f t="shared" si="137"/>
        <v>1</v>
      </c>
      <c r="AB390" s="172" t="str">
        <f t="shared" si="138"/>
        <v>2 : 1</v>
      </c>
      <c r="AC390" s="3" t="str">
        <f t="shared" si="139"/>
        <v/>
      </c>
      <c r="AD390" s="64" t="str">
        <f t="shared" si="140"/>
        <v/>
      </c>
      <c r="AE390" s="317"/>
      <c r="AF390" s="170"/>
      <c r="AG390" s="170"/>
      <c r="AH390" s="167" t="str">
        <f t="shared" si="141"/>
        <v>Team C9Team C7</v>
      </c>
    </row>
    <row r="391" spans="2:34" x14ac:dyDescent="0.2">
      <c r="B391" s="154" t="str">
        <f t="shared" si="157"/>
        <v>2 : 1</v>
      </c>
      <c r="C391" s="172" t="str">
        <f t="shared" si="159"/>
        <v>2 : 2</v>
      </c>
      <c r="D391" s="314" t="str">
        <f t="shared" ref="D391:D396" si="161">IFERROR(VLOOKUP($C378&amp;$C$377,$Z$64:$AB$639,3,0),"")</f>
        <v>3 : 0</v>
      </c>
      <c r="E391" s="236" t="str">
        <f>""</f>
        <v/>
      </c>
      <c r="F391" s="172" t="str">
        <f>IFERROR(VLOOKUP($C378&amp;$C$379,$Z$64:$AB$639,3,0),"")</f>
        <v>2 : 5</v>
      </c>
      <c r="G391" s="172" t="str">
        <f>IFERROR(VLOOKUP($C378&amp;$C$380,$Z$64:$AB$639,3,0),"")</f>
        <v>1 : 1</v>
      </c>
      <c r="H391" s="172" t="str">
        <f t="shared" si="151"/>
        <v>1 : 5</v>
      </c>
      <c r="I391" s="172" t="str">
        <f t="shared" si="152"/>
        <v>6 : 1</v>
      </c>
      <c r="J391" s="64" t="str">
        <f t="shared" si="153"/>
        <v>2 : 2</v>
      </c>
      <c r="K391" s="154" t="str">
        <f t="shared" si="158"/>
        <v>1 : 6</v>
      </c>
      <c r="L391" s="172" t="str">
        <f t="shared" si="160"/>
        <v>5 : 5</v>
      </c>
      <c r="M391" s="172" t="str">
        <f t="shared" ref="M391:M396" si="162">IFERROR(VLOOKUP($C378&amp;$C$377,$AC$64:$AD$639,2,0),"")</f>
        <v>5 : 5</v>
      </c>
      <c r="N391" s="236" t="str">
        <f>""</f>
        <v/>
      </c>
      <c r="O391" s="172" t="str">
        <f>IFERROR(VLOOKUP($C378&amp;$C$379,$AC$64:$AD$639,2,0),"")</f>
        <v>5 : 1</v>
      </c>
      <c r="P391" s="172" t="str">
        <f>IFERROR(VLOOKUP($C378&amp;$C$380,$AC$64:$AD$639,2,0),"")</f>
        <v>4 : 2</v>
      </c>
      <c r="Q391" s="172" t="str">
        <f t="shared" si="154"/>
        <v>2 : 2</v>
      </c>
      <c r="R391" s="172" t="str">
        <f t="shared" si="155"/>
        <v>0 : 3</v>
      </c>
      <c r="S391" s="190" t="str">
        <f t="shared" si="156"/>
        <v>3 : 1</v>
      </c>
      <c r="Y391" s="57" t="s">
        <v>43</v>
      </c>
      <c r="Z391" s="33" t="str">
        <f t="shared" si="136"/>
        <v>Team D9Team D7</v>
      </c>
      <c r="AA391" s="172">
        <f t="shared" si="137"/>
        <v>1</v>
      </c>
      <c r="AB391" s="172" t="str">
        <f t="shared" si="138"/>
        <v>2 : 2</v>
      </c>
      <c r="AC391" s="3" t="str">
        <f t="shared" si="139"/>
        <v/>
      </c>
      <c r="AD391" s="64" t="str">
        <f t="shared" si="140"/>
        <v/>
      </c>
      <c r="AE391" s="317"/>
      <c r="AF391" s="170"/>
      <c r="AG391" s="170"/>
      <c r="AH391" s="167" t="str">
        <f t="shared" si="141"/>
        <v>Team D9Team D7</v>
      </c>
    </row>
    <row r="392" spans="2:34" x14ac:dyDescent="0.2">
      <c r="B392" s="154" t="str">
        <f t="shared" si="157"/>
        <v>1 : 5</v>
      </c>
      <c r="C392" s="172" t="str">
        <f t="shared" si="159"/>
        <v>1 : 6</v>
      </c>
      <c r="D392" s="172" t="str">
        <f t="shared" si="161"/>
        <v>3 : 3</v>
      </c>
      <c r="E392" s="172" t="str">
        <f>IFERROR(VLOOKUP($C379&amp;$C$378,$Z$64:$AB$639,3,0),"")</f>
        <v>5 : 2</v>
      </c>
      <c r="F392" s="236" t="str">
        <f>""</f>
        <v/>
      </c>
      <c r="G392" s="172" t="str">
        <f>IFERROR(VLOOKUP($C379&amp;$C$380,$Z$64:$AB$639,3,0),"")</f>
        <v>5 : 2</v>
      </c>
      <c r="H392" s="172" t="str">
        <f t="shared" si="151"/>
        <v>1 : 3</v>
      </c>
      <c r="I392" s="172" t="str">
        <f t="shared" si="152"/>
        <v>3 : 0</v>
      </c>
      <c r="J392" s="64" t="str">
        <f t="shared" si="153"/>
        <v>4 : 2</v>
      </c>
      <c r="K392" s="154" t="str">
        <f t="shared" si="158"/>
        <v>2 : 2</v>
      </c>
      <c r="L392" s="172" t="str">
        <f t="shared" si="160"/>
        <v>1 : 2</v>
      </c>
      <c r="M392" s="172" t="str">
        <f t="shared" si="162"/>
        <v>2 : 5</v>
      </c>
      <c r="N392" s="172" t="str">
        <f>IFERROR(VLOOKUP($C379&amp;$C$378,$AC$64:$AD$639,2,0),"")</f>
        <v>1 : 5</v>
      </c>
      <c r="O392" s="236" t="str">
        <f>""</f>
        <v/>
      </c>
      <c r="P392" s="172" t="str">
        <f>IFERROR(VLOOKUP($C379&amp;$C$380,$AC$64:$AD$639,2,0),"")</f>
        <v>3 : 3</v>
      </c>
      <c r="Q392" s="172" t="str">
        <f t="shared" si="154"/>
        <v>2 : 1</v>
      </c>
      <c r="R392" s="172" t="str">
        <f t="shared" si="155"/>
        <v>2 : 1</v>
      </c>
      <c r="S392" s="190" t="str">
        <f t="shared" si="156"/>
        <v>3 : 3</v>
      </c>
      <c r="Y392" s="57" t="s">
        <v>44</v>
      </c>
      <c r="Z392" s="33" t="str">
        <f t="shared" si="136"/>
        <v>Eintracht FrankfurtBeinbruch SC</v>
      </c>
      <c r="AA392" s="172">
        <f t="shared" si="137"/>
        <v>1</v>
      </c>
      <c r="AB392" s="172" t="str">
        <f t="shared" si="138"/>
        <v>3 : 4</v>
      </c>
      <c r="AC392" s="3" t="str">
        <f t="shared" si="139"/>
        <v/>
      </c>
      <c r="AD392" s="64" t="str">
        <f t="shared" si="140"/>
        <v/>
      </c>
      <c r="AE392" s="317"/>
      <c r="AF392" s="170"/>
      <c r="AG392" s="170"/>
      <c r="AH392" s="167" t="str">
        <f t="shared" si="141"/>
        <v>Eintracht FrankfurtBeinbruch SC</v>
      </c>
    </row>
    <row r="393" spans="2:34" x14ac:dyDescent="0.2">
      <c r="B393" s="154" t="str">
        <f t="shared" si="157"/>
        <v>0 : 3</v>
      </c>
      <c r="C393" s="172" t="str">
        <f t="shared" si="159"/>
        <v>5 : 1</v>
      </c>
      <c r="D393" s="172" t="str">
        <f t="shared" si="161"/>
        <v>3 : 3</v>
      </c>
      <c r="E393" s="172" t="str">
        <f>IFERROR(VLOOKUP($C380&amp;$C$378,$Z$64:$AB$639,3,0),"")</f>
        <v>1 : 1</v>
      </c>
      <c r="F393" s="172" t="str">
        <f>IFERROR(VLOOKUP($C380&amp;$C$379,$Z$64:$AB$639,3,0),"")</f>
        <v>2 : 5</v>
      </c>
      <c r="G393" s="236" t="str">
        <f>""</f>
        <v/>
      </c>
      <c r="H393" s="172" t="str">
        <f t="shared" si="151"/>
        <v>3 : 3</v>
      </c>
      <c r="I393" s="172" t="str">
        <f t="shared" si="152"/>
        <v>4 : 2</v>
      </c>
      <c r="J393" s="64" t="str">
        <f t="shared" si="153"/>
        <v>4 : 3</v>
      </c>
      <c r="K393" s="154" t="str">
        <f t="shared" si="158"/>
        <v>3 : 4</v>
      </c>
      <c r="L393" s="172" t="str">
        <f t="shared" si="160"/>
        <v>2 : 4</v>
      </c>
      <c r="M393" s="172" t="str">
        <f t="shared" si="162"/>
        <v>3 : 3</v>
      </c>
      <c r="N393" s="172" t="str">
        <f>IFERROR(VLOOKUP($C380&amp;$C$378,$AC$64:$AD$639,2,0),"")</f>
        <v>2 : 4</v>
      </c>
      <c r="O393" s="172" t="str">
        <f>IFERROR(VLOOKUP($C380&amp;$C$379,$AC$64:$AD$639,2,0),"")</f>
        <v>3 : 3</v>
      </c>
      <c r="P393" s="236" t="str">
        <f>""</f>
        <v/>
      </c>
      <c r="Q393" s="172" t="str">
        <f t="shared" si="154"/>
        <v>4 : 2</v>
      </c>
      <c r="R393" s="172" t="str">
        <f t="shared" si="155"/>
        <v>3 : 0</v>
      </c>
      <c r="S393" s="190" t="str">
        <f t="shared" si="156"/>
        <v>3 : 3</v>
      </c>
      <c r="Y393" s="57" t="s">
        <v>45</v>
      </c>
      <c r="Z393" s="33" t="str">
        <f t="shared" si="136"/>
        <v>Team B2Team B5</v>
      </c>
      <c r="AA393" s="172">
        <f t="shared" si="137"/>
        <v>1</v>
      </c>
      <c r="AB393" s="172" t="str">
        <f t="shared" si="138"/>
        <v>3 : 3</v>
      </c>
      <c r="AC393" s="3" t="str">
        <f t="shared" si="139"/>
        <v/>
      </c>
      <c r="AD393" s="64" t="str">
        <f t="shared" si="140"/>
        <v/>
      </c>
      <c r="AE393" s="317"/>
      <c r="AF393" s="170"/>
      <c r="AG393" s="170"/>
      <c r="AH393" s="167" t="str">
        <f t="shared" si="141"/>
        <v>Team B2Team B5</v>
      </c>
    </row>
    <row r="394" spans="2:34" x14ac:dyDescent="0.2">
      <c r="B394" s="154" t="str">
        <f t="shared" si="157"/>
        <v>0 : 3</v>
      </c>
      <c r="C394" s="172" t="str">
        <f t="shared" si="159"/>
        <v>3 : 3</v>
      </c>
      <c r="D394" s="172" t="str">
        <f t="shared" si="161"/>
        <v>3 : 1</v>
      </c>
      <c r="E394" s="172" t="str">
        <f>IFERROR(VLOOKUP($C381&amp;$C$378,$Z$64:$AB$639,3,0),"")</f>
        <v>5 : 1</v>
      </c>
      <c r="F394" s="172" t="str">
        <f>IFERROR(VLOOKUP($C381&amp;$C$379,$Z$64:$AB$639,3,0),"")</f>
        <v>3 : 1</v>
      </c>
      <c r="G394" s="172" t="str">
        <f>IFERROR(VLOOKUP($C381&amp;$C$380,$Z$64:$AB$639,3,0),"")</f>
        <v>3 : 3</v>
      </c>
      <c r="H394" s="236" t="str">
        <f>""</f>
        <v/>
      </c>
      <c r="I394" s="172" t="str">
        <f t="shared" si="152"/>
        <v>1 : 3</v>
      </c>
      <c r="J394" s="64" t="str">
        <f t="shared" si="153"/>
        <v>3 : 3</v>
      </c>
      <c r="K394" s="154" t="str">
        <f t="shared" si="158"/>
        <v>1 : 2</v>
      </c>
      <c r="L394" s="172" t="str">
        <f t="shared" si="160"/>
        <v>5 : 1</v>
      </c>
      <c r="M394" s="172" t="str">
        <f t="shared" si="162"/>
        <v>1 : 6</v>
      </c>
      <c r="N394" s="172" t="str">
        <f>IFERROR(VLOOKUP($C381&amp;$C$378,$AC$64:$AD$639,2,0),"")</f>
        <v>2 : 2</v>
      </c>
      <c r="O394" s="172" t="str">
        <f>IFERROR(VLOOKUP($C381&amp;$C$379,$AC$64:$AD$639,2,0),"")</f>
        <v>1 : 2</v>
      </c>
      <c r="P394" s="172" t="str">
        <f>IFERROR(VLOOKUP($C381&amp;$C$380,$AC$64:$AD$639,2,0),"")</f>
        <v>2 : 4</v>
      </c>
      <c r="Q394" s="236" t="str">
        <f>""</f>
        <v/>
      </c>
      <c r="R394" s="172" t="str">
        <f t="shared" si="155"/>
        <v>5 : 1</v>
      </c>
      <c r="S394" s="190" t="str">
        <f t="shared" si="156"/>
        <v>0 : 0</v>
      </c>
      <c r="Y394" s="57" t="s">
        <v>46</v>
      </c>
      <c r="Z394" s="33" t="str">
        <f t="shared" si="136"/>
        <v>Team C2Team C5</v>
      </c>
      <c r="AA394" s="172">
        <f t="shared" si="137"/>
        <v>1</v>
      </c>
      <c r="AB394" s="172" t="str">
        <f t="shared" si="138"/>
        <v>3 : 1</v>
      </c>
      <c r="AC394" s="3" t="str">
        <f t="shared" si="139"/>
        <v/>
      </c>
      <c r="AD394" s="64" t="str">
        <f t="shared" si="140"/>
        <v/>
      </c>
      <c r="AE394" s="317"/>
      <c r="AF394" s="170"/>
      <c r="AG394" s="170"/>
      <c r="AH394" s="167" t="str">
        <f t="shared" si="141"/>
        <v>Team C2Team C5</v>
      </c>
    </row>
    <row r="395" spans="2:34" x14ac:dyDescent="0.2">
      <c r="B395" s="154" t="str">
        <f t="shared" si="157"/>
        <v>3 : 0</v>
      </c>
      <c r="C395" s="172" t="str">
        <f t="shared" si="159"/>
        <v>4 : 4</v>
      </c>
      <c r="D395" s="172" t="str">
        <f t="shared" si="161"/>
        <v>1 : 5</v>
      </c>
      <c r="E395" s="172" t="str">
        <f>IFERROR(VLOOKUP($C382&amp;$C$378,$Z$64:$AB$639,3,0),"")</f>
        <v>1 : 6</v>
      </c>
      <c r="F395" s="172" t="str">
        <f>IFERROR(VLOOKUP($C382&amp;$C$379,$Z$64:$AB$639,3,0),"")</f>
        <v>0 : 3</v>
      </c>
      <c r="G395" s="172" t="str">
        <f>IFERROR(VLOOKUP($C382&amp;$C$380,$Z$64:$AB$639,3,0),"")</f>
        <v>2 : 4</v>
      </c>
      <c r="H395" s="172" t="str">
        <f>IFERROR(VLOOKUP($C382&amp;$C$381,$Z$64:$AB$639,3,0),"")</f>
        <v>3 : 1</v>
      </c>
      <c r="I395" s="236" t="str">
        <f>""</f>
        <v/>
      </c>
      <c r="J395" s="64" t="str">
        <f t="shared" si="153"/>
        <v>3 : 3</v>
      </c>
      <c r="K395" s="154" t="str">
        <f t="shared" si="158"/>
        <v>3 : 3</v>
      </c>
      <c r="L395" s="172" t="str">
        <f t="shared" si="160"/>
        <v>3 : 3</v>
      </c>
      <c r="M395" s="172" t="str">
        <f t="shared" si="162"/>
        <v>5 : 5</v>
      </c>
      <c r="N395" s="172" t="str">
        <f>IFERROR(VLOOKUP($C382&amp;$C$378,$AC$64:$AD$639,2,0),"")</f>
        <v>3 : 0</v>
      </c>
      <c r="O395" s="172" t="str">
        <f>IFERROR(VLOOKUP($C382&amp;$C$379,$AC$64:$AD$639,2,0),"")</f>
        <v>1 : 2</v>
      </c>
      <c r="P395" s="172" t="str">
        <f>IFERROR(VLOOKUP($C382&amp;$C$380,$AC$64:$AD$639,2,0),"")</f>
        <v>0 : 3</v>
      </c>
      <c r="Q395" s="172" t="str">
        <f>IFERROR(VLOOKUP($C382&amp;$C$381,$AC$64:$AD$639,2,0),"")</f>
        <v>1 : 5</v>
      </c>
      <c r="R395" s="236" t="str">
        <f>""</f>
        <v/>
      </c>
      <c r="S395" s="190" t="str">
        <f t="shared" si="156"/>
        <v>5 : 1</v>
      </c>
      <c r="Y395" s="57" t="s">
        <v>47</v>
      </c>
      <c r="Z395" s="33" t="str">
        <f t="shared" si="136"/>
        <v>Team D2Team D5</v>
      </c>
      <c r="AA395" s="172">
        <f t="shared" si="137"/>
        <v>1</v>
      </c>
      <c r="AB395" s="172" t="str">
        <f t="shared" si="138"/>
        <v>3 : 3</v>
      </c>
      <c r="AC395" s="3" t="str">
        <f t="shared" si="139"/>
        <v/>
      </c>
      <c r="AD395" s="64" t="str">
        <f t="shared" si="140"/>
        <v/>
      </c>
      <c r="AE395" s="317"/>
      <c r="AF395" s="170"/>
      <c r="AG395" s="170"/>
      <c r="AH395" s="167" t="str">
        <f t="shared" si="141"/>
        <v>Team D2Team D5</v>
      </c>
    </row>
    <row r="396" spans="2:34" ht="12.75" thickBot="1" x14ac:dyDescent="0.25">
      <c r="B396" s="156" t="str">
        <f t="shared" si="157"/>
        <v>3 : 4</v>
      </c>
      <c r="C396" s="158" t="str">
        <f t="shared" si="159"/>
        <v>2 : 5</v>
      </c>
      <c r="D396" s="158" t="str">
        <f t="shared" si="161"/>
        <v>3 : 4</v>
      </c>
      <c r="E396" s="158" t="str">
        <f>IFERROR(VLOOKUP($C383&amp;$C$378,$Z$64:$AB$639,3,0),"")</f>
        <v>2 : 2</v>
      </c>
      <c r="F396" s="158" t="str">
        <f>IFERROR(VLOOKUP($C383&amp;$C$379,$Z$64:$AB$639,3,0),"")</f>
        <v>2 : 4</v>
      </c>
      <c r="G396" s="158" t="str">
        <f>IFERROR(VLOOKUP($C383&amp;$C$380,$Z$64:$AB$639,3,0),"")</f>
        <v>3 : 4</v>
      </c>
      <c r="H396" s="158" t="str">
        <f>IFERROR(VLOOKUP($C383&amp;$C$381,$Z$64:$AB$639,3,0),"")</f>
        <v>3 : 3</v>
      </c>
      <c r="I396" s="158" t="str">
        <f>IFERROR(VLOOKUP($C383&amp;$C$382,$Z$64:$AB$639,3,0),"")</f>
        <v>3 : 3</v>
      </c>
      <c r="J396" s="237" t="str">
        <f>""</f>
        <v/>
      </c>
      <c r="K396" s="156" t="str">
        <f t="shared" si="158"/>
        <v>3 : 3</v>
      </c>
      <c r="L396" s="158" t="str">
        <f t="shared" si="160"/>
        <v>5 : 5</v>
      </c>
      <c r="M396" s="158" t="str">
        <f t="shared" si="162"/>
        <v>3 : 3</v>
      </c>
      <c r="N396" s="158" t="str">
        <f>IFERROR(VLOOKUP($C383&amp;$C$378,$AC$64:$AD$639,2,0),"")</f>
        <v>1 : 3</v>
      </c>
      <c r="O396" s="158" t="str">
        <f>IFERROR(VLOOKUP($C383&amp;$C$379,$AC$64:$AD$639,2,0),"")</f>
        <v>3 : 3</v>
      </c>
      <c r="P396" s="158" t="str">
        <f>IFERROR(VLOOKUP($C383&amp;$C$380,$AC$64:$AD$639,2,0),"")</f>
        <v>3 : 3</v>
      </c>
      <c r="Q396" s="158" t="str">
        <f>IFERROR(VLOOKUP($C383&amp;$C$381,$AC$64:$AD$639,2,0),"")</f>
        <v>0 : 0</v>
      </c>
      <c r="R396" s="158" t="str">
        <f>IFERROR(VLOOKUP($C383&amp;$C$382,$AC$64:$AD$639,2,0),"")</f>
        <v>1 : 5</v>
      </c>
      <c r="S396" s="238" t="str">
        <f>""</f>
        <v/>
      </c>
      <c r="Y396" s="57" t="s">
        <v>48</v>
      </c>
      <c r="Z396" s="33" t="str">
        <f t="shared" si="136"/>
        <v>Maibach 1822 eVFC Barcelona</v>
      </c>
      <c r="AA396" s="172">
        <f t="shared" si="137"/>
        <v>1</v>
      </c>
      <c r="AB396" s="172" t="str">
        <f t="shared" si="138"/>
        <v>5 : 1</v>
      </c>
      <c r="AC396" s="3" t="str">
        <f t="shared" si="139"/>
        <v/>
      </c>
      <c r="AD396" s="64" t="str">
        <f t="shared" si="140"/>
        <v/>
      </c>
      <c r="AE396" s="317"/>
      <c r="AF396" s="170"/>
      <c r="AG396" s="170"/>
      <c r="AH396" s="167" t="str">
        <f t="shared" si="141"/>
        <v>Maibach 1822 eVFC Barcelona</v>
      </c>
    </row>
    <row r="397" spans="2:34" ht="12.75" thickTop="1" x14ac:dyDescent="0.2">
      <c r="Y397" s="57" t="s">
        <v>49</v>
      </c>
      <c r="Z397" s="33" t="str">
        <f t="shared" si="136"/>
        <v>Team B4Team B3</v>
      </c>
      <c r="AA397" s="172">
        <f t="shared" si="137"/>
        <v>1</v>
      </c>
      <c r="AB397" s="172" t="str">
        <f t="shared" si="138"/>
        <v>6 : 1</v>
      </c>
      <c r="AC397" s="3" t="str">
        <f t="shared" si="139"/>
        <v/>
      </c>
      <c r="AD397" s="64" t="str">
        <f t="shared" si="140"/>
        <v/>
      </c>
      <c r="AE397" s="317"/>
      <c r="AF397" s="170"/>
      <c r="AG397" s="170"/>
      <c r="AH397" s="167" t="str">
        <f t="shared" si="141"/>
        <v>Team B4Team B3</v>
      </c>
    </row>
    <row r="398" spans="2:34" x14ac:dyDescent="0.2">
      <c r="Y398" s="57" t="s">
        <v>50</v>
      </c>
      <c r="Z398" s="33" t="str">
        <f t="shared" si="136"/>
        <v>Team C4Team C3</v>
      </c>
      <c r="AA398" s="172">
        <f t="shared" si="137"/>
        <v>1</v>
      </c>
      <c r="AB398" s="172" t="str">
        <f t="shared" si="138"/>
        <v>5 : 2</v>
      </c>
      <c r="AC398" s="3" t="str">
        <f t="shared" si="139"/>
        <v/>
      </c>
      <c r="AD398" s="64" t="str">
        <f t="shared" si="140"/>
        <v/>
      </c>
      <c r="AE398" s="317"/>
      <c r="AF398" s="170"/>
      <c r="AG398" s="170"/>
      <c r="AH398" s="167" t="str">
        <f t="shared" si="141"/>
        <v>Team C4Team C3</v>
      </c>
    </row>
    <row r="399" spans="2:34" ht="12.75" thickBot="1" x14ac:dyDescent="0.25">
      <c r="Y399" s="57" t="s">
        <v>51</v>
      </c>
      <c r="Z399" s="33" t="str">
        <f t="shared" si="136"/>
        <v>Team D4Team D3</v>
      </c>
      <c r="AA399" s="172">
        <f t="shared" si="137"/>
        <v>1</v>
      </c>
      <c r="AB399" s="172" t="str">
        <f t="shared" si="138"/>
        <v>4 : 2</v>
      </c>
      <c r="AC399" s="3" t="str">
        <f t="shared" si="139"/>
        <v/>
      </c>
      <c r="AD399" s="64" t="str">
        <f t="shared" si="140"/>
        <v/>
      </c>
      <c r="AE399" s="317"/>
      <c r="AF399" s="170"/>
      <c r="AG399" s="170"/>
      <c r="AH399" s="167" t="str">
        <f t="shared" si="141"/>
        <v>Team D4Team D3</v>
      </c>
    </row>
    <row r="400" spans="2:34" ht="12" customHeight="1" thickBot="1" x14ac:dyDescent="0.25">
      <c r="B400" s="191" t="str">
        <f>""</f>
        <v/>
      </c>
      <c r="C400" s="191" t="str">
        <f>""</f>
        <v/>
      </c>
      <c r="D400" s="191" t="str">
        <f>""</f>
        <v/>
      </c>
      <c r="E400" s="191" t="str">
        <f>""</f>
        <v/>
      </c>
      <c r="F400" s="191" t="str">
        <f>""</f>
        <v/>
      </c>
      <c r="G400" s="191" t="str">
        <f>""</f>
        <v/>
      </c>
      <c r="H400" s="192" t="str">
        <f t="shared" ref="H400:M400" si="163">IF(LEN(H401)&gt;$J$74,LEFT(H401,$J$74)&amp;".",H401)</f>
        <v/>
      </c>
      <c r="I400" s="193" t="str">
        <f t="shared" si="163"/>
        <v/>
      </c>
      <c r="J400" s="193" t="str">
        <f t="shared" si="163"/>
        <v/>
      </c>
      <c r="K400" s="193" t="str">
        <f t="shared" si="163"/>
        <v/>
      </c>
      <c r="L400" s="193" t="str">
        <f t="shared" si="163"/>
        <v/>
      </c>
      <c r="M400" s="194" t="str">
        <f t="shared" si="163"/>
        <v/>
      </c>
      <c r="N400" s="192" t="str">
        <f>H400</f>
        <v/>
      </c>
      <c r="O400" s="193" t="str">
        <f t="shared" ref="O400:S400" si="164">I400</f>
        <v/>
      </c>
      <c r="P400" s="193" t="str">
        <f t="shared" si="164"/>
        <v/>
      </c>
      <c r="Q400" s="193" t="str">
        <f t="shared" si="164"/>
        <v/>
      </c>
      <c r="R400" s="193" t="str">
        <f t="shared" si="164"/>
        <v/>
      </c>
      <c r="S400" s="194" t="str">
        <f t="shared" si="164"/>
        <v/>
      </c>
      <c r="T400" s="9" t="str">
        <f>""</f>
        <v/>
      </c>
      <c r="Y400" s="57" t="s">
        <v>52</v>
      </c>
      <c r="Z400" s="33" t="str">
        <f t="shared" si="136"/>
        <v>1. FC RiedwaldTeam A7</v>
      </c>
      <c r="AA400" s="172">
        <f t="shared" si="137"/>
        <v>1</v>
      </c>
      <c r="AB400" s="172" t="str">
        <f t="shared" si="138"/>
        <v>3 : 0</v>
      </c>
      <c r="AC400" s="3" t="str">
        <f t="shared" si="139"/>
        <v/>
      </c>
      <c r="AD400" s="64" t="str">
        <f t="shared" si="140"/>
        <v/>
      </c>
      <c r="AE400" s="317"/>
      <c r="AF400" s="170"/>
      <c r="AG400" s="170"/>
      <c r="AH400" s="167" t="str">
        <f t="shared" si="141"/>
        <v>1. FC RiedwaldTeam A7</v>
      </c>
    </row>
    <row r="401" spans="2:34" ht="12" customHeight="1" thickTop="1" thickBot="1" x14ac:dyDescent="0.25">
      <c r="B401" s="274" t="str">
        <f>""</f>
        <v/>
      </c>
      <c r="C401" s="275" t="s">
        <v>79</v>
      </c>
      <c r="D401" s="276" t="s">
        <v>97</v>
      </c>
      <c r="E401" s="277" t="s">
        <v>164</v>
      </c>
      <c r="F401" s="277" t="s">
        <v>165</v>
      </c>
      <c r="G401" s="278" t="s">
        <v>166</v>
      </c>
      <c r="H401" s="279" t="str">
        <f>C402</f>
        <v/>
      </c>
      <c r="I401" s="280" t="str">
        <f>C403</f>
        <v/>
      </c>
      <c r="J401" s="280" t="str">
        <f>C404</f>
        <v/>
      </c>
      <c r="K401" s="280" t="str">
        <f>C405</f>
        <v/>
      </c>
      <c r="L401" s="280" t="str">
        <f>C406</f>
        <v/>
      </c>
      <c r="M401" s="281" t="str">
        <f>C407</f>
        <v/>
      </c>
      <c r="N401" s="279" t="str">
        <f>C402</f>
        <v/>
      </c>
      <c r="O401" s="280" t="str">
        <f>C403</f>
        <v/>
      </c>
      <c r="P401" s="280" t="str">
        <f>C404</f>
        <v/>
      </c>
      <c r="Q401" s="280" t="str">
        <f>C405</f>
        <v/>
      </c>
      <c r="R401" s="280" t="str">
        <f>C406</f>
        <v/>
      </c>
      <c r="S401" s="281" t="str">
        <f>C407</f>
        <v/>
      </c>
      <c r="T401" s="9" t="str">
        <f>""</f>
        <v/>
      </c>
      <c r="Y401" s="57" t="s">
        <v>53</v>
      </c>
      <c r="Z401" s="33" t="str">
        <f t="shared" si="136"/>
        <v>Team B1Team B7</v>
      </c>
      <c r="AA401" s="172">
        <f t="shared" si="137"/>
        <v>1</v>
      </c>
      <c r="AB401" s="172" t="str">
        <f t="shared" si="138"/>
        <v>5 : 1</v>
      </c>
      <c r="AC401" s="3" t="str">
        <f t="shared" si="139"/>
        <v/>
      </c>
      <c r="AD401" s="64" t="str">
        <f t="shared" si="140"/>
        <v/>
      </c>
      <c r="AE401" s="317"/>
      <c r="AF401" s="170"/>
      <c r="AG401" s="170"/>
      <c r="AH401" s="167" t="str">
        <f t="shared" si="141"/>
        <v>Team B1Team B7</v>
      </c>
    </row>
    <row r="402" spans="2:34" ht="12" customHeight="1" x14ac:dyDescent="0.2">
      <c r="B402" s="282" t="str">
        <f t="shared" ref="B402:B407" si="165">IF($C402="","",INDEX($B$375:$B$383,MATCH($C402,$C$375:$C$383,0)))</f>
        <v/>
      </c>
      <c r="C402" s="283" t="str">
        <f t="shared" ref="C402:C407" si="166">IF($K$13=0,"",$X4)</f>
        <v/>
      </c>
      <c r="D402" s="284" t="str">
        <f t="shared" ref="D402:D407" si="167">IF($C402="","",VLOOKUP($C402,$C$17:$AC$25,25,0))</f>
        <v/>
      </c>
      <c r="E402" s="285" t="str">
        <f t="shared" ref="E402:E407" si="168">IF($C402="","",VLOOKUP($C402,$C$17:$AC$25,26,0))</f>
        <v/>
      </c>
      <c r="F402" s="285" t="str">
        <f t="shared" ref="F402:F407" si="169">IF($C402="","",VLOOKUP($C402,$C$17:$AC$25,27,0))</f>
        <v/>
      </c>
      <c r="G402" s="286" t="str">
        <f t="shared" ref="G402:G407" si="170">IF($C402="","",VLOOKUP($C402,$C$81:$D$89,2,0))</f>
        <v/>
      </c>
      <c r="H402" s="287" t="str">
        <f>""</f>
        <v/>
      </c>
      <c r="I402" s="285" t="str">
        <f>IFERROR(VLOOKUP($C402&amp;I$401,$Z$64:$AB$639,3,0),"")</f>
        <v/>
      </c>
      <c r="J402" s="285" t="str">
        <f>IFERROR(VLOOKUP($C402&amp;J$401,$Z$64:$AB$639,3,0),"")</f>
        <v/>
      </c>
      <c r="K402" s="285" t="str">
        <f>IFERROR(VLOOKUP($C402&amp;K$401,$Z$64:$AB$639,3,0),"")</f>
        <v/>
      </c>
      <c r="L402" s="285" t="str">
        <f>IFERROR(VLOOKUP($C402&amp;L$401,$Z$64:$AB$639,3,0),"")</f>
        <v/>
      </c>
      <c r="M402" s="288" t="str">
        <f>IFERROR(VLOOKUP($C402&amp;M$401,$Z$64:$AB$639,3,0),"")</f>
        <v/>
      </c>
      <c r="N402" s="287" t="str">
        <f>""</f>
        <v/>
      </c>
      <c r="O402" s="285" t="str">
        <f>IFERROR(VLOOKUP($C402&amp;I$401,$AC$64:$AD$639,2,0),"")</f>
        <v/>
      </c>
      <c r="P402" s="285" t="str">
        <f>IFERROR(VLOOKUP($C402&amp;J$401,$AC$64:$AD$639,2,0),"")</f>
        <v/>
      </c>
      <c r="Q402" s="285" t="str">
        <f>IFERROR(VLOOKUP($C402&amp;K$401,$AC$64:$AD$639,2,0),"")</f>
        <v/>
      </c>
      <c r="R402" s="285" t="str">
        <f>IFERROR(VLOOKUP($C402&amp;L$401,$AC$64:$AD$639,2,0),"")</f>
        <v/>
      </c>
      <c r="S402" s="288" t="str">
        <f>IFERROR(VLOOKUP($C402&amp;M$401,$AC$64:$AD$639,2,0),"")</f>
        <v/>
      </c>
      <c r="T402" s="289" t="str">
        <f t="shared" ref="T402:T407" si="171">C402</f>
        <v/>
      </c>
      <c r="Y402" s="57" t="s">
        <v>54</v>
      </c>
      <c r="Z402" s="33" t="str">
        <f t="shared" si="136"/>
        <v>Team C1Team C7</v>
      </c>
      <c r="AA402" s="172">
        <f t="shared" si="137"/>
        <v>1</v>
      </c>
      <c r="AB402" s="172" t="str">
        <f t="shared" si="138"/>
        <v>0 : 3</v>
      </c>
      <c r="AC402" s="3" t="str">
        <f t="shared" si="139"/>
        <v/>
      </c>
      <c r="AD402" s="64" t="str">
        <f t="shared" si="140"/>
        <v/>
      </c>
      <c r="AE402" s="317"/>
      <c r="AF402" s="170"/>
      <c r="AG402" s="170"/>
      <c r="AH402" s="167" t="str">
        <f t="shared" si="141"/>
        <v>Team C1Team C7</v>
      </c>
    </row>
    <row r="403" spans="2:34" ht="12" customHeight="1" x14ac:dyDescent="0.2">
      <c r="B403" s="290" t="str">
        <f t="shared" si="165"/>
        <v/>
      </c>
      <c r="C403" s="291" t="str">
        <f t="shared" si="166"/>
        <v/>
      </c>
      <c r="D403" s="292" t="str">
        <f t="shared" si="167"/>
        <v/>
      </c>
      <c r="E403" s="293" t="str">
        <f t="shared" si="168"/>
        <v/>
      </c>
      <c r="F403" s="293" t="str">
        <f t="shared" si="169"/>
        <v/>
      </c>
      <c r="G403" s="294" t="str">
        <f t="shared" si="170"/>
        <v/>
      </c>
      <c r="H403" s="295" t="str">
        <f>IFERROR(VLOOKUP($C403&amp;H$401,$Z$64:$AB$639,3,0),"")</f>
        <v/>
      </c>
      <c r="I403" s="296" t="str">
        <f>""</f>
        <v/>
      </c>
      <c r="J403" s="293" t="str">
        <f>IFERROR(VLOOKUP($C403&amp;J$401,$Z$64:$AB$639,3,0),"")</f>
        <v/>
      </c>
      <c r="K403" s="293" t="str">
        <f>IFERROR(VLOOKUP($C403&amp;K$401,$Z$64:$AB$639,3,0),"")</f>
        <v/>
      </c>
      <c r="L403" s="293" t="str">
        <f>IFERROR(VLOOKUP($C403&amp;L$401,$Z$64:$AB$639,3,0),"")</f>
        <v/>
      </c>
      <c r="M403" s="297" t="str">
        <f>IFERROR(VLOOKUP($C403&amp;M$401,$Z$64:$AB$639,3,0),"")</f>
        <v/>
      </c>
      <c r="N403" s="295" t="str">
        <f>IFERROR(VLOOKUP($C403&amp;H$401,$AC$64:$AD$639,2,0),"")</f>
        <v/>
      </c>
      <c r="O403" s="296" t="str">
        <f>""</f>
        <v/>
      </c>
      <c r="P403" s="293" t="str">
        <f>IFERROR(VLOOKUP($C403&amp;J$401,$AC$64:$AD$639,2,0),"")</f>
        <v/>
      </c>
      <c r="Q403" s="293" t="str">
        <f>IFERROR(VLOOKUP($C403&amp;K$401,$AC$64:$AD$639,2,0),"")</f>
        <v/>
      </c>
      <c r="R403" s="293" t="str">
        <f>IFERROR(VLOOKUP($C403&amp;L$401,$AC$64:$AD$639,2,0),"")</f>
        <v/>
      </c>
      <c r="S403" s="297" t="str">
        <f>IFERROR(VLOOKUP($C403&amp;M$401,$AC$64:$AD$639,2,0),"")</f>
        <v/>
      </c>
      <c r="T403" s="298" t="str">
        <f t="shared" si="171"/>
        <v/>
      </c>
      <c r="Y403" s="57" t="s">
        <v>55</v>
      </c>
      <c r="Z403" s="33" t="str">
        <f t="shared" si="136"/>
        <v>Team D1Team D7</v>
      </c>
      <c r="AA403" s="172">
        <f t="shared" si="137"/>
        <v>1</v>
      </c>
      <c r="AB403" s="172" t="str">
        <f t="shared" si="138"/>
        <v>1 : 2</v>
      </c>
      <c r="AC403" s="3" t="str">
        <f t="shared" si="139"/>
        <v/>
      </c>
      <c r="AD403" s="64" t="str">
        <f t="shared" si="140"/>
        <v/>
      </c>
      <c r="AE403" s="317"/>
      <c r="AF403" s="170"/>
      <c r="AG403" s="170"/>
      <c r="AH403" s="167" t="str">
        <f t="shared" si="141"/>
        <v>Team D1Team D7</v>
      </c>
    </row>
    <row r="404" spans="2:34" ht="12" customHeight="1" x14ac:dyDescent="0.2">
      <c r="B404" s="290" t="str">
        <f t="shared" si="165"/>
        <v/>
      </c>
      <c r="C404" s="291" t="str">
        <f t="shared" si="166"/>
        <v/>
      </c>
      <c r="D404" s="292" t="str">
        <f t="shared" si="167"/>
        <v/>
      </c>
      <c r="E404" s="293" t="str">
        <f t="shared" si="168"/>
        <v/>
      </c>
      <c r="F404" s="293" t="str">
        <f t="shared" si="169"/>
        <v/>
      </c>
      <c r="G404" s="294" t="str">
        <f t="shared" si="170"/>
        <v/>
      </c>
      <c r="H404" s="295" t="str">
        <f>IFERROR(VLOOKUP($C404&amp;H$401,$Z$64:$AB$639,3,0),"")</f>
        <v/>
      </c>
      <c r="I404" s="293" t="str">
        <f>IFERROR(VLOOKUP($C404&amp;I$401,$Z$64:$AB$639,3,0),"")</f>
        <v/>
      </c>
      <c r="J404" s="296" t="str">
        <f>""</f>
        <v/>
      </c>
      <c r="K404" s="293" t="str">
        <f>IFERROR(VLOOKUP($C404&amp;K$401,$Z$64:$AB$639,3,0),"")</f>
        <v/>
      </c>
      <c r="L404" s="293" t="str">
        <f>IFERROR(VLOOKUP($C404&amp;L$401,$Z$64:$AB$639,3,0),"")</f>
        <v/>
      </c>
      <c r="M404" s="297" t="str">
        <f>IFERROR(VLOOKUP($C404&amp;M$401,$Z$64:$AB$639,3,0),"")</f>
        <v/>
      </c>
      <c r="N404" s="295" t="str">
        <f>IFERROR(VLOOKUP($C404&amp;H$401,$AC$64:$AD$639,2,0),"")</f>
        <v/>
      </c>
      <c r="O404" s="293" t="str">
        <f>IFERROR(VLOOKUP($C404&amp;I$401,$AC$64:$AD$639,2,0),"")</f>
        <v/>
      </c>
      <c r="P404" s="296" t="str">
        <f>""</f>
        <v/>
      </c>
      <c r="Q404" s="293" t="str">
        <f>IFERROR(VLOOKUP($C404&amp;K$401,$AC$64:$AD$639,2,0),"")</f>
        <v/>
      </c>
      <c r="R404" s="293" t="str">
        <f>IFERROR(VLOOKUP($C404&amp;L$401,$AC$64:$AD$639,2,0),"")</f>
        <v/>
      </c>
      <c r="S404" s="297" t="str">
        <f>IFERROR(VLOOKUP($C404&amp;M$401,$AC$64:$AD$639,2,0),"")</f>
        <v/>
      </c>
      <c r="T404" s="298" t="str">
        <f t="shared" si="171"/>
        <v/>
      </c>
      <c r="Y404" s="57" t="s">
        <v>56</v>
      </c>
      <c r="Z404" s="33" t="str">
        <f t="shared" si="136"/>
        <v>Team A8FV Schlappe Lunge</v>
      </c>
      <c r="AA404" s="172">
        <f t="shared" si="137"/>
        <v>1</v>
      </c>
      <c r="AB404" s="172" t="str">
        <f t="shared" si="138"/>
        <v>2 : 2</v>
      </c>
      <c r="AC404" s="3" t="str">
        <f t="shared" si="139"/>
        <v/>
      </c>
      <c r="AD404" s="64" t="str">
        <f t="shared" si="140"/>
        <v/>
      </c>
      <c r="AE404" s="317"/>
      <c r="AF404" s="170"/>
      <c r="AG404" s="170"/>
      <c r="AH404" s="167" t="str">
        <f t="shared" si="141"/>
        <v>Team A8FV Schlappe Lunge</v>
      </c>
    </row>
    <row r="405" spans="2:34" ht="12" customHeight="1" x14ac:dyDescent="0.2">
      <c r="B405" s="290" t="str">
        <f t="shared" si="165"/>
        <v/>
      </c>
      <c r="C405" s="291" t="str">
        <f t="shared" si="166"/>
        <v/>
      </c>
      <c r="D405" s="292" t="str">
        <f t="shared" si="167"/>
        <v/>
      </c>
      <c r="E405" s="293" t="str">
        <f t="shared" si="168"/>
        <v/>
      </c>
      <c r="F405" s="293" t="str">
        <f t="shared" si="169"/>
        <v/>
      </c>
      <c r="G405" s="294" t="str">
        <f t="shared" si="170"/>
        <v/>
      </c>
      <c r="H405" s="295" t="str">
        <f>IFERROR(VLOOKUP($C405&amp;H$401,$Z$64:$AB$639,3,0),"")</f>
        <v/>
      </c>
      <c r="I405" s="293" t="str">
        <f>IFERROR(VLOOKUP($C405&amp;I$401,$Z$64:$AB$639,3,0),"")</f>
        <v/>
      </c>
      <c r="J405" s="293" t="str">
        <f>IFERROR(VLOOKUP($C405&amp;J$401,$Z$64:$AB$639,3,0),"")</f>
        <v/>
      </c>
      <c r="K405" s="296" t="str">
        <f>""</f>
        <v/>
      </c>
      <c r="L405" s="293" t="str">
        <f>IFERROR(VLOOKUP($C405&amp;L$401,$Z$64:$AB$639,3,0),"")</f>
        <v/>
      </c>
      <c r="M405" s="297" t="str">
        <f>IFERROR(VLOOKUP($C405&amp;M$401,$Z$64:$AB$639,3,0),"")</f>
        <v/>
      </c>
      <c r="N405" s="295" t="str">
        <f>IFERROR(VLOOKUP($C405&amp;H$401,$AC$64:$AD$639,2,0),"")</f>
        <v/>
      </c>
      <c r="O405" s="293" t="str">
        <f>IFERROR(VLOOKUP($C405&amp;I$401,$AC$64:$AD$639,2,0),"")</f>
        <v/>
      </c>
      <c r="P405" s="293" t="str">
        <f>IFERROR(VLOOKUP($C405&amp;J$401,$AC$64:$AD$639,2,0),"")</f>
        <v/>
      </c>
      <c r="Q405" s="296" t="str">
        <f>""</f>
        <v/>
      </c>
      <c r="R405" s="293" t="str">
        <f>IFERROR(VLOOKUP($C405&amp;L$401,$AC$64:$AD$639,2,0),"")</f>
        <v/>
      </c>
      <c r="S405" s="297" t="str">
        <f>IFERROR(VLOOKUP($C405&amp;M$401,$AC$64:$AD$639,2,0),"")</f>
        <v/>
      </c>
      <c r="T405" s="298" t="str">
        <f t="shared" si="171"/>
        <v/>
      </c>
      <c r="Y405" s="57" t="s">
        <v>57</v>
      </c>
      <c r="Z405" s="33" t="str">
        <f t="shared" si="136"/>
        <v>Team B8Team B6</v>
      </c>
      <c r="AA405" s="172">
        <f t="shared" si="137"/>
        <v>1</v>
      </c>
      <c r="AB405" s="172" t="str">
        <f t="shared" si="138"/>
        <v>4 : 3</v>
      </c>
      <c r="AC405" s="3" t="str">
        <f t="shared" si="139"/>
        <v/>
      </c>
      <c r="AD405" s="64" t="str">
        <f t="shared" si="140"/>
        <v/>
      </c>
      <c r="AE405" s="317"/>
      <c r="AF405" s="170"/>
      <c r="AG405" s="170"/>
      <c r="AH405" s="167" t="str">
        <f t="shared" si="141"/>
        <v>Team B8Team B6</v>
      </c>
    </row>
    <row r="406" spans="2:34" ht="12" customHeight="1" x14ac:dyDescent="0.2">
      <c r="B406" s="290" t="str">
        <f t="shared" si="165"/>
        <v/>
      </c>
      <c r="C406" s="291" t="str">
        <f t="shared" si="166"/>
        <v/>
      </c>
      <c r="D406" s="292" t="str">
        <f t="shared" si="167"/>
        <v/>
      </c>
      <c r="E406" s="293" t="str">
        <f t="shared" si="168"/>
        <v/>
      </c>
      <c r="F406" s="293" t="str">
        <f t="shared" si="169"/>
        <v/>
      </c>
      <c r="G406" s="294" t="str">
        <f t="shared" si="170"/>
        <v/>
      </c>
      <c r="H406" s="295" t="str">
        <f>IFERROR(VLOOKUP($C406&amp;H$401,$Z$64:$AB$639,3,0),"")</f>
        <v/>
      </c>
      <c r="I406" s="293" t="str">
        <f>IFERROR(VLOOKUP($C406&amp;I$401,$Z$64:$AB$639,3,0),"")</f>
        <v/>
      </c>
      <c r="J406" s="293" t="str">
        <f>IFERROR(VLOOKUP($C406&amp;J$401,$Z$64:$AB$639,3,0),"")</f>
        <v/>
      </c>
      <c r="K406" s="293" t="str">
        <f>IFERROR(VLOOKUP($C406&amp;K$401,$Z$64:$AB$639,3,0),"")</f>
        <v/>
      </c>
      <c r="L406" s="296" t="str">
        <f>""</f>
        <v/>
      </c>
      <c r="M406" s="297" t="str">
        <f>IFERROR(VLOOKUP($C406&amp;M$401,$Z$64:$AB$639,3,0),"")</f>
        <v/>
      </c>
      <c r="N406" s="295" t="str">
        <f>IFERROR(VLOOKUP($C406&amp;H$401,$AC$64:$AD$639,2,0),"")</f>
        <v/>
      </c>
      <c r="O406" s="293" t="str">
        <f>IFERROR(VLOOKUP($C406&amp;I$401,$AC$64:$AD$639,2,0),"")</f>
        <v/>
      </c>
      <c r="P406" s="293" t="str">
        <f>IFERROR(VLOOKUP($C406&amp;J$401,$AC$64:$AD$639,2,0),"")</f>
        <v/>
      </c>
      <c r="Q406" s="293" t="str">
        <f>IFERROR(VLOOKUP($C406&amp;K$401,$AC$64:$AD$639,2,0),"")</f>
        <v/>
      </c>
      <c r="R406" s="296" t="str">
        <f>""</f>
        <v/>
      </c>
      <c r="S406" s="297" t="str">
        <f>IFERROR(VLOOKUP($C406&amp;M$401,$AC$64:$AD$639,2,0),"")</f>
        <v/>
      </c>
      <c r="T406" s="298" t="str">
        <f t="shared" si="171"/>
        <v/>
      </c>
      <c r="Y406" s="57" t="s">
        <v>58</v>
      </c>
      <c r="Z406" s="33" t="str">
        <f t="shared" si="136"/>
        <v>Team C8Team C6</v>
      </c>
      <c r="AA406" s="172">
        <f t="shared" si="137"/>
        <v>1</v>
      </c>
      <c r="AB406" s="172" t="str">
        <f t="shared" si="138"/>
        <v>3 : 3</v>
      </c>
      <c r="AC406" s="3" t="str">
        <f t="shared" si="139"/>
        <v/>
      </c>
      <c r="AD406" s="64" t="str">
        <f t="shared" si="140"/>
        <v/>
      </c>
      <c r="AE406" s="317"/>
      <c r="AF406" s="170"/>
      <c r="AG406" s="170"/>
      <c r="AH406" s="167" t="str">
        <f t="shared" si="141"/>
        <v>Team C8Team C6</v>
      </c>
    </row>
    <row r="407" spans="2:34" ht="12" customHeight="1" thickBot="1" x14ac:dyDescent="0.25">
      <c r="B407" s="299" t="str">
        <f t="shared" si="165"/>
        <v/>
      </c>
      <c r="C407" s="300" t="str">
        <f t="shared" si="166"/>
        <v/>
      </c>
      <c r="D407" s="301" t="str">
        <f t="shared" si="167"/>
        <v/>
      </c>
      <c r="E407" s="302" t="str">
        <f t="shared" si="168"/>
        <v/>
      </c>
      <c r="F407" s="302" t="str">
        <f t="shared" si="169"/>
        <v/>
      </c>
      <c r="G407" s="303" t="str">
        <f t="shared" si="170"/>
        <v/>
      </c>
      <c r="H407" s="304" t="str">
        <f>IFERROR(VLOOKUP($C407&amp;H$401,$Z$64:$AB$639,3,0),"")</f>
        <v/>
      </c>
      <c r="I407" s="302" t="str">
        <f>IFERROR(VLOOKUP($C407&amp;I$401,$Z$64:$AB$639,3,0),"")</f>
        <v/>
      </c>
      <c r="J407" s="302" t="str">
        <f>IFERROR(VLOOKUP($C407&amp;J$401,$Z$64:$AB$639,3,0),"")</f>
        <v/>
      </c>
      <c r="K407" s="302" t="str">
        <f>IFERROR(VLOOKUP($C407&amp;K$401,$Z$64:$AB$639,3,0),"")</f>
        <v/>
      </c>
      <c r="L407" s="302" t="str">
        <f>IFERROR(VLOOKUP($C407&amp;L$401,$Z$64:$AB$639,3,0),"")</f>
        <v/>
      </c>
      <c r="M407" s="305" t="str">
        <f>""</f>
        <v/>
      </c>
      <c r="N407" s="304" t="str">
        <f>IFERROR(VLOOKUP($C407&amp;H$401,$AC$64:$AD$639,2,0),"")</f>
        <v/>
      </c>
      <c r="O407" s="302" t="str">
        <f>IFERROR(VLOOKUP($C407&amp;I$401,$AC$64:$AD$639,2,0),"")</f>
        <v/>
      </c>
      <c r="P407" s="302" t="str">
        <f>IFERROR(VLOOKUP($C407&amp;J$401,$AC$64:$AD$639,2,0),"")</f>
        <v/>
      </c>
      <c r="Q407" s="302" t="str">
        <f>IFERROR(VLOOKUP($C407&amp;K$401,$AC$64:$AD$639,2,0),"")</f>
        <v/>
      </c>
      <c r="R407" s="302" t="str">
        <f>IFERROR(VLOOKUP($C407&amp;L$401,$AC$64:$AD$639,2,0),"")</f>
        <v/>
      </c>
      <c r="S407" s="305" t="str">
        <f>""</f>
        <v/>
      </c>
      <c r="T407" s="306" t="str">
        <f t="shared" si="171"/>
        <v/>
      </c>
      <c r="Y407" s="57" t="s">
        <v>59</v>
      </c>
      <c r="Z407" s="33" t="str">
        <f t="shared" si="136"/>
        <v>Team D8Team D6</v>
      </c>
      <c r="AA407" s="172">
        <f t="shared" si="137"/>
        <v>1</v>
      </c>
      <c r="AB407" s="172" t="str">
        <f t="shared" si="138"/>
        <v>1 : 3</v>
      </c>
      <c r="AC407" s="3" t="str">
        <f t="shared" si="139"/>
        <v/>
      </c>
      <c r="AD407" s="64" t="str">
        <f t="shared" si="140"/>
        <v/>
      </c>
      <c r="AE407" s="317"/>
      <c r="AF407" s="170"/>
      <c r="AG407" s="170"/>
      <c r="AH407" s="167" t="str">
        <f t="shared" si="141"/>
        <v>Team D8Team D6</v>
      </c>
    </row>
    <row r="408" spans="2:34" ht="12" customHeight="1" thickTop="1" thickBot="1" x14ac:dyDescent="0.25">
      <c r="B408" s="307" t="str">
        <f>""</f>
        <v/>
      </c>
      <c r="C408" s="307" t="str">
        <f>""</f>
        <v/>
      </c>
      <c r="D408" s="307" t="str">
        <f>""</f>
        <v/>
      </c>
      <c r="E408" s="307" t="str">
        <f>""</f>
        <v/>
      </c>
      <c r="F408" s="307" t="str">
        <f>""</f>
        <v/>
      </c>
      <c r="G408" s="307" t="str">
        <f>""</f>
        <v/>
      </c>
      <c r="H408" s="308" t="str">
        <f>""</f>
        <v/>
      </c>
      <c r="I408" s="308" t="str">
        <f>""</f>
        <v/>
      </c>
      <c r="J408" s="308" t="str">
        <f>""</f>
        <v/>
      </c>
      <c r="K408" s="308" t="str">
        <f>""</f>
        <v/>
      </c>
      <c r="L408" s="308" t="str">
        <f>""</f>
        <v/>
      </c>
      <c r="M408" s="308" t="str">
        <f>""</f>
        <v/>
      </c>
      <c r="N408" s="309" t="str">
        <f>""</f>
        <v/>
      </c>
      <c r="O408" s="309" t="str">
        <f>""</f>
        <v/>
      </c>
      <c r="P408" s="309" t="str">
        <f>""</f>
        <v/>
      </c>
      <c r="Q408" s="309" t="str">
        <f>""</f>
        <v/>
      </c>
      <c r="R408" s="309" t="str">
        <f>""</f>
        <v/>
      </c>
      <c r="S408" s="309" t="str">
        <f>""</f>
        <v/>
      </c>
      <c r="T408" s="309" t="str">
        <f>""</f>
        <v/>
      </c>
      <c r="Y408" s="57" t="s">
        <v>60</v>
      </c>
      <c r="Z408" s="33" t="str">
        <f t="shared" si="136"/>
        <v>Beinbruch SCTeam A9</v>
      </c>
      <c r="AA408" s="172">
        <f t="shared" si="137"/>
        <v>1</v>
      </c>
      <c r="AB408" s="172" t="str">
        <f t="shared" si="138"/>
        <v>3 : 3</v>
      </c>
      <c r="AC408" s="3" t="str">
        <f t="shared" si="139"/>
        <v/>
      </c>
      <c r="AD408" s="64" t="str">
        <f t="shared" si="140"/>
        <v/>
      </c>
      <c r="AE408" s="317"/>
      <c r="AF408" s="170"/>
      <c r="AG408" s="170"/>
      <c r="AH408" s="167" t="str">
        <f t="shared" si="141"/>
        <v>Beinbruch SCTeam A9</v>
      </c>
    </row>
    <row r="409" spans="2:34" ht="12" customHeight="1" thickBot="1" x14ac:dyDescent="0.25">
      <c r="B409" s="309" t="str">
        <f>""</f>
        <v/>
      </c>
      <c r="C409" s="309" t="str">
        <f>""</f>
        <v/>
      </c>
      <c r="D409" s="309" t="str">
        <f>""</f>
        <v/>
      </c>
      <c r="E409" s="309" t="str">
        <f>""</f>
        <v/>
      </c>
      <c r="F409" s="309" t="str">
        <f>""</f>
        <v/>
      </c>
      <c r="G409" s="309" t="str">
        <f>""</f>
        <v/>
      </c>
      <c r="H409" s="310" t="str">
        <f t="shared" ref="H409:M409" si="172">IF(LEN(H410)&gt;$J$74,LEFT(H410,$J$74)&amp;".",H410)</f>
        <v/>
      </c>
      <c r="I409" s="311" t="str">
        <f t="shared" si="172"/>
        <v/>
      </c>
      <c r="J409" s="311" t="str">
        <f t="shared" si="172"/>
        <v/>
      </c>
      <c r="K409" s="311" t="str">
        <f t="shared" si="172"/>
        <v/>
      </c>
      <c r="L409" s="311" t="str">
        <f t="shared" si="172"/>
        <v/>
      </c>
      <c r="M409" s="312" t="str">
        <f t="shared" si="172"/>
        <v/>
      </c>
      <c r="N409" s="310" t="str">
        <f>H409</f>
        <v/>
      </c>
      <c r="O409" s="311" t="str">
        <f t="shared" ref="O409:S409" si="173">I409</f>
        <v/>
      </c>
      <c r="P409" s="311" t="str">
        <f t="shared" si="173"/>
        <v/>
      </c>
      <c r="Q409" s="311" t="str">
        <f t="shared" si="173"/>
        <v/>
      </c>
      <c r="R409" s="311" t="str">
        <f t="shared" si="173"/>
        <v/>
      </c>
      <c r="S409" s="312" t="str">
        <f t="shared" si="173"/>
        <v/>
      </c>
      <c r="T409" s="9" t="str">
        <f>""</f>
        <v/>
      </c>
      <c r="Y409" s="57" t="s">
        <v>61</v>
      </c>
      <c r="Z409" s="33" t="str">
        <f t="shared" si="136"/>
        <v>Team B5Team B9</v>
      </c>
      <c r="AA409" s="172">
        <f t="shared" si="137"/>
        <v>1</v>
      </c>
      <c r="AB409" s="172" t="str">
        <f t="shared" si="138"/>
        <v>1 : 5</v>
      </c>
      <c r="AC409" s="3" t="str">
        <f t="shared" si="139"/>
        <v/>
      </c>
      <c r="AD409" s="64" t="str">
        <f t="shared" si="140"/>
        <v/>
      </c>
      <c r="AE409" s="317"/>
      <c r="AF409" s="170"/>
      <c r="AG409" s="170"/>
      <c r="AH409" s="167" t="str">
        <f t="shared" si="141"/>
        <v>Team B5Team B9</v>
      </c>
    </row>
    <row r="410" spans="2:34" ht="12" customHeight="1" thickTop="1" thickBot="1" x14ac:dyDescent="0.25">
      <c r="B410" s="274" t="str">
        <f>""</f>
        <v/>
      </c>
      <c r="C410" s="275" t="s">
        <v>79</v>
      </c>
      <c r="D410" s="276" t="s">
        <v>97</v>
      </c>
      <c r="E410" s="277" t="s">
        <v>164</v>
      </c>
      <c r="F410" s="277" t="s">
        <v>165</v>
      </c>
      <c r="G410" s="278" t="s">
        <v>166</v>
      </c>
      <c r="H410" s="279" t="str">
        <f>C411</f>
        <v/>
      </c>
      <c r="I410" s="280" t="str">
        <f>C412</f>
        <v/>
      </c>
      <c r="J410" s="280" t="str">
        <f>C413</f>
        <v/>
      </c>
      <c r="K410" s="280" t="str">
        <f>C414</f>
        <v/>
      </c>
      <c r="L410" s="280" t="str">
        <f>C415</f>
        <v/>
      </c>
      <c r="M410" s="281" t="str">
        <f>C416</f>
        <v/>
      </c>
      <c r="N410" s="279" t="str">
        <f>C411</f>
        <v/>
      </c>
      <c r="O410" s="280" t="str">
        <f>C412</f>
        <v/>
      </c>
      <c r="P410" s="280" t="str">
        <f>C413</f>
        <v/>
      </c>
      <c r="Q410" s="280" t="str">
        <f>C414</f>
        <v/>
      </c>
      <c r="R410" s="280" t="str">
        <f>C415</f>
        <v/>
      </c>
      <c r="S410" s="281" t="str">
        <f>C416</f>
        <v/>
      </c>
      <c r="T410" s="9" t="str">
        <f>""</f>
        <v/>
      </c>
      <c r="Y410" s="57" t="s">
        <v>62</v>
      </c>
      <c r="Z410" s="33" t="str">
        <f t="shared" si="136"/>
        <v>Team C5Team C9</v>
      </c>
      <c r="AA410" s="172">
        <f t="shared" si="137"/>
        <v>1</v>
      </c>
      <c r="AB410" s="172" t="str">
        <f t="shared" si="138"/>
        <v>1 : 6</v>
      </c>
      <c r="AC410" s="3" t="str">
        <f t="shared" si="139"/>
        <v/>
      </c>
      <c r="AD410" s="64" t="str">
        <f t="shared" si="140"/>
        <v/>
      </c>
      <c r="AE410" s="317"/>
      <c r="AF410" s="170"/>
      <c r="AG410" s="170"/>
      <c r="AH410" s="167" t="str">
        <f t="shared" si="141"/>
        <v>Team C5Team C9</v>
      </c>
    </row>
    <row r="411" spans="2:34" ht="12" customHeight="1" x14ac:dyDescent="0.2">
      <c r="B411" s="282" t="str">
        <f t="shared" ref="B411:B416" si="174">IF($C411="","",INDEX($B$375:$B$383,MATCH($C411,$C$375:$C$383,0)))</f>
        <v/>
      </c>
      <c r="C411" s="283" t="str">
        <f t="shared" ref="C411:C416" si="175">IF($K$13=0,"",$AC4)</f>
        <v/>
      </c>
      <c r="D411" s="284" t="str">
        <f t="shared" ref="D411:D416" si="176">IF($C411="","",VLOOKUP($C411,$C$17:$AC$25,25,0))</f>
        <v/>
      </c>
      <c r="E411" s="285" t="str">
        <f t="shared" ref="E411:E416" si="177">IF($C411="","",VLOOKUP($C411,$C$17:$AC$25,26,0))</f>
        <v/>
      </c>
      <c r="F411" s="285" t="str">
        <f t="shared" ref="F411:F416" si="178">IF($C411="","",VLOOKUP($C411,$C$17:$AC$25,27,0))</f>
        <v/>
      </c>
      <c r="G411" s="286" t="str">
        <f t="shared" ref="G411:G416" si="179">IF($C411="","",VLOOKUP($C411,$C$81:$D$89,2,0))</f>
        <v/>
      </c>
      <c r="H411" s="287" t="str">
        <f>""</f>
        <v/>
      </c>
      <c r="I411" s="285" t="str">
        <f>IFERROR(VLOOKUP($C411&amp;I$410,$Z$64:$AB$639,3,0),"")</f>
        <v/>
      </c>
      <c r="J411" s="285" t="str">
        <f>IFERROR(VLOOKUP($C411&amp;J$410,$Z$64:$AB$639,3,0),"")</f>
        <v/>
      </c>
      <c r="K411" s="285" t="str">
        <f>IFERROR(VLOOKUP($C411&amp;K$410,$Z$64:$AB$639,3,0),"")</f>
        <v/>
      </c>
      <c r="L411" s="285" t="str">
        <f>IFERROR(VLOOKUP($C411&amp;L$410,$Z$64:$AB$639,3,0),"")</f>
        <v/>
      </c>
      <c r="M411" s="288" t="str">
        <f>IFERROR(VLOOKUP($C411&amp;M$410,$Z$64:$AB$639,3,0),"")</f>
        <v/>
      </c>
      <c r="N411" s="287" t="str">
        <f>""</f>
        <v/>
      </c>
      <c r="O411" s="285" t="str">
        <f>IFERROR(VLOOKUP($C411&amp;I$410,$AC$64:$AD$639,2,0),"")</f>
        <v/>
      </c>
      <c r="P411" s="285" t="str">
        <f>IFERROR(VLOOKUP($C411&amp;J$410,$AC$64:$AD$639,2,0),"")</f>
        <v/>
      </c>
      <c r="Q411" s="285" t="str">
        <f>IFERROR(VLOOKUP($C411&amp;K$410,$AC$64:$AD$639,2,0),"")</f>
        <v/>
      </c>
      <c r="R411" s="285" t="str">
        <f>IFERROR(VLOOKUP($C411&amp;L$410,$AC$64:$AD$639,2,0),"")</f>
        <v/>
      </c>
      <c r="S411" s="288" t="str">
        <f>IFERROR(VLOOKUP($C411&amp;M$410,$AC$64:$AD$639,2,0),"")</f>
        <v/>
      </c>
      <c r="T411" s="289" t="str">
        <f t="shared" ref="T411:T416" si="180">C411</f>
        <v/>
      </c>
      <c r="Y411" s="57" t="s">
        <v>63</v>
      </c>
      <c r="Z411" s="33" t="str">
        <f t="shared" si="136"/>
        <v>Team D5Team D9</v>
      </c>
      <c r="AA411" s="172">
        <f t="shared" si="137"/>
        <v>1</v>
      </c>
      <c r="AB411" s="172" t="str">
        <f t="shared" si="138"/>
        <v>2 : 5</v>
      </c>
      <c r="AC411" s="3" t="str">
        <f t="shared" si="139"/>
        <v/>
      </c>
      <c r="AD411" s="64" t="str">
        <f t="shared" si="140"/>
        <v/>
      </c>
      <c r="AE411" s="317"/>
      <c r="AF411" s="170"/>
      <c r="AG411" s="170"/>
      <c r="AH411" s="167" t="str">
        <f t="shared" si="141"/>
        <v>Team D5Team D9</v>
      </c>
    </row>
    <row r="412" spans="2:34" ht="12" customHeight="1" x14ac:dyDescent="0.2">
      <c r="B412" s="290" t="str">
        <f t="shared" si="174"/>
        <v/>
      </c>
      <c r="C412" s="291" t="str">
        <f t="shared" si="175"/>
        <v/>
      </c>
      <c r="D412" s="292" t="str">
        <f t="shared" si="176"/>
        <v/>
      </c>
      <c r="E412" s="293" t="str">
        <f t="shared" si="177"/>
        <v/>
      </c>
      <c r="F412" s="293" t="str">
        <f t="shared" si="178"/>
        <v/>
      </c>
      <c r="G412" s="294" t="str">
        <f t="shared" si="179"/>
        <v/>
      </c>
      <c r="H412" s="295" t="str">
        <f>IFERROR(VLOOKUP($C412&amp;H$410,$Z$64:$AB$639,3,0),"")</f>
        <v/>
      </c>
      <c r="I412" s="296" t="str">
        <f>""</f>
        <v/>
      </c>
      <c r="J412" s="293" t="str">
        <f>IFERROR(VLOOKUP($C412&amp;J$410,$Z$64:$AB$639,3,0),"")</f>
        <v/>
      </c>
      <c r="K412" s="293" t="str">
        <f>IFERROR(VLOOKUP($C412&amp;K$410,$Z$64:$AB$639,3,0),"")</f>
        <v/>
      </c>
      <c r="L412" s="293" t="str">
        <f>IFERROR(VLOOKUP($C412&amp;L$410,$Z$64:$AB$639,3,0),"")</f>
        <v/>
      </c>
      <c r="M412" s="297" t="str">
        <f>IFERROR(VLOOKUP($C412&amp;M$410,$Z$64:$AB$639,3,0),"")</f>
        <v/>
      </c>
      <c r="N412" s="295" t="str">
        <f>IFERROR(VLOOKUP($C412&amp;H$410,$AC$64:$AD$639,2,0),"")</f>
        <v/>
      </c>
      <c r="O412" s="296" t="str">
        <f>""</f>
        <v/>
      </c>
      <c r="P412" s="293" t="str">
        <f>IFERROR(VLOOKUP($C412&amp;J$410,$AC$64:$AD$639,2,0),"")</f>
        <v/>
      </c>
      <c r="Q412" s="293" t="str">
        <f>IFERROR(VLOOKUP($C412&amp;K$410,$AC$64:$AD$639,2,0),"")</f>
        <v/>
      </c>
      <c r="R412" s="293" t="str">
        <f>IFERROR(VLOOKUP($C412&amp;L$410,$AC$64:$AD$639,2,0),"")</f>
        <v/>
      </c>
      <c r="S412" s="297" t="str">
        <f>IFERROR(VLOOKUP($C412&amp;M$410,$AC$64:$AD$639,2,0),"")</f>
        <v/>
      </c>
      <c r="T412" s="298" t="str">
        <f t="shared" si="180"/>
        <v/>
      </c>
      <c r="Y412" s="57" t="s">
        <v>64</v>
      </c>
      <c r="Z412" s="33" t="str">
        <f t="shared" si="136"/>
        <v>FC BarcelonaEintracht Frankfurt</v>
      </c>
      <c r="AA412" s="172">
        <f t="shared" si="137"/>
        <v>1</v>
      </c>
      <c r="AB412" s="172" t="str">
        <f t="shared" si="138"/>
        <v>2 : 4</v>
      </c>
      <c r="AC412" s="3" t="str">
        <f t="shared" si="139"/>
        <v/>
      </c>
      <c r="AD412" s="64" t="str">
        <f t="shared" si="140"/>
        <v/>
      </c>
      <c r="AE412" s="317"/>
      <c r="AF412" s="170"/>
      <c r="AG412" s="170"/>
      <c r="AH412" s="167" t="str">
        <f t="shared" si="141"/>
        <v>FC BarcelonaEintracht Frankfurt</v>
      </c>
    </row>
    <row r="413" spans="2:34" ht="12" customHeight="1" x14ac:dyDescent="0.2">
      <c r="B413" s="290" t="str">
        <f t="shared" si="174"/>
        <v/>
      </c>
      <c r="C413" s="291" t="str">
        <f t="shared" si="175"/>
        <v/>
      </c>
      <c r="D413" s="292" t="str">
        <f t="shared" si="176"/>
        <v/>
      </c>
      <c r="E413" s="293" t="str">
        <f t="shared" si="177"/>
        <v/>
      </c>
      <c r="F413" s="293" t="str">
        <f t="shared" si="178"/>
        <v/>
      </c>
      <c r="G413" s="294" t="str">
        <f t="shared" si="179"/>
        <v/>
      </c>
      <c r="H413" s="295" t="str">
        <f>IFERROR(VLOOKUP($C413&amp;H$410,$Z$64:$AB$639,3,0),"")</f>
        <v/>
      </c>
      <c r="I413" s="293" t="str">
        <f>IFERROR(VLOOKUP($C413&amp;I$410,$Z$64:$AB$639,3,0),"")</f>
        <v/>
      </c>
      <c r="J413" s="296" t="str">
        <f>""</f>
        <v/>
      </c>
      <c r="K413" s="293" t="str">
        <f>IFERROR(VLOOKUP($C413&amp;K$410,$Z$64:$AB$639,3,0),"")</f>
        <v/>
      </c>
      <c r="L413" s="293" t="str">
        <f>IFERROR(VLOOKUP($C413&amp;L$410,$Z$64:$AB$639,3,0),"")</f>
        <v/>
      </c>
      <c r="M413" s="297" t="str">
        <f>IFERROR(VLOOKUP($C413&amp;M$410,$Z$64:$AB$639,3,0),"")</f>
        <v/>
      </c>
      <c r="N413" s="295" t="str">
        <f>IFERROR(VLOOKUP($C413&amp;H$410,$AC$64:$AD$639,2,0),"")</f>
        <v/>
      </c>
      <c r="O413" s="293" t="str">
        <f>IFERROR(VLOOKUP($C413&amp;I$410,$AC$64:$AD$639,2,0),"")</f>
        <v/>
      </c>
      <c r="P413" s="296" t="str">
        <f>""</f>
        <v/>
      </c>
      <c r="Q413" s="293" t="str">
        <f>IFERROR(VLOOKUP($C413&amp;K$410,$AC$64:$AD$639,2,0),"")</f>
        <v/>
      </c>
      <c r="R413" s="293" t="str">
        <f>IFERROR(VLOOKUP($C413&amp;L$410,$AC$64:$AD$639,2,0),"")</f>
        <v/>
      </c>
      <c r="S413" s="297" t="str">
        <f>IFERROR(VLOOKUP($C413&amp;M$410,$AC$64:$AD$639,2,0),"")</f>
        <v/>
      </c>
      <c r="T413" s="298" t="str">
        <f t="shared" si="180"/>
        <v/>
      </c>
      <c r="Y413" s="57" t="s">
        <v>65</v>
      </c>
      <c r="Z413" s="33" t="str">
        <f t="shared" si="136"/>
        <v>Team B3Team B2</v>
      </c>
      <c r="AA413" s="172">
        <f t="shared" si="137"/>
        <v>1</v>
      </c>
      <c r="AB413" s="172" t="str">
        <f t="shared" si="138"/>
        <v>0 : 3</v>
      </c>
      <c r="AC413" s="3" t="str">
        <f t="shared" si="139"/>
        <v/>
      </c>
      <c r="AD413" s="64" t="str">
        <f t="shared" si="140"/>
        <v/>
      </c>
      <c r="AE413" s="317"/>
      <c r="AF413" s="170"/>
      <c r="AG413" s="170"/>
      <c r="AH413" s="167" t="str">
        <f t="shared" si="141"/>
        <v>Team B3Team B2</v>
      </c>
    </row>
    <row r="414" spans="2:34" ht="12" customHeight="1" x14ac:dyDescent="0.2">
      <c r="B414" s="290" t="str">
        <f t="shared" si="174"/>
        <v/>
      </c>
      <c r="C414" s="291" t="str">
        <f t="shared" si="175"/>
        <v/>
      </c>
      <c r="D414" s="292" t="str">
        <f t="shared" si="176"/>
        <v/>
      </c>
      <c r="E414" s="293" t="str">
        <f t="shared" si="177"/>
        <v/>
      </c>
      <c r="F414" s="293" t="str">
        <f t="shared" si="178"/>
        <v/>
      </c>
      <c r="G414" s="294" t="str">
        <f t="shared" si="179"/>
        <v/>
      </c>
      <c r="H414" s="295" t="str">
        <f>IFERROR(VLOOKUP($C414&amp;H$410,$Z$64:$AB$639,3,0),"")</f>
        <v/>
      </c>
      <c r="I414" s="293" t="str">
        <f>IFERROR(VLOOKUP($C414&amp;I$410,$Z$64:$AB$639,3,0),"")</f>
        <v/>
      </c>
      <c r="J414" s="293" t="str">
        <f>IFERROR(VLOOKUP($C414&amp;J$410,$Z$64:$AB$639,3,0),"")</f>
        <v/>
      </c>
      <c r="K414" s="296" t="str">
        <f>""</f>
        <v/>
      </c>
      <c r="L414" s="293" t="str">
        <f>IFERROR(VLOOKUP($C414&amp;L$410,$Z$64:$AB$639,3,0),"")</f>
        <v/>
      </c>
      <c r="M414" s="297" t="str">
        <f>IFERROR(VLOOKUP($C414&amp;M$410,$Z$64:$AB$639,3,0),"")</f>
        <v/>
      </c>
      <c r="N414" s="295" t="str">
        <f>IFERROR(VLOOKUP($C414&amp;H$410,$AC$64:$AD$639,2,0),"")</f>
        <v/>
      </c>
      <c r="O414" s="293" t="str">
        <f>IFERROR(VLOOKUP($C414&amp;I$410,$AC$64:$AD$639,2,0),"")</f>
        <v/>
      </c>
      <c r="P414" s="293" t="str">
        <f>IFERROR(VLOOKUP($C414&amp;J$410,$AC$64:$AD$639,2,0),"")</f>
        <v/>
      </c>
      <c r="Q414" s="296" t="str">
        <f>""</f>
        <v/>
      </c>
      <c r="R414" s="293" t="str">
        <f>IFERROR(VLOOKUP($C414&amp;L$410,$AC$64:$AD$639,2,0),"")</f>
        <v/>
      </c>
      <c r="S414" s="297" t="str">
        <f>IFERROR(VLOOKUP($C414&amp;M$410,$AC$64:$AD$639,2,0),"")</f>
        <v/>
      </c>
      <c r="T414" s="298" t="str">
        <f t="shared" si="180"/>
        <v/>
      </c>
      <c r="Y414" s="57" t="s">
        <v>66</v>
      </c>
      <c r="Z414" s="33" t="str">
        <f t="shared" si="136"/>
        <v>Team C3Team C2</v>
      </c>
      <c r="AA414" s="172">
        <f t="shared" si="137"/>
        <v>1</v>
      </c>
      <c r="AB414" s="172" t="str">
        <f t="shared" si="138"/>
        <v>1 : 5</v>
      </c>
      <c r="AC414" s="3" t="str">
        <f t="shared" si="139"/>
        <v/>
      </c>
      <c r="AD414" s="64" t="str">
        <f t="shared" si="140"/>
        <v/>
      </c>
      <c r="AE414" s="317"/>
      <c r="AF414" s="170"/>
      <c r="AG414" s="170"/>
      <c r="AH414" s="167" t="str">
        <f t="shared" si="141"/>
        <v>Team C3Team C2</v>
      </c>
    </row>
    <row r="415" spans="2:34" ht="12" customHeight="1" x14ac:dyDescent="0.2">
      <c r="B415" s="290" t="str">
        <f t="shared" si="174"/>
        <v/>
      </c>
      <c r="C415" s="291" t="str">
        <f t="shared" si="175"/>
        <v/>
      </c>
      <c r="D415" s="292" t="str">
        <f t="shared" si="176"/>
        <v/>
      </c>
      <c r="E415" s="293" t="str">
        <f t="shared" si="177"/>
        <v/>
      </c>
      <c r="F415" s="293" t="str">
        <f t="shared" si="178"/>
        <v/>
      </c>
      <c r="G415" s="294" t="str">
        <f t="shared" si="179"/>
        <v/>
      </c>
      <c r="H415" s="295" t="str">
        <f>IFERROR(VLOOKUP($C415&amp;H$410,$Z$64:$AB$639,3,0),"")</f>
        <v/>
      </c>
      <c r="I415" s="293" t="str">
        <f>IFERROR(VLOOKUP($C415&amp;I$410,$Z$64:$AB$639,3,0),"")</f>
        <v/>
      </c>
      <c r="J415" s="293" t="str">
        <f>IFERROR(VLOOKUP($C415&amp;J$410,$Z$64:$AB$639,3,0),"")</f>
        <v/>
      </c>
      <c r="K415" s="293" t="str">
        <f>IFERROR(VLOOKUP($C415&amp;K$410,$Z$64:$AB$639,3,0),"")</f>
        <v/>
      </c>
      <c r="L415" s="296" t="str">
        <f>""</f>
        <v/>
      </c>
      <c r="M415" s="297" t="str">
        <f>IFERROR(VLOOKUP($C415&amp;M$410,$Z$64:$AB$639,3,0),"")</f>
        <v/>
      </c>
      <c r="N415" s="295" t="str">
        <f>IFERROR(VLOOKUP($C415&amp;H$410,$AC$64:$AD$639,2,0),"")</f>
        <v/>
      </c>
      <c r="O415" s="293" t="str">
        <f>IFERROR(VLOOKUP($C415&amp;I$410,$AC$64:$AD$639,2,0),"")</f>
        <v/>
      </c>
      <c r="P415" s="293" t="str">
        <f>IFERROR(VLOOKUP($C415&amp;J$410,$AC$64:$AD$639,2,0),"")</f>
        <v/>
      </c>
      <c r="Q415" s="293" t="str">
        <f>IFERROR(VLOOKUP($C415&amp;K$410,$AC$64:$AD$639,2,0),"")</f>
        <v/>
      </c>
      <c r="R415" s="296" t="str">
        <f>""</f>
        <v/>
      </c>
      <c r="S415" s="297" t="str">
        <f>IFERROR(VLOOKUP($C415&amp;M$410,$AC$64:$AD$639,2,0),"")</f>
        <v/>
      </c>
      <c r="T415" s="298" t="str">
        <f t="shared" si="180"/>
        <v/>
      </c>
      <c r="Y415" s="57" t="s">
        <v>67</v>
      </c>
      <c r="Z415" s="33" t="str">
        <f t="shared" si="136"/>
        <v>Team D3Team D2</v>
      </c>
      <c r="AA415" s="172">
        <f t="shared" si="137"/>
        <v>1</v>
      </c>
      <c r="AB415" s="172" t="str">
        <f t="shared" si="138"/>
        <v>3 : 0</v>
      </c>
      <c r="AC415" s="3" t="str">
        <f t="shared" si="139"/>
        <v/>
      </c>
      <c r="AD415" s="64" t="str">
        <f t="shared" si="140"/>
        <v/>
      </c>
      <c r="AE415" s="317"/>
      <c r="AF415" s="170"/>
      <c r="AG415" s="170"/>
      <c r="AH415" s="167" t="str">
        <f t="shared" si="141"/>
        <v>Team D3Team D2</v>
      </c>
    </row>
    <row r="416" spans="2:34" ht="12" customHeight="1" thickBot="1" x14ac:dyDescent="0.25">
      <c r="B416" s="299" t="str">
        <f t="shared" si="174"/>
        <v/>
      </c>
      <c r="C416" s="300" t="str">
        <f t="shared" si="175"/>
        <v/>
      </c>
      <c r="D416" s="301" t="str">
        <f t="shared" si="176"/>
        <v/>
      </c>
      <c r="E416" s="302" t="str">
        <f t="shared" si="177"/>
        <v/>
      </c>
      <c r="F416" s="302" t="str">
        <f t="shared" si="178"/>
        <v/>
      </c>
      <c r="G416" s="303" t="str">
        <f t="shared" si="179"/>
        <v/>
      </c>
      <c r="H416" s="304" t="str">
        <f>IFERROR(VLOOKUP($C416&amp;H$410,$Z$64:$AB$639,3,0),"")</f>
        <v/>
      </c>
      <c r="I416" s="302" t="str">
        <f>IFERROR(VLOOKUP($C416&amp;I$410,$Z$64:$AB$639,3,0),"")</f>
        <v/>
      </c>
      <c r="J416" s="302" t="str">
        <f>IFERROR(VLOOKUP($C416&amp;J$410,$Z$64:$AB$639,3,0),"")</f>
        <v/>
      </c>
      <c r="K416" s="302" t="str">
        <f>IFERROR(VLOOKUP($C416&amp;K$410,$Z$64:$AB$639,3,0),"")</f>
        <v/>
      </c>
      <c r="L416" s="302" t="str">
        <f>IFERROR(VLOOKUP($C416&amp;L$410,$Z$64:$AB$639,3,0),"")</f>
        <v/>
      </c>
      <c r="M416" s="305" t="str">
        <f>""</f>
        <v/>
      </c>
      <c r="N416" s="304" t="str">
        <f>IFERROR(VLOOKUP($C416&amp;H$410,$AC$64:$AD$639,2,0),"")</f>
        <v/>
      </c>
      <c r="O416" s="302" t="str">
        <f>IFERROR(VLOOKUP($C416&amp;I$410,$AC$64:$AD$639,2,0),"")</f>
        <v/>
      </c>
      <c r="P416" s="302" t="str">
        <f>IFERROR(VLOOKUP($C416&amp;J$410,$AC$64:$AD$639,2,0),"")</f>
        <v/>
      </c>
      <c r="Q416" s="302" t="str">
        <f>IFERROR(VLOOKUP($C416&amp;K$410,$AC$64:$AD$639,2,0),"")</f>
        <v/>
      </c>
      <c r="R416" s="302" t="str">
        <f>IFERROR(VLOOKUP($C416&amp;L$410,$AC$64:$AD$639,2,0),"")</f>
        <v/>
      </c>
      <c r="S416" s="305" t="str">
        <f>""</f>
        <v/>
      </c>
      <c r="T416" s="306" t="str">
        <f t="shared" si="180"/>
        <v/>
      </c>
      <c r="Y416" s="57" t="s">
        <v>68</v>
      </c>
      <c r="Z416" s="33" t="str">
        <f t="shared" ref="Z416:Z479" si="181">W128&amp;V128</f>
        <v>FV Schlappe Lunge1. FC Riedwald</v>
      </c>
      <c r="AA416" s="172">
        <f t="shared" ref="AA416:AA479" si="182">AA128</f>
        <v>1</v>
      </c>
      <c r="AB416" s="172" t="str">
        <f t="shared" ref="AB416:AB479" si="183">IF(AA416&gt;0,Y128&amp;$M$67&amp;X128,"")</f>
        <v>2 : 1</v>
      </c>
      <c r="AC416" s="3" t="str">
        <f t="shared" ref="AC416:AC479" si="184">IF($AG128=1,W128&amp;V128,"")</f>
        <v/>
      </c>
      <c r="AD416" s="64" t="str">
        <f t="shared" ref="AD416:AD479" si="185">IF(AND(AA128&gt;0,$AG128=1),$Y128&amp;$M$67&amp;$X128,"")</f>
        <v/>
      </c>
      <c r="AE416" s="317"/>
      <c r="AF416" s="170"/>
      <c r="AG416" s="170"/>
      <c r="AH416" s="167" t="str">
        <f t="shared" si="141"/>
        <v>FV Schlappe Lunge1. FC Riedwald</v>
      </c>
    </row>
    <row r="417" spans="2:34" ht="12" customHeight="1" thickTop="1" thickBot="1" x14ac:dyDescent="0.25">
      <c r="B417" s="307" t="str">
        <f>""</f>
        <v/>
      </c>
      <c r="C417" s="307" t="str">
        <f>""</f>
        <v/>
      </c>
      <c r="D417" s="307" t="str">
        <f>""</f>
        <v/>
      </c>
      <c r="E417" s="307" t="str">
        <f>""</f>
        <v/>
      </c>
      <c r="F417" s="307" t="str">
        <f>""</f>
        <v/>
      </c>
      <c r="G417" s="307" t="str">
        <f>""</f>
        <v/>
      </c>
      <c r="H417" s="308" t="str">
        <f>""</f>
        <v/>
      </c>
      <c r="I417" s="308" t="str">
        <f>""</f>
        <v/>
      </c>
      <c r="J417" s="308" t="str">
        <f>""</f>
        <v/>
      </c>
      <c r="K417" s="308" t="str">
        <f>""</f>
        <v/>
      </c>
      <c r="L417" s="308" t="str">
        <f>""</f>
        <v/>
      </c>
      <c r="M417" s="308" t="str">
        <f>""</f>
        <v/>
      </c>
      <c r="N417" s="309" t="str">
        <f>""</f>
        <v/>
      </c>
      <c r="O417" s="309" t="str">
        <f>""</f>
        <v/>
      </c>
      <c r="P417" s="309" t="str">
        <f>""</f>
        <v/>
      </c>
      <c r="Q417" s="309" t="str">
        <f>""</f>
        <v/>
      </c>
      <c r="R417" s="309" t="str">
        <f>""</f>
        <v/>
      </c>
      <c r="S417" s="309" t="str">
        <f>""</f>
        <v/>
      </c>
      <c r="T417" s="309" t="str">
        <f>""</f>
        <v/>
      </c>
      <c r="Y417" s="57" t="s">
        <v>69</v>
      </c>
      <c r="Z417" s="33" t="str">
        <f t="shared" si="181"/>
        <v>Team B6Team B1</v>
      </c>
      <c r="AA417" s="172">
        <f t="shared" si="182"/>
        <v>1</v>
      </c>
      <c r="AB417" s="172" t="str">
        <f t="shared" si="183"/>
        <v>2 : 2</v>
      </c>
      <c r="AC417" s="3" t="str">
        <f t="shared" si="184"/>
        <v/>
      </c>
      <c r="AD417" s="64" t="str">
        <f t="shared" si="185"/>
        <v/>
      </c>
      <c r="AE417" s="317"/>
      <c r="AF417" s="170"/>
      <c r="AG417" s="170"/>
      <c r="AH417" s="167" t="str">
        <f t="shared" si="141"/>
        <v>Team B6Team B1</v>
      </c>
    </row>
    <row r="418" spans="2:34" ht="12" customHeight="1" thickBot="1" x14ac:dyDescent="0.25">
      <c r="B418" s="309" t="str">
        <f>""</f>
        <v/>
      </c>
      <c r="C418" s="309" t="str">
        <f>""</f>
        <v/>
      </c>
      <c r="D418" s="309" t="str">
        <f>""</f>
        <v/>
      </c>
      <c r="E418" s="309" t="str">
        <f>""</f>
        <v/>
      </c>
      <c r="F418" s="309" t="str">
        <f>""</f>
        <v/>
      </c>
      <c r="G418" s="309" t="str">
        <f>""</f>
        <v/>
      </c>
      <c r="H418" s="310" t="str">
        <f t="shared" ref="H418:M418" si="186">IF(LEN(H419)&gt;$J$74,LEFT(H419,$J$74)&amp;".",H419)</f>
        <v/>
      </c>
      <c r="I418" s="311" t="str">
        <f t="shared" si="186"/>
        <v/>
      </c>
      <c r="J418" s="311" t="str">
        <f t="shared" si="186"/>
        <v/>
      </c>
      <c r="K418" s="311" t="str">
        <f t="shared" si="186"/>
        <v/>
      </c>
      <c r="L418" s="311" t="str">
        <f t="shared" si="186"/>
        <v/>
      </c>
      <c r="M418" s="312" t="str">
        <f t="shared" si="186"/>
        <v/>
      </c>
      <c r="N418" s="310" t="str">
        <f>H418</f>
        <v/>
      </c>
      <c r="O418" s="311" t="str">
        <f t="shared" ref="O418:S418" si="187">I418</f>
        <v/>
      </c>
      <c r="P418" s="311" t="str">
        <f t="shared" si="187"/>
        <v/>
      </c>
      <c r="Q418" s="311" t="str">
        <f t="shared" si="187"/>
        <v/>
      </c>
      <c r="R418" s="311" t="str">
        <f t="shared" si="187"/>
        <v/>
      </c>
      <c r="S418" s="312" t="str">
        <f t="shared" si="187"/>
        <v/>
      </c>
      <c r="T418" s="9" t="str">
        <f>""</f>
        <v/>
      </c>
      <c r="Y418" s="57" t="s">
        <v>70</v>
      </c>
      <c r="Z418" s="33" t="str">
        <f t="shared" si="181"/>
        <v>Team C6Team C1</v>
      </c>
      <c r="AA418" s="172">
        <f t="shared" si="182"/>
        <v>1</v>
      </c>
      <c r="AB418" s="172" t="str">
        <f t="shared" si="183"/>
        <v>3 : 4</v>
      </c>
      <c r="AC418" s="3" t="str">
        <f t="shared" si="184"/>
        <v/>
      </c>
      <c r="AD418" s="64" t="str">
        <f t="shared" si="185"/>
        <v/>
      </c>
      <c r="AE418" s="317"/>
      <c r="AF418" s="170"/>
      <c r="AG418" s="170"/>
      <c r="AH418" s="167" t="str">
        <f t="shared" ref="AH418:AH481" si="188">Z418</f>
        <v>Team C6Team C1</v>
      </c>
    </row>
    <row r="419" spans="2:34" ht="12" customHeight="1" thickTop="1" thickBot="1" x14ac:dyDescent="0.25">
      <c r="B419" s="274" t="str">
        <f>""</f>
        <v/>
      </c>
      <c r="C419" s="275" t="s">
        <v>79</v>
      </c>
      <c r="D419" s="276" t="s">
        <v>97</v>
      </c>
      <c r="E419" s="277" t="s">
        <v>164</v>
      </c>
      <c r="F419" s="277" t="s">
        <v>165</v>
      </c>
      <c r="G419" s="278" t="s">
        <v>166</v>
      </c>
      <c r="H419" s="279" t="str">
        <f>C420</f>
        <v/>
      </c>
      <c r="I419" s="280" t="str">
        <f>C421</f>
        <v/>
      </c>
      <c r="J419" s="280" t="str">
        <f>C422</f>
        <v/>
      </c>
      <c r="K419" s="280" t="str">
        <f>C423</f>
        <v/>
      </c>
      <c r="L419" s="280" t="str">
        <f>C424</f>
        <v/>
      </c>
      <c r="M419" s="281" t="str">
        <f>C425</f>
        <v/>
      </c>
      <c r="N419" s="279" t="str">
        <f>C420</f>
        <v/>
      </c>
      <c r="O419" s="280" t="str">
        <f>C421</f>
        <v/>
      </c>
      <c r="P419" s="280" t="str">
        <f>C422</f>
        <v/>
      </c>
      <c r="Q419" s="280" t="str">
        <f>C423</f>
        <v/>
      </c>
      <c r="R419" s="280" t="str">
        <f>C424</f>
        <v/>
      </c>
      <c r="S419" s="281" t="str">
        <f>C425</f>
        <v/>
      </c>
      <c r="T419" s="9" t="str">
        <f>""</f>
        <v/>
      </c>
      <c r="Y419" s="57" t="s">
        <v>71</v>
      </c>
      <c r="Z419" s="33" t="str">
        <f t="shared" si="181"/>
        <v>Team D6Team D1</v>
      </c>
      <c r="AA419" s="172">
        <f t="shared" si="182"/>
        <v>1</v>
      </c>
      <c r="AB419" s="172" t="str">
        <f t="shared" si="183"/>
        <v>3 : 3</v>
      </c>
      <c r="AC419" s="3" t="str">
        <f t="shared" si="184"/>
        <v/>
      </c>
      <c r="AD419" s="64" t="str">
        <f t="shared" si="185"/>
        <v/>
      </c>
      <c r="AE419" s="317"/>
      <c r="AF419" s="170"/>
      <c r="AG419" s="170"/>
      <c r="AH419" s="167" t="str">
        <f t="shared" si="188"/>
        <v>Team D6Team D1</v>
      </c>
    </row>
    <row r="420" spans="2:34" ht="12" customHeight="1" x14ac:dyDescent="0.2">
      <c r="B420" s="282" t="str">
        <f t="shared" ref="B420:B425" si="189">IF($C420="","",INDEX($B$375:$B$383,MATCH($C420,$C$375:$C$383,0)))</f>
        <v/>
      </c>
      <c r="C420" s="283" t="str">
        <f t="shared" ref="C420:C425" si="190">IF($K$13=0,"",$AH4)</f>
        <v/>
      </c>
      <c r="D420" s="284" t="str">
        <f t="shared" ref="D420:D425" si="191">IF($C420="","",VLOOKUP($C420,$C$17:$AC$25,25,0))</f>
        <v/>
      </c>
      <c r="E420" s="285" t="str">
        <f t="shared" ref="E420:E425" si="192">IF($C420="","",VLOOKUP($C420,$C$17:$AC$25,26,0))</f>
        <v/>
      </c>
      <c r="F420" s="285" t="str">
        <f t="shared" ref="F420:F425" si="193">IF($C420="","",VLOOKUP($C420,$C$17:$AC$25,27,0))</f>
        <v/>
      </c>
      <c r="G420" s="286" t="str">
        <f t="shared" ref="G420:G425" si="194">IF($C420="","",VLOOKUP($C420,$C$81:$D$89,2,0))</f>
        <v/>
      </c>
      <c r="H420" s="287" t="str">
        <f>""</f>
        <v/>
      </c>
      <c r="I420" s="285" t="str">
        <f>IFERROR(VLOOKUP($C420&amp;I$419,$Z$64:$AB$639,3,0),"")</f>
        <v/>
      </c>
      <c r="J420" s="285" t="str">
        <f>IFERROR(VLOOKUP($C420&amp;J$419,$Z$64:$AB$639,3,0),"")</f>
        <v/>
      </c>
      <c r="K420" s="285" t="str">
        <f>IFERROR(VLOOKUP($C420&amp;K$419,$Z$64:$AB$639,3,0),"")</f>
        <v/>
      </c>
      <c r="L420" s="285" t="str">
        <f>IFERROR(VLOOKUP($C420&amp;L$419,$Z$64:$AB$639,3,0),"")</f>
        <v/>
      </c>
      <c r="M420" s="288" t="str">
        <f>IFERROR(VLOOKUP($C420&amp;M$419,$Z$64:$AB$639,3,0),"")</f>
        <v/>
      </c>
      <c r="N420" s="287" t="str">
        <f>""</f>
        <v/>
      </c>
      <c r="O420" s="285" t="str">
        <f>IFERROR(VLOOKUP($C420&amp;I$419,$AC$64:$AD$639,2,0),"")</f>
        <v/>
      </c>
      <c r="P420" s="285" t="str">
        <f>IFERROR(VLOOKUP($C420&amp;J$419,$AC$64:$AD$639,2,0),"")</f>
        <v/>
      </c>
      <c r="Q420" s="285" t="str">
        <f>IFERROR(VLOOKUP($C420&amp;K$419,$AC$64:$AD$639,2,0),"")</f>
        <v/>
      </c>
      <c r="R420" s="285" t="str">
        <f>IFERROR(VLOOKUP($C420&amp;L$419,$AC$64:$AD$639,2,0),"")</f>
        <v/>
      </c>
      <c r="S420" s="288" t="str">
        <f>IFERROR(VLOOKUP($C420&amp;M$419,$AC$64:$AD$639,2,0),"")</f>
        <v/>
      </c>
      <c r="T420" s="289" t="str">
        <f t="shared" ref="T420:T425" si="195">C420</f>
        <v/>
      </c>
      <c r="Y420" s="57" t="s">
        <v>72</v>
      </c>
      <c r="Z420" s="33" t="str">
        <f t="shared" si="181"/>
        <v>Team A7Beinbruch SC</v>
      </c>
      <c r="AA420" s="172">
        <f t="shared" si="182"/>
        <v>1</v>
      </c>
      <c r="AB420" s="172" t="str">
        <f t="shared" si="183"/>
        <v>3 : 1</v>
      </c>
      <c r="AC420" s="3" t="str">
        <f t="shared" si="184"/>
        <v/>
      </c>
      <c r="AD420" s="64" t="str">
        <f t="shared" si="185"/>
        <v/>
      </c>
      <c r="AE420" s="317"/>
      <c r="AF420" s="170"/>
      <c r="AG420" s="170"/>
      <c r="AH420" s="167" t="str">
        <f t="shared" si="188"/>
        <v>Team A7Beinbruch SC</v>
      </c>
    </row>
    <row r="421" spans="2:34" ht="12" customHeight="1" x14ac:dyDescent="0.2">
      <c r="B421" s="290" t="str">
        <f t="shared" si="189"/>
        <v/>
      </c>
      <c r="C421" s="291" t="str">
        <f t="shared" si="190"/>
        <v/>
      </c>
      <c r="D421" s="292" t="str">
        <f t="shared" si="191"/>
        <v/>
      </c>
      <c r="E421" s="293" t="str">
        <f t="shared" si="192"/>
        <v/>
      </c>
      <c r="F421" s="293" t="str">
        <f t="shared" si="193"/>
        <v/>
      </c>
      <c r="G421" s="294" t="str">
        <f t="shared" si="194"/>
        <v/>
      </c>
      <c r="H421" s="295" t="str">
        <f>IFERROR(VLOOKUP($C421&amp;H$419,$Z$64:$AB$639,3,0),"")</f>
        <v/>
      </c>
      <c r="I421" s="296" t="str">
        <f>""</f>
        <v/>
      </c>
      <c r="J421" s="293" t="str">
        <f>IFERROR(VLOOKUP($C421&amp;J$419,$Z$64:$AB$639,3,0),"")</f>
        <v/>
      </c>
      <c r="K421" s="293" t="str">
        <f>IFERROR(VLOOKUP($C421&amp;K$419,$Z$64:$AB$639,3,0),"")</f>
        <v/>
      </c>
      <c r="L421" s="293" t="str">
        <f>IFERROR(VLOOKUP($C421&amp;L$419,$Z$64:$AB$639,3,0),"")</f>
        <v/>
      </c>
      <c r="M421" s="297" t="str">
        <f>IFERROR(VLOOKUP($C421&amp;M$419,$Z$64:$AB$639,3,0),"")</f>
        <v/>
      </c>
      <c r="N421" s="295" t="str">
        <f>IFERROR(VLOOKUP($C421&amp;H$419,$AC$64:$AD$639,2,0),"")</f>
        <v/>
      </c>
      <c r="O421" s="296" t="str">
        <f>""</f>
        <v/>
      </c>
      <c r="P421" s="293" t="str">
        <f>IFERROR(VLOOKUP($C421&amp;J$419,$AC$64:$AD$639,2,0),"")</f>
        <v/>
      </c>
      <c r="Q421" s="293" t="str">
        <f>IFERROR(VLOOKUP($C421&amp;K$419,$AC$64:$AD$639,2,0),"")</f>
        <v/>
      </c>
      <c r="R421" s="293" t="str">
        <f>IFERROR(VLOOKUP($C421&amp;L$419,$AC$64:$AD$639,2,0),"")</f>
        <v/>
      </c>
      <c r="S421" s="297" t="str">
        <f>IFERROR(VLOOKUP($C421&amp;M$419,$AC$64:$AD$639,2,0),"")</f>
        <v/>
      </c>
      <c r="T421" s="298" t="str">
        <f t="shared" si="195"/>
        <v/>
      </c>
      <c r="Y421" s="57" t="s">
        <v>73</v>
      </c>
      <c r="Z421" s="33" t="str">
        <f t="shared" si="181"/>
        <v>Team B7Team B5</v>
      </c>
      <c r="AA421" s="172">
        <f t="shared" si="182"/>
        <v>1</v>
      </c>
      <c r="AB421" s="172" t="str">
        <f t="shared" si="183"/>
        <v>3 : 3</v>
      </c>
      <c r="AC421" s="3" t="str">
        <f t="shared" si="184"/>
        <v/>
      </c>
      <c r="AD421" s="64" t="str">
        <f t="shared" si="185"/>
        <v/>
      </c>
      <c r="AE421" s="317"/>
      <c r="AF421" s="170"/>
      <c r="AG421" s="170"/>
      <c r="AH421" s="167" t="str">
        <f t="shared" si="188"/>
        <v>Team B7Team B5</v>
      </c>
    </row>
    <row r="422" spans="2:34" ht="12" customHeight="1" x14ac:dyDescent="0.2">
      <c r="B422" s="290" t="str">
        <f t="shared" si="189"/>
        <v/>
      </c>
      <c r="C422" s="291" t="str">
        <f t="shared" si="190"/>
        <v/>
      </c>
      <c r="D422" s="292" t="str">
        <f t="shared" si="191"/>
        <v/>
      </c>
      <c r="E422" s="293" t="str">
        <f t="shared" si="192"/>
        <v/>
      </c>
      <c r="F422" s="293" t="str">
        <f t="shared" si="193"/>
        <v/>
      </c>
      <c r="G422" s="294" t="str">
        <f t="shared" si="194"/>
        <v/>
      </c>
      <c r="H422" s="295" t="str">
        <f>IFERROR(VLOOKUP($C422&amp;H$419,$Z$64:$AB$639,3,0),"")</f>
        <v/>
      </c>
      <c r="I422" s="293" t="str">
        <f>IFERROR(VLOOKUP($C422&amp;I$419,$Z$64:$AB$639,3,0),"")</f>
        <v/>
      </c>
      <c r="J422" s="296" t="str">
        <f>""</f>
        <v/>
      </c>
      <c r="K422" s="293" t="str">
        <f>IFERROR(VLOOKUP($C422&amp;K$419,$Z$64:$AB$639,3,0),"")</f>
        <v/>
      </c>
      <c r="L422" s="293" t="str">
        <f>IFERROR(VLOOKUP($C422&amp;L$419,$Z$64:$AB$639,3,0),"")</f>
        <v/>
      </c>
      <c r="M422" s="297" t="str">
        <f>IFERROR(VLOOKUP($C422&amp;M$419,$Z$64:$AB$639,3,0),"")</f>
        <v/>
      </c>
      <c r="N422" s="295" t="str">
        <f>IFERROR(VLOOKUP($C422&amp;H$419,$AC$64:$AD$639,2,0),"")</f>
        <v/>
      </c>
      <c r="O422" s="293" t="str">
        <f>IFERROR(VLOOKUP($C422&amp;I$419,$AC$64:$AD$639,2,0),"")</f>
        <v/>
      </c>
      <c r="P422" s="296" t="str">
        <f>""</f>
        <v/>
      </c>
      <c r="Q422" s="293" t="str">
        <f>IFERROR(VLOOKUP($C422&amp;K$419,$AC$64:$AD$639,2,0),"")</f>
        <v/>
      </c>
      <c r="R422" s="293" t="str">
        <f>IFERROR(VLOOKUP($C422&amp;L$419,$AC$64:$AD$639,2,0),"")</f>
        <v/>
      </c>
      <c r="S422" s="297" t="str">
        <f>IFERROR(VLOOKUP($C422&amp;M$419,$AC$64:$AD$639,2,0),"")</f>
        <v/>
      </c>
      <c r="T422" s="298" t="str">
        <f t="shared" si="195"/>
        <v/>
      </c>
      <c r="Y422" s="57" t="s">
        <v>74</v>
      </c>
      <c r="Z422" s="33" t="str">
        <f t="shared" si="181"/>
        <v>Team C7Team C5</v>
      </c>
      <c r="AA422" s="172">
        <f t="shared" si="182"/>
        <v>1</v>
      </c>
      <c r="AB422" s="172" t="str">
        <f t="shared" si="183"/>
        <v>5 : 1</v>
      </c>
      <c r="AC422" s="3" t="str">
        <f t="shared" si="184"/>
        <v/>
      </c>
      <c r="AD422" s="64" t="str">
        <f t="shared" si="185"/>
        <v/>
      </c>
      <c r="AE422" s="317"/>
      <c r="AF422" s="170"/>
      <c r="AG422" s="170"/>
      <c r="AH422" s="167" t="str">
        <f t="shared" si="188"/>
        <v>Team C7Team C5</v>
      </c>
    </row>
    <row r="423" spans="2:34" ht="12" customHeight="1" x14ac:dyDescent="0.2">
      <c r="B423" s="290" t="str">
        <f t="shared" si="189"/>
        <v/>
      </c>
      <c r="C423" s="291" t="str">
        <f t="shared" si="190"/>
        <v/>
      </c>
      <c r="D423" s="292" t="str">
        <f t="shared" si="191"/>
        <v/>
      </c>
      <c r="E423" s="293" t="str">
        <f t="shared" si="192"/>
        <v/>
      </c>
      <c r="F423" s="293" t="str">
        <f t="shared" si="193"/>
        <v/>
      </c>
      <c r="G423" s="294" t="str">
        <f t="shared" si="194"/>
        <v/>
      </c>
      <c r="H423" s="295" t="str">
        <f>IFERROR(VLOOKUP($C423&amp;H$419,$Z$64:$AB$639,3,0),"")</f>
        <v/>
      </c>
      <c r="I423" s="293" t="str">
        <f>IFERROR(VLOOKUP($C423&amp;I$419,$Z$64:$AB$639,3,0),"")</f>
        <v/>
      </c>
      <c r="J423" s="293" t="str">
        <f>IFERROR(VLOOKUP($C423&amp;J$419,$Z$64:$AB$639,3,0),"")</f>
        <v/>
      </c>
      <c r="K423" s="296" t="str">
        <f>""</f>
        <v/>
      </c>
      <c r="L423" s="293" t="str">
        <f>IFERROR(VLOOKUP($C423&amp;L$419,$Z$64:$AB$639,3,0),"")</f>
        <v/>
      </c>
      <c r="M423" s="297" t="str">
        <f>IFERROR(VLOOKUP($C423&amp;M$419,$Z$64:$AB$639,3,0),"")</f>
        <v/>
      </c>
      <c r="N423" s="295" t="str">
        <f>IFERROR(VLOOKUP($C423&amp;H$419,$AC$64:$AD$639,2,0),"")</f>
        <v/>
      </c>
      <c r="O423" s="293" t="str">
        <f>IFERROR(VLOOKUP($C423&amp;I$419,$AC$64:$AD$639,2,0),"")</f>
        <v/>
      </c>
      <c r="P423" s="293" t="str">
        <f>IFERROR(VLOOKUP($C423&amp;J$419,$AC$64:$AD$639,2,0),"")</f>
        <v/>
      </c>
      <c r="Q423" s="296" t="str">
        <f>""</f>
        <v/>
      </c>
      <c r="R423" s="293" t="str">
        <f>IFERROR(VLOOKUP($C423&amp;L$419,$AC$64:$AD$639,2,0),"")</f>
        <v/>
      </c>
      <c r="S423" s="297" t="str">
        <f>IFERROR(VLOOKUP($C423&amp;M$419,$AC$64:$AD$639,2,0),"")</f>
        <v/>
      </c>
      <c r="T423" s="298" t="str">
        <f t="shared" si="195"/>
        <v/>
      </c>
      <c r="Y423" s="57" t="s">
        <v>75</v>
      </c>
      <c r="Z423" s="33" t="str">
        <f t="shared" si="181"/>
        <v>Team D7Team D5</v>
      </c>
      <c r="AA423" s="172">
        <f t="shared" si="182"/>
        <v>1</v>
      </c>
      <c r="AB423" s="172" t="str">
        <f t="shared" si="183"/>
        <v>6 : 1</v>
      </c>
      <c r="AC423" s="3" t="str">
        <f t="shared" si="184"/>
        <v/>
      </c>
      <c r="AD423" s="64" t="str">
        <f t="shared" si="185"/>
        <v/>
      </c>
      <c r="AE423" s="317"/>
      <c r="AF423" s="170"/>
      <c r="AG423" s="170"/>
      <c r="AH423" s="167" t="str">
        <f t="shared" si="188"/>
        <v>Team D7Team D5</v>
      </c>
    </row>
    <row r="424" spans="2:34" ht="12" customHeight="1" x14ac:dyDescent="0.2">
      <c r="B424" s="290" t="str">
        <f t="shared" si="189"/>
        <v/>
      </c>
      <c r="C424" s="291" t="str">
        <f t="shared" si="190"/>
        <v/>
      </c>
      <c r="D424" s="292" t="str">
        <f t="shared" si="191"/>
        <v/>
      </c>
      <c r="E424" s="293" t="str">
        <f t="shared" si="192"/>
        <v/>
      </c>
      <c r="F424" s="293" t="str">
        <f t="shared" si="193"/>
        <v/>
      </c>
      <c r="G424" s="294" t="str">
        <f t="shared" si="194"/>
        <v/>
      </c>
      <c r="H424" s="295" t="str">
        <f>IFERROR(VLOOKUP($C424&amp;H$419,$Z$64:$AB$639,3,0),"")</f>
        <v/>
      </c>
      <c r="I424" s="293" t="str">
        <f>IFERROR(VLOOKUP($C424&amp;I$419,$Z$64:$AB$639,3,0),"")</f>
        <v/>
      </c>
      <c r="J424" s="293" t="str">
        <f>IFERROR(VLOOKUP($C424&amp;J$419,$Z$64:$AB$639,3,0),"")</f>
        <v/>
      </c>
      <c r="K424" s="293" t="str">
        <f>IFERROR(VLOOKUP($C424&amp;K$419,$Z$64:$AB$639,3,0),"")</f>
        <v/>
      </c>
      <c r="L424" s="296" t="str">
        <f>""</f>
        <v/>
      </c>
      <c r="M424" s="297" t="str">
        <f>IFERROR(VLOOKUP($C424&amp;M$419,$Z$64:$AB$639,3,0),"")</f>
        <v/>
      </c>
      <c r="N424" s="295" t="str">
        <f>IFERROR(VLOOKUP($C424&amp;H$419,$AC$64:$AD$639,2,0),"")</f>
        <v/>
      </c>
      <c r="O424" s="293" t="str">
        <f>IFERROR(VLOOKUP($C424&amp;I$419,$AC$64:$AD$639,2,0),"")</f>
        <v/>
      </c>
      <c r="P424" s="293" t="str">
        <f>IFERROR(VLOOKUP($C424&amp;J$419,$AC$64:$AD$639,2,0),"")</f>
        <v/>
      </c>
      <c r="Q424" s="293" t="str">
        <f>IFERROR(VLOOKUP($C424&amp;K$419,$AC$64:$AD$639,2,0),"")</f>
        <v/>
      </c>
      <c r="R424" s="296" t="str">
        <f>""</f>
        <v/>
      </c>
      <c r="S424" s="297" t="str">
        <f>IFERROR(VLOOKUP($C424&amp;M$419,$AC$64:$AD$639,2,0),"")</f>
        <v/>
      </c>
      <c r="T424" s="298" t="str">
        <f t="shared" si="195"/>
        <v/>
      </c>
      <c r="Y424" s="57" t="s">
        <v>187</v>
      </c>
      <c r="Z424" s="33" t="str">
        <f t="shared" si="181"/>
        <v>Maibach 1822 eVTeam A8</v>
      </c>
      <c r="AA424" s="172">
        <f t="shared" si="182"/>
        <v>1</v>
      </c>
      <c r="AB424" s="172" t="str">
        <f t="shared" si="183"/>
        <v>5 : 2</v>
      </c>
      <c r="AC424" s="3" t="str">
        <f t="shared" si="184"/>
        <v/>
      </c>
      <c r="AD424" s="64" t="str">
        <f t="shared" si="185"/>
        <v/>
      </c>
      <c r="AE424" s="317"/>
      <c r="AF424" s="170"/>
      <c r="AG424" s="170"/>
      <c r="AH424" s="167" t="str">
        <f t="shared" si="188"/>
        <v>Maibach 1822 eVTeam A8</v>
      </c>
    </row>
    <row r="425" spans="2:34" ht="12" customHeight="1" thickBot="1" x14ac:dyDescent="0.25">
      <c r="B425" s="299" t="str">
        <f t="shared" si="189"/>
        <v/>
      </c>
      <c r="C425" s="300" t="str">
        <f t="shared" si="190"/>
        <v/>
      </c>
      <c r="D425" s="301" t="str">
        <f t="shared" si="191"/>
        <v/>
      </c>
      <c r="E425" s="302" t="str">
        <f t="shared" si="192"/>
        <v/>
      </c>
      <c r="F425" s="302" t="str">
        <f t="shared" si="193"/>
        <v/>
      </c>
      <c r="G425" s="303" t="str">
        <f t="shared" si="194"/>
        <v/>
      </c>
      <c r="H425" s="304" t="str">
        <f>IFERROR(VLOOKUP($C425&amp;H$419,$Z$64:$AB$639,3,0),"")</f>
        <v/>
      </c>
      <c r="I425" s="302" t="str">
        <f>IFERROR(VLOOKUP($C425&amp;I$419,$Z$64:$AB$639,3,0),"")</f>
        <v/>
      </c>
      <c r="J425" s="302" t="str">
        <f>IFERROR(VLOOKUP($C425&amp;J$419,$Z$64:$AB$639,3,0),"")</f>
        <v/>
      </c>
      <c r="K425" s="302" t="str">
        <f>IFERROR(VLOOKUP($C425&amp;K$419,$Z$64:$AB$639,3,0),"")</f>
        <v/>
      </c>
      <c r="L425" s="302" t="str">
        <f>IFERROR(VLOOKUP($C425&amp;L$419,$Z$64:$AB$639,3,0),"")</f>
        <v/>
      </c>
      <c r="M425" s="305" t="str">
        <f>""</f>
        <v/>
      </c>
      <c r="N425" s="304" t="str">
        <f>IFERROR(VLOOKUP($C425&amp;H$419,$AC$64:$AD$639,2,0),"")</f>
        <v/>
      </c>
      <c r="O425" s="302" t="str">
        <f>IFERROR(VLOOKUP($C425&amp;I$419,$AC$64:$AD$639,2,0),"")</f>
        <v/>
      </c>
      <c r="P425" s="302" t="str">
        <f>IFERROR(VLOOKUP($C425&amp;J$419,$AC$64:$AD$639,2,0),"")</f>
        <v/>
      </c>
      <c r="Q425" s="302" t="str">
        <f>IFERROR(VLOOKUP($C425&amp;K$419,$AC$64:$AD$639,2,0),"")</f>
        <v/>
      </c>
      <c r="R425" s="302" t="str">
        <f>IFERROR(VLOOKUP($C425&amp;L$419,$AC$64:$AD$639,2,0),"")</f>
        <v/>
      </c>
      <c r="S425" s="305" t="str">
        <f>""</f>
        <v/>
      </c>
      <c r="T425" s="306" t="str">
        <f t="shared" si="195"/>
        <v/>
      </c>
      <c r="Y425" s="57" t="s">
        <v>188</v>
      </c>
      <c r="Z425" s="33" t="str">
        <f t="shared" si="181"/>
        <v>Team B4Team B8</v>
      </c>
      <c r="AA425" s="172">
        <f t="shared" si="182"/>
        <v>1</v>
      </c>
      <c r="AB425" s="172" t="str">
        <f t="shared" si="183"/>
        <v>4 : 2</v>
      </c>
      <c r="AC425" s="3" t="str">
        <f t="shared" si="184"/>
        <v/>
      </c>
      <c r="AD425" s="64" t="str">
        <f t="shared" si="185"/>
        <v/>
      </c>
      <c r="AE425" s="317"/>
      <c r="AF425" s="170"/>
      <c r="AG425" s="170"/>
      <c r="AH425" s="167" t="str">
        <f t="shared" si="188"/>
        <v>Team B4Team B8</v>
      </c>
    </row>
    <row r="426" spans="2:34" ht="12" customHeight="1" thickTop="1" thickBot="1" x14ac:dyDescent="0.25">
      <c r="B426" s="307" t="str">
        <f>""</f>
        <v/>
      </c>
      <c r="C426" s="307" t="str">
        <f>""</f>
        <v/>
      </c>
      <c r="D426" s="307" t="str">
        <f>""</f>
        <v/>
      </c>
      <c r="E426" s="307" t="str">
        <f>""</f>
        <v/>
      </c>
      <c r="F426" s="307" t="str">
        <f>""</f>
        <v/>
      </c>
      <c r="G426" s="307" t="str">
        <f>""</f>
        <v/>
      </c>
      <c r="H426" s="308" t="str">
        <f>""</f>
        <v/>
      </c>
      <c r="I426" s="308" t="str">
        <f>""</f>
        <v/>
      </c>
      <c r="J426" s="308" t="str">
        <f>""</f>
        <v/>
      </c>
      <c r="K426" s="308" t="str">
        <f>""</f>
        <v/>
      </c>
      <c r="L426" s="308" t="str">
        <f>""</f>
        <v/>
      </c>
      <c r="M426" s="308" t="str">
        <f>""</f>
        <v/>
      </c>
      <c r="N426" s="309" t="str">
        <f>""</f>
        <v/>
      </c>
      <c r="O426" s="309" t="str">
        <f>""</f>
        <v/>
      </c>
      <c r="P426" s="309" t="str">
        <f>""</f>
        <v/>
      </c>
      <c r="Q426" s="309" t="str">
        <f>""</f>
        <v/>
      </c>
      <c r="R426" s="309" t="str">
        <f>""</f>
        <v/>
      </c>
      <c r="S426" s="309" t="str">
        <f>""</f>
        <v/>
      </c>
      <c r="T426" s="309" t="str">
        <f>""</f>
        <v/>
      </c>
      <c r="Y426" s="57" t="s">
        <v>189</v>
      </c>
      <c r="Z426" s="33" t="str">
        <f t="shared" si="181"/>
        <v>Team C4Team C8</v>
      </c>
      <c r="AA426" s="172">
        <f t="shared" si="182"/>
        <v>1</v>
      </c>
      <c r="AB426" s="172" t="str">
        <f t="shared" si="183"/>
        <v>3 : 0</v>
      </c>
      <c r="AC426" s="3" t="str">
        <f t="shared" si="184"/>
        <v/>
      </c>
      <c r="AD426" s="64" t="str">
        <f t="shared" si="185"/>
        <v/>
      </c>
      <c r="AE426" s="317"/>
      <c r="AF426" s="170"/>
      <c r="AG426" s="170"/>
      <c r="AH426" s="167" t="str">
        <f t="shared" si="188"/>
        <v>Team C4Team C8</v>
      </c>
    </row>
    <row r="427" spans="2:34" ht="12" customHeight="1" thickBot="1" x14ac:dyDescent="0.25">
      <c r="B427" s="309" t="str">
        <f>""</f>
        <v/>
      </c>
      <c r="C427" s="309" t="str">
        <f>""</f>
        <v/>
      </c>
      <c r="D427" s="309" t="str">
        <f>""</f>
        <v/>
      </c>
      <c r="E427" s="309" t="str">
        <f>""</f>
        <v/>
      </c>
      <c r="F427" s="309" t="str">
        <f>""</f>
        <v/>
      </c>
      <c r="G427" s="309" t="str">
        <f>""</f>
        <v/>
      </c>
      <c r="H427" s="310" t="str">
        <f t="shared" ref="H427:M427" si="196">IF(LEN(H428)&gt;$J$74,LEFT(H428,$J$74)&amp;".",H428)</f>
        <v/>
      </c>
      <c r="I427" s="311" t="str">
        <f t="shared" si="196"/>
        <v/>
      </c>
      <c r="J427" s="311" t="str">
        <f t="shared" si="196"/>
        <v/>
      </c>
      <c r="K427" s="311" t="str">
        <f t="shared" si="196"/>
        <v/>
      </c>
      <c r="L427" s="311" t="str">
        <f t="shared" si="196"/>
        <v/>
      </c>
      <c r="M427" s="312" t="str">
        <f t="shared" si="196"/>
        <v/>
      </c>
      <c r="N427" s="310" t="str">
        <f>H427</f>
        <v/>
      </c>
      <c r="O427" s="311" t="str">
        <f t="shared" ref="O427:S427" si="197">I427</f>
        <v/>
      </c>
      <c r="P427" s="311" t="str">
        <f t="shared" si="197"/>
        <v/>
      </c>
      <c r="Q427" s="311" t="str">
        <f t="shared" si="197"/>
        <v/>
      </c>
      <c r="R427" s="311" t="str">
        <f t="shared" si="197"/>
        <v/>
      </c>
      <c r="S427" s="312" t="str">
        <f t="shared" si="197"/>
        <v/>
      </c>
      <c r="T427" s="9" t="str">
        <f>""</f>
        <v/>
      </c>
      <c r="Y427" s="57" t="s">
        <v>190</v>
      </c>
      <c r="Z427" s="33" t="str">
        <f t="shared" si="181"/>
        <v>Team D4Team D8</v>
      </c>
      <c r="AA427" s="172">
        <f t="shared" si="182"/>
        <v>1</v>
      </c>
      <c r="AB427" s="172" t="str">
        <f t="shared" si="183"/>
        <v>5 : 1</v>
      </c>
      <c r="AC427" s="3" t="str">
        <f t="shared" si="184"/>
        <v/>
      </c>
      <c r="AD427" s="64" t="str">
        <f t="shared" si="185"/>
        <v/>
      </c>
      <c r="AE427" s="317"/>
      <c r="AF427" s="170"/>
      <c r="AG427" s="170"/>
      <c r="AH427" s="167" t="str">
        <f t="shared" si="188"/>
        <v>Team D4Team D8</v>
      </c>
    </row>
    <row r="428" spans="2:34" ht="12" customHeight="1" thickTop="1" thickBot="1" x14ac:dyDescent="0.25">
      <c r="B428" s="274" t="str">
        <f>""</f>
        <v/>
      </c>
      <c r="C428" s="275" t="s">
        <v>79</v>
      </c>
      <c r="D428" s="276" t="s">
        <v>97</v>
      </c>
      <c r="E428" s="277" t="s">
        <v>164</v>
      </c>
      <c r="F428" s="277" t="s">
        <v>165</v>
      </c>
      <c r="G428" s="278" t="s">
        <v>166</v>
      </c>
      <c r="H428" s="279" t="str">
        <f>C429</f>
        <v/>
      </c>
      <c r="I428" s="280" t="str">
        <f>C430</f>
        <v/>
      </c>
      <c r="J428" s="280" t="str">
        <f>C431</f>
        <v/>
      </c>
      <c r="K428" s="280" t="str">
        <f>C432</f>
        <v/>
      </c>
      <c r="L428" s="280" t="str">
        <f>C433</f>
        <v/>
      </c>
      <c r="M428" s="281" t="str">
        <f>C434</f>
        <v/>
      </c>
      <c r="N428" s="279" t="str">
        <f>C429</f>
        <v/>
      </c>
      <c r="O428" s="280" t="str">
        <f>C430</f>
        <v/>
      </c>
      <c r="P428" s="280" t="str">
        <f>C431</f>
        <v/>
      </c>
      <c r="Q428" s="280" t="str">
        <f>C432</f>
        <v/>
      </c>
      <c r="R428" s="280" t="str">
        <f>C433</f>
        <v/>
      </c>
      <c r="S428" s="281" t="str">
        <f>C434</f>
        <v/>
      </c>
      <c r="T428" s="9" t="str">
        <f>""</f>
        <v/>
      </c>
      <c r="Y428" s="57" t="s">
        <v>191</v>
      </c>
      <c r="Z428" s="33" t="str">
        <f t="shared" si="181"/>
        <v>Team A9FC Barcelona</v>
      </c>
      <c r="AA428" s="172">
        <f t="shared" si="182"/>
        <v>1</v>
      </c>
      <c r="AB428" s="172" t="str">
        <f t="shared" si="183"/>
        <v>0 : 3</v>
      </c>
      <c r="AC428" s="3" t="str">
        <f t="shared" si="184"/>
        <v/>
      </c>
      <c r="AD428" s="64" t="str">
        <f t="shared" si="185"/>
        <v/>
      </c>
      <c r="AE428" s="317"/>
      <c r="AF428" s="170"/>
      <c r="AG428" s="170"/>
      <c r="AH428" s="167" t="str">
        <f t="shared" si="188"/>
        <v>Team A9FC Barcelona</v>
      </c>
    </row>
    <row r="429" spans="2:34" ht="12" customHeight="1" x14ac:dyDescent="0.2">
      <c r="B429" s="282" t="str">
        <f t="shared" ref="B429:B434" si="198">IF($C429="","",INDEX($B$375:$B$383,MATCH($C429,$C$375:$C$383,0)))</f>
        <v/>
      </c>
      <c r="C429" s="283" t="str">
        <f t="shared" ref="C429:C434" si="199">IF($K$13=0,"",$AM4)</f>
        <v/>
      </c>
      <c r="D429" s="284" t="str">
        <f t="shared" ref="D429:D434" si="200">IF($C429="","",VLOOKUP($C429,$C$17:$AC$25,25,0))</f>
        <v/>
      </c>
      <c r="E429" s="285" t="str">
        <f t="shared" ref="E429:E434" si="201">IF($C429="","",VLOOKUP($C429,$C$17:$AC$25,26,0))</f>
        <v/>
      </c>
      <c r="F429" s="285" t="str">
        <f t="shared" ref="F429:F434" si="202">IF($C429="","",VLOOKUP($C429,$C$17:$AC$25,27,0))</f>
        <v/>
      </c>
      <c r="G429" s="286" t="str">
        <f t="shared" ref="G429:G434" si="203">IF($C429="","",VLOOKUP($C429,$C$81:$D$89,2,0))</f>
        <v/>
      </c>
      <c r="H429" s="287" t="str">
        <f>""</f>
        <v/>
      </c>
      <c r="I429" s="285" t="str">
        <f>IFERROR(VLOOKUP($C429&amp;I$428,$Z$64:$AB$639,3,0),"")</f>
        <v/>
      </c>
      <c r="J429" s="285" t="str">
        <f>IFERROR(VLOOKUP($C429&amp;J$428,$Z$64:$AB$639,3,0),"")</f>
        <v/>
      </c>
      <c r="K429" s="285" t="str">
        <f>IFERROR(VLOOKUP($C429&amp;K$428,$Z$64:$AB$639,3,0),"")</f>
        <v/>
      </c>
      <c r="L429" s="285" t="str">
        <f>IFERROR(VLOOKUP($C429&amp;L$428,$Z$64:$AB$639,3,0),"")</f>
        <v/>
      </c>
      <c r="M429" s="288" t="str">
        <f>IFERROR(VLOOKUP($C429&amp;M$428,$Z$64:$AB$639,3,0),"")</f>
        <v/>
      </c>
      <c r="N429" s="287" t="str">
        <f>""</f>
        <v/>
      </c>
      <c r="O429" s="285" t="str">
        <f>IFERROR(VLOOKUP($C429&amp;I$428,$AC$64:$AD$639,2,0),"")</f>
        <v/>
      </c>
      <c r="P429" s="285" t="str">
        <f>IFERROR(VLOOKUP($C429&amp;J$428,$AC$64:$AD$639,2,0),"")</f>
        <v/>
      </c>
      <c r="Q429" s="285" t="str">
        <f>IFERROR(VLOOKUP($C429&amp;K$428,$AC$64:$AD$639,2,0),"")</f>
        <v/>
      </c>
      <c r="R429" s="285" t="str">
        <f>IFERROR(VLOOKUP($C429&amp;L$428,$AC$64:$AD$639,2,0),"")</f>
        <v/>
      </c>
      <c r="S429" s="288" t="str">
        <f>IFERROR(VLOOKUP($C429&amp;M$428,$AC$64:$AD$639,2,0),"")</f>
        <v/>
      </c>
      <c r="T429" s="289" t="str">
        <f t="shared" ref="T429:T434" si="204">C429</f>
        <v/>
      </c>
      <c r="Y429" s="57" t="s">
        <v>192</v>
      </c>
      <c r="Z429" s="33" t="str">
        <f t="shared" si="181"/>
        <v>Team B9Team B3</v>
      </c>
      <c r="AA429" s="172">
        <f t="shared" si="182"/>
        <v>1</v>
      </c>
      <c r="AB429" s="172" t="str">
        <f t="shared" si="183"/>
        <v>1 : 2</v>
      </c>
      <c r="AC429" s="3" t="str">
        <f t="shared" si="184"/>
        <v/>
      </c>
      <c r="AD429" s="64" t="str">
        <f t="shared" si="185"/>
        <v/>
      </c>
      <c r="AE429" s="317"/>
      <c r="AF429" s="170"/>
      <c r="AG429" s="170"/>
      <c r="AH429" s="167" t="str">
        <f t="shared" si="188"/>
        <v>Team B9Team B3</v>
      </c>
    </row>
    <row r="430" spans="2:34" ht="12" customHeight="1" x14ac:dyDescent="0.2">
      <c r="B430" s="290" t="str">
        <f t="shared" si="198"/>
        <v/>
      </c>
      <c r="C430" s="291" t="str">
        <f t="shared" si="199"/>
        <v/>
      </c>
      <c r="D430" s="292" t="str">
        <f t="shared" si="200"/>
        <v/>
      </c>
      <c r="E430" s="293" t="str">
        <f t="shared" si="201"/>
        <v/>
      </c>
      <c r="F430" s="293" t="str">
        <f t="shared" si="202"/>
        <v/>
      </c>
      <c r="G430" s="294" t="str">
        <f t="shared" si="203"/>
        <v/>
      </c>
      <c r="H430" s="295" t="str">
        <f>IFERROR(VLOOKUP($C430&amp;H$428,$Z$64:$AB$639,3,0),"")</f>
        <v/>
      </c>
      <c r="I430" s="296" t="str">
        <f>""</f>
        <v/>
      </c>
      <c r="J430" s="293" t="str">
        <f>IFERROR(VLOOKUP($C430&amp;J$428,$Z$64:$AB$639,3,0),"")</f>
        <v/>
      </c>
      <c r="K430" s="293" t="str">
        <f>IFERROR(VLOOKUP($C430&amp;K$428,$Z$64:$AB$639,3,0),"")</f>
        <v/>
      </c>
      <c r="L430" s="293" t="str">
        <f>IFERROR(VLOOKUP($C430&amp;L$428,$Z$64:$AB$639,3,0),"")</f>
        <v/>
      </c>
      <c r="M430" s="297" t="str">
        <f>IFERROR(VLOOKUP($C430&amp;M$428,$Z$64:$AB$639,3,0),"")</f>
        <v/>
      </c>
      <c r="N430" s="295" t="str">
        <f>IFERROR(VLOOKUP($C430&amp;H$428,$AC$64:$AD$639,2,0),"")</f>
        <v/>
      </c>
      <c r="O430" s="296" t="str">
        <f>""</f>
        <v/>
      </c>
      <c r="P430" s="293" t="str">
        <f>IFERROR(VLOOKUP($C430&amp;J$428,$AC$64:$AD$639,2,0),"")</f>
        <v/>
      </c>
      <c r="Q430" s="293" t="str">
        <f>IFERROR(VLOOKUP($C430&amp;K$428,$AC$64:$AD$639,2,0),"")</f>
        <v/>
      </c>
      <c r="R430" s="293" t="str">
        <f>IFERROR(VLOOKUP($C430&amp;L$428,$AC$64:$AD$639,2,0),"")</f>
        <v/>
      </c>
      <c r="S430" s="297" t="str">
        <f>IFERROR(VLOOKUP($C430&amp;M$428,$AC$64:$AD$639,2,0),"")</f>
        <v/>
      </c>
      <c r="T430" s="298" t="str">
        <f t="shared" si="204"/>
        <v/>
      </c>
      <c r="Y430" s="57" t="s">
        <v>193</v>
      </c>
      <c r="Z430" s="33" t="str">
        <f t="shared" si="181"/>
        <v>Team C9Team C3</v>
      </c>
      <c r="AA430" s="172">
        <f t="shared" si="182"/>
        <v>1</v>
      </c>
      <c r="AB430" s="172" t="str">
        <f t="shared" si="183"/>
        <v>2 : 2</v>
      </c>
      <c r="AC430" s="3" t="str">
        <f t="shared" si="184"/>
        <v/>
      </c>
      <c r="AD430" s="64" t="str">
        <f t="shared" si="185"/>
        <v/>
      </c>
      <c r="AE430" s="317"/>
      <c r="AF430" s="170"/>
      <c r="AG430" s="170"/>
      <c r="AH430" s="167" t="str">
        <f t="shared" si="188"/>
        <v>Team C9Team C3</v>
      </c>
    </row>
    <row r="431" spans="2:34" ht="12" customHeight="1" x14ac:dyDescent="0.2">
      <c r="B431" s="290" t="str">
        <f t="shared" si="198"/>
        <v/>
      </c>
      <c r="C431" s="291" t="str">
        <f t="shared" si="199"/>
        <v/>
      </c>
      <c r="D431" s="292" t="str">
        <f t="shared" si="200"/>
        <v/>
      </c>
      <c r="E431" s="293" t="str">
        <f t="shared" si="201"/>
        <v/>
      </c>
      <c r="F431" s="293" t="str">
        <f t="shared" si="202"/>
        <v/>
      </c>
      <c r="G431" s="294" t="str">
        <f t="shared" si="203"/>
        <v/>
      </c>
      <c r="H431" s="295" t="str">
        <f>IFERROR(VLOOKUP($C431&amp;H$428,$Z$64:$AB$639,3,0),"")</f>
        <v/>
      </c>
      <c r="I431" s="293" t="str">
        <f>IFERROR(VLOOKUP($C431&amp;I$428,$Z$64:$AB$639,3,0),"")</f>
        <v/>
      </c>
      <c r="J431" s="296" t="str">
        <f>""</f>
        <v/>
      </c>
      <c r="K431" s="293" t="str">
        <f>IFERROR(VLOOKUP($C431&amp;K$428,$Z$64:$AB$639,3,0),"")</f>
        <v/>
      </c>
      <c r="L431" s="293" t="str">
        <f>IFERROR(VLOOKUP($C431&amp;L$428,$Z$64:$AB$639,3,0),"")</f>
        <v/>
      </c>
      <c r="M431" s="297" t="str">
        <f>IFERROR(VLOOKUP($C431&amp;M$428,$Z$64:$AB$639,3,0),"")</f>
        <v/>
      </c>
      <c r="N431" s="295" t="str">
        <f>IFERROR(VLOOKUP($C431&amp;H$428,$AC$64:$AD$639,2,0),"")</f>
        <v/>
      </c>
      <c r="O431" s="293" t="str">
        <f>IFERROR(VLOOKUP($C431&amp;I$428,$AC$64:$AD$639,2,0),"")</f>
        <v/>
      </c>
      <c r="P431" s="296" t="str">
        <f>""</f>
        <v/>
      </c>
      <c r="Q431" s="293" t="str">
        <f>IFERROR(VLOOKUP($C431&amp;K$428,$AC$64:$AD$639,2,0),"")</f>
        <v/>
      </c>
      <c r="R431" s="293" t="str">
        <f>IFERROR(VLOOKUP($C431&amp;L$428,$AC$64:$AD$639,2,0),"")</f>
        <v/>
      </c>
      <c r="S431" s="297" t="str">
        <f>IFERROR(VLOOKUP($C431&amp;M$428,$AC$64:$AD$639,2,0),"")</f>
        <v/>
      </c>
      <c r="T431" s="298" t="str">
        <f t="shared" si="204"/>
        <v/>
      </c>
      <c r="Y431" s="57" t="s">
        <v>194</v>
      </c>
      <c r="Z431" s="33" t="str">
        <f t="shared" si="181"/>
        <v>Team D9Team D3</v>
      </c>
      <c r="AA431" s="172">
        <f t="shared" si="182"/>
        <v>1</v>
      </c>
      <c r="AB431" s="172" t="str">
        <f t="shared" si="183"/>
        <v>4 : 3</v>
      </c>
      <c r="AC431" s="3" t="str">
        <f t="shared" si="184"/>
        <v/>
      </c>
      <c r="AD431" s="64" t="str">
        <f t="shared" si="185"/>
        <v/>
      </c>
      <c r="AE431" s="317"/>
      <c r="AF431" s="170"/>
      <c r="AG431" s="170"/>
      <c r="AH431" s="167" t="str">
        <f t="shared" si="188"/>
        <v>Team D9Team D3</v>
      </c>
    </row>
    <row r="432" spans="2:34" ht="12" customHeight="1" x14ac:dyDescent="0.2">
      <c r="B432" s="290" t="str">
        <f t="shared" si="198"/>
        <v/>
      </c>
      <c r="C432" s="291" t="str">
        <f t="shared" si="199"/>
        <v/>
      </c>
      <c r="D432" s="292" t="str">
        <f t="shared" si="200"/>
        <v/>
      </c>
      <c r="E432" s="293" t="str">
        <f t="shared" si="201"/>
        <v/>
      </c>
      <c r="F432" s="293" t="str">
        <f t="shared" si="202"/>
        <v/>
      </c>
      <c r="G432" s="294" t="str">
        <f t="shared" si="203"/>
        <v/>
      </c>
      <c r="H432" s="295" t="str">
        <f>IFERROR(VLOOKUP($C432&amp;H$428,$Z$64:$AB$639,3,0),"")</f>
        <v/>
      </c>
      <c r="I432" s="293" t="str">
        <f>IFERROR(VLOOKUP($C432&amp;I$428,$Z$64:$AB$639,3,0),"")</f>
        <v/>
      </c>
      <c r="J432" s="293" t="str">
        <f>IFERROR(VLOOKUP($C432&amp;J$428,$Z$64:$AB$639,3,0),"")</f>
        <v/>
      </c>
      <c r="K432" s="296" t="str">
        <f>""</f>
        <v/>
      </c>
      <c r="L432" s="293" t="str">
        <f>IFERROR(VLOOKUP($C432&amp;L$428,$Z$64:$AB$639,3,0),"")</f>
        <v/>
      </c>
      <c r="M432" s="297" t="str">
        <f>IFERROR(VLOOKUP($C432&amp;M$428,$Z$64:$AB$639,3,0),"")</f>
        <v/>
      </c>
      <c r="N432" s="295" t="str">
        <f>IFERROR(VLOOKUP($C432&amp;H$428,$AC$64:$AD$639,2,0),"")</f>
        <v/>
      </c>
      <c r="O432" s="293" t="str">
        <f>IFERROR(VLOOKUP($C432&amp;I$428,$AC$64:$AD$639,2,0),"")</f>
        <v/>
      </c>
      <c r="P432" s="293" t="str">
        <f>IFERROR(VLOOKUP($C432&amp;J$428,$AC$64:$AD$639,2,0),"")</f>
        <v/>
      </c>
      <c r="Q432" s="296" t="str">
        <f>""</f>
        <v/>
      </c>
      <c r="R432" s="293" t="str">
        <f>IFERROR(VLOOKUP($C432&amp;L$428,$AC$64:$AD$639,2,0),"")</f>
        <v/>
      </c>
      <c r="S432" s="297" t="str">
        <f>IFERROR(VLOOKUP($C432&amp;M$428,$AC$64:$AD$639,2,0),"")</f>
        <v/>
      </c>
      <c r="T432" s="298" t="str">
        <f t="shared" si="204"/>
        <v/>
      </c>
      <c r="Y432" s="57" t="s">
        <v>195</v>
      </c>
      <c r="Z432" s="33" t="str">
        <f t="shared" si="181"/>
        <v>1. FC RiedwaldBeinbruch SC</v>
      </c>
      <c r="AA432" s="172">
        <f t="shared" si="182"/>
        <v>1</v>
      </c>
      <c r="AB432" s="172" t="str">
        <f t="shared" si="183"/>
        <v>3 : 3</v>
      </c>
      <c r="AC432" s="3" t="str">
        <f t="shared" si="184"/>
        <v/>
      </c>
      <c r="AD432" s="64" t="str">
        <f t="shared" si="185"/>
        <v/>
      </c>
      <c r="AE432" s="317"/>
      <c r="AF432" s="170"/>
      <c r="AG432" s="170"/>
      <c r="AH432" s="167" t="str">
        <f t="shared" si="188"/>
        <v>1. FC RiedwaldBeinbruch SC</v>
      </c>
    </row>
    <row r="433" spans="2:34" ht="12" customHeight="1" x14ac:dyDescent="0.2">
      <c r="B433" s="290" t="str">
        <f t="shared" si="198"/>
        <v/>
      </c>
      <c r="C433" s="291" t="str">
        <f t="shared" si="199"/>
        <v/>
      </c>
      <c r="D433" s="292" t="str">
        <f t="shared" si="200"/>
        <v/>
      </c>
      <c r="E433" s="293" t="str">
        <f t="shared" si="201"/>
        <v/>
      </c>
      <c r="F433" s="293" t="str">
        <f t="shared" si="202"/>
        <v/>
      </c>
      <c r="G433" s="294" t="str">
        <f t="shared" si="203"/>
        <v/>
      </c>
      <c r="H433" s="295" t="str">
        <f>IFERROR(VLOOKUP($C433&amp;H$428,$Z$64:$AB$639,3,0),"")</f>
        <v/>
      </c>
      <c r="I433" s="293" t="str">
        <f>IFERROR(VLOOKUP($C433&amp;I$428,$Z$64:$AB$639,3,0),"")</f>
        <v/>
      </c>
      <c r="J433" s="293" t="str">
        <f>IFERROR(VLOOKUP($C433&amp;J$428,$Z$64:$AB$639,3,0),"")</f>
        <v/>
      </c>
      <c r="K433" s="293" t="str">
        <f>IFERROR(VLOOKUP($C433&amp;K$428,$Z$64:$AB$639,3,0),"")</f>
        <v/>
      </c>
      <c r="L433" s="296" t="str">
        <f>""</f>
        <v/>
      </c>
      <c r="M433" s="297" t="str">
        <f>IFERROR(VLOOKUP($C433&amp;M$428,$Z$64:$AB$639,3,0),"")</f>
        <v/>
      </c>
      <c r="N433" s="295" t="str">
        <f>IFERROR(VLOOKUP($C433&amp;H$428,$AC$64:$AD$639,2,0),"")</f>
        <v/>
      </c>
      <c r="O433" s="293" t="str">
        <f>IFERROR(VLOOKUP($C433&amp;I$428,$AC$64:$AD$639,2,0),"")</f>
        <v/>
      </c>
      <c r="P433" s="293" t="str">
        <f>IFERROR(VLOOKUP($C433&amp;J$428,$AC$64:$AD$639,2,0),"")</f>
        <v/>
      </c>
      <c r="Q433" s="293" t="str">
        <f>IFERROR(VLOOKUP($C433&amp;K$428,$AC$64:$AD$639,2,0),"")</f>
        <v/>
      </c>
      <c r="R433" s="296" t="str">
        <f>""</f>
        <v/>
      </c>
      <c r="S433" s="297" t="str">
        <f>IFERROR(VLOOKUP($C433&amp;M$428,$AC$64:$AD$639,2,0),"")</f>
        <v/>
      </c>
      <c r="T433" s="298" t="str">
        <f t="shared" si="204"/>
        <v/>
      </c>
      <c r="Y433" s="57" t="s">
        <v>196</v>
      </c>
      <c r="Z433" s="33" t="str">
        <f t="shared" si="181"/>
        <v>Team B1Team B5</v>
      </c>
      <c r="AA433" s="172">
        <f t="shared" si="182"/>
        <v>1</v>
      </c>
      <c r="AB433" s="172" t="str">
        <f t="shared" si="183"/>
        <v>1 : 3</v>
      </c>
      <c r="AC433" s="3" t="str">
        <f t="shared" si="184"/>
        <v/>
      </c>
      <c r="AD433" s="64" t="str">
        <f t="shared" si="185"/>
        <v/>
      </c>
      <c r="AE433" s="317"/>
      <c r="AF433" s="170"/>
      <c r="AG433" s="170"/>
      <c r="AH433" s="167" t="str">
        <f t="shared" si="188"/>
        <v>Team B1Team B5</v>
      </c>
    </row>
    <row r="434" spans="2:34" ht="12" customHeight="1" thickBot="1" x14ac:dyDescent="0.25">
      <c r="B434" s="299" t="str">
        <f t="shared" si="198"/>
        <v/>
      </c>
      <c r="C434" s="300" t="str">
        <f t="shared" si="199"/>
        <v/>
      </c>
      <c r="D434" s="301" t="str">
        <f t="shared" si="200"/>
        <v/>
      </c>
      <c r="E434" s="302" t="str">
        <f t="shared" si="201"/>
        <v/>
      </c>
      <c r="F434" s="302" t="str">
        <f t="shared" si="202"/>
        <v/>
      </c>
      <c r="G434" s="303" t="str">
        <f t="shared" si="203"/>
        <v/>
      </c>
      <c r="H434" s="304" t="str">
        <f>IFERROR(VLOOKUP($C434&amp;H$428,$Z$64:$AB$639,3,0),"")</f>
        <v/>
      </c>
      <c r="I434" s="302" t="str">
        <f>IFERROR(VLOOKUP($C434&amp;I$428,$Z$64:$AB$639,3,0),"")</f>
        <v/>
      </c>
      <c r="J434" s="302" t="str">
        <f>IFERROR(VLOOKUP($C434&amp;J$428,$Z$64:$AB$639,3,0),"")</f>
        <v/>
      </c>
      <c r="K434" s="302" t="str">
        <f>IFERROR(VLOOKUP($C434&amp;K$428,$Z$64:$AB$639,3,0),"")</f>
        <v/>
      </c>
      <c r="L434" s="302" t="str">
        <f>IFERROR(VLOOKUP($C434&amp;L$428,$Z$64:$AB$639,3,0),"")</f>
        <v/>
      </c>
      <c r="M434" s="305" t="str">
        <f>""</f>
        <v/>
      </c>
      <c r="N434" s="304" t="str">
        <f>IFERROR(VLOOKUP($C434&amp;H$428,$AC$64:$AD$639,2,0),"")</f>
        <v/>
      </c>
      <c r="O434" s="302" t="str">
        <f>IFERROR(VLOOKUP($C434&amp;I$428,$AC$64:$AD$639,2,0),"")</f>
        <v/>
      </c>
      <c r="P434" s="302" t="str">
        <f>IFERROR(VLOOKUP($C434&amp;J$428,$AC$64:$AD$639,2,0),"")</f>
        <v/>
      </c>
      <c r="Q434" s="302" t="str">
        <f>IFERROR(VLOOKUP($C434&amp;K$428,$AC$64:$AD$639,2,0),"")</f>
        <v/>
      </c>
      <c r="R434" s="302" t="str">
        <f>IFERROR(VLOOKUP($C434&amp;L$428,$AC$64:$AD$639,2,0),"")</f>
        <v/>
      </c>
      <c r="S434" s="305" t="str">
        <f>""</f>
        <v/>
      </c>
      <c r="T434" s="306" t="str">
        <f t="shared" si="204"/>
        <v/>
      </c>
      <c r="Y434" s="57" t="s">
        <v>197</v>
      </c>
      <c r="Z434" s="33" t="str">
        <f t="shared" si="181"/>
        <v>Team C1Team C5</v>
      </c>
      <c r="AA434" s="172">
        <f t="shared" si="182"/>
        <v>1</v>
      </c>
      <c r="AB434" s="172" t="str">
        <f t="shared" si="183"/>
        <v>3 : 3</v>
      </c>
      <c r="AC434" s="3" t="str">
        <f t="shared" si="184"/>
        <v/>
      </c>
      <c r="AD434" s="64" t="str">
        <f t="shared" si="185"/>
        <v/>
      </c>
      <c r="AE434" s="317"/>
      <c r="AF434" s="170"/>
      <c r="AG434" s="170"/>
      <c r="AH434" s="167" t="str">
        <f t="shared" si="188"/>
        <v>Team C1Team C5</v>
      </c>
    </row>
    <row r="435" spans="2:34" ht="12.75" thickTop="1" x14ac:dyDescent="0.2">
      <c r="Y435" s="57" t="s">
        <v>198</v>
      </c>
      <c r="Z435" s="33" t="str">
        <f t="shared" si="181"/>
        <v>Team D1Team D5</v>
      </c>
      <c r="AA435" s="172">
        <f t="shared" si="182"/>
        <v>1</v>
      </c>
      <c r="AB435" s="172" t="str">
        <f t="shared" si="183"/>
        <v>1 : 5</v>
      </c>
      <c r="AC435" s="3" t="str">
        <f t="shared" si="184"/>
        <v/>
      </c>
      <c r="AD435" s="64" t="str">
        <f t="shared" si="185"/>
        <v/>
      </c>
      <c r="AE435" s="317"/>
      <c r="AF435" s="170"/>
      <c r="AG435" s="170"/>
      <c r="AH435" s="167" t="str">
        <f t="shared" si="188"/>
        <v>Team D1Team D5</v>
      </c>
    </row>
    <row r="436" spans="2:34" x14ac:dyDescent="0.2">
      <c r="Y436" s="57" t="s">
        <v>199</v>
      </c>
      <c r="Z436" s="33" t="str">
        <f t="shared" si="181"/>
        <v>FV Schlappe LungeMaibach 1822 eV</v>
      </c>
      <c r="AA436" s="172">
        <f t="shared" si="182"/>
        <v>1</v>
      </c>
      <c r="AB436" s="172" t="str">
        <f t="shared" si="183"/>
        <v>1 : 6</v>
      </c>
      <c r="AC436" s="3" t="str">
        <f t="shared" si="184"/>
        <v/>
      </c>
      <c r="AD436" s="64" t="str">
        <f t="shared" si="185"/>
        <v/>
      </c>
      <c r="AE436" s="317"/>
      <c r="AF436" s="170"/>
      <c r="AG436" s="170"/>
      <c r="AH436" s="167" t="str">
        <f t="shared" si="188"/>
        <v>FV Schlappe LungeMaibach 1822 eV</v>
      </c>
    </row>
    <row r="437" spans="2:34" x14ac:dyDescent="0.2">
      <c r="Y437" s="57" t="s">
        <v>200</v>
      </c>
      <c r="Z437" s="33" t="str">
        <f t="shared" si="181"/>
        <v>Team B6Team B4</v>
      </c>
      <c r="AA437" s="172">
        <f t="shared" si="182"/>
        <v>1</v>
      </c>
      <c r="AB437" s="172" t="str">
        <f t="shared" si="183"/>
        <v>2 : 5</v>
      </c>
      <c r="AC437" s="3" t="str">
        <f t="shared" si="184"/>
        <v/>
      </c>
      <c r="AD437" s="64" t="str">
        <f t="shared" si="185"/>
        <v/>
      </c>
      <c r="AE437" s="317"/>
      <c r="AF437" s="170"/>
      <c r="AG437" s="170"/>
      <c r="AH437" s="167" t="str">
        <f t="shared" si="188"/>
        <v>Team B6Team B4</v>
      </c>
    </row>
    <row r="438" spans="2:34" x14ac:dyDescent="0.2">
      <c r="Y438" s="57" t="s">
        <v>201</v>
      </c>
      <c r="Z438" s="33" t="str">
        <f t="shared" si="181"/>
        <v>Team C6Team C4</v>
      </c>
      <c r="AA438" s="172">
        <f t="shared" si="182"/>
        <v>1</v>
      </c>
      <c r="AB438" s="172" t="str">
        <f t="shared" si="183"/>
        <v>2 : 4</v>
      </c>
      <c r="AC438" s="3" t="str">
        <f t="shared" si="184"/>
        <v/>
      </c>
      <c r="AD438" s="64" t="str">
        <f t="shared" si="185"/>
        <v/>
      </c>
      <c r="AE438" s="317"/>
      <c r="AF438" s="170"/>
      <c r="AG438" s="170"/>
      <c r="AH438" s="167" t="str">
        <f t="shared" si="188"/>
        <v>Team C6Team C4</v>
      </c>
    </row>
    <row r="439" spans="2:34" x14ac:dyDescent="0.2">
      <c r="Y439" s="57" t="s">
        <v>202</v>
      </c>
      <c r="Z439" s="33" t="str">
        <f t="shared" si="181"/>
        <v>Team D6Team D4</v>
      </c>
      <c r="AA439" s="172">
        <f t="shared" si="182"/>
        <v>1</v>
      </c>
      <c r="AB439" s="172" t="str">
        <f t="shared" si="183"/>
        <v>0 : 3</v>
      </c>
      <c r="AC439" s="3" t="str">
        <f t="shared" si="184"/>
        <v/>
      </c>
      <c r="AD439" s="64" t="str">
        <f t="shared" si="185"/>
        <v/>
      </c>
      <c r="AE439" s="317"/>
      <c r="AF439" s="170"/>
      <c r="AG439" s="170"/>
      <c r="AH439" s="167" t="str">
        <f t="shared" si="188"/>
        <v>Team D6Team D4</v>
      </c>
    </row>
    <row r="440" spans="2:34" x14ac:dyDescent="0.2">
      <c r="Y440" s="57" t="s">
        <v>203</v>
      </c>
      <c r="Z440" s="33" t="str">
        <f t="shared" si="181"/>
        <v>FC BarcelonaTeam A7</v>
      </c>
      <c r="AA440" s="172">
        <f t="shared" si="182"/>
        <v>1</v>
      </c>
      <c r="AB440" s="172" t="str">
        <f t="shared" si="183"/>
        <v>1 : 5</v>
      </c>
      <c r="AC440" s="3" t="str">
        <f t="shared" si="184"/>
        <v/>
      </c>
      <c r="AD440" s="64" t="str">
        <f t="shared" si="185"/>
        <v/>
      </c>
      <c r="AE440" s="317"/>
      <c r="AF440" s="170"/>
      <c r="AG440" s="170"/>
      <c r="AH440" s="167" t="str">
        <f t="shared" si="188"/>
        <v>FC BarcelonaTeam A7</v>
      </c>
    </row>
    <row r="441" spans="2:34" x14ac:dyDescent="0.2">
      <c r="Y441" s="57" t="s">
        <v>204</v>
      </c>
      <c r="Z441" s="33" t="str">
        <f t="shared" si="181"/>
        <v>Team B3Team B7</v>
      </c>
      <c r="AA441" s="172">
        <f t="shared" si="182"/>
        <v>1</v>
      </c>
      <c r="AB441" s="172" t="str">
        <f t="shared" si="183"/>
        <v>3 : 0</v>
      </c>
      <c r="AC441" s="3" t="str">
        <f t="shared" si="184"/>
        <v/>
      </c>
      <c r="AD441" s="64" t="str">
        <f t="shared" si="185"/>
        <v/>
      </c>
      <c r="AE441" s="317"/>
      <c r="AF441" s="170"/>
      <c r="AG441" s="170"/>
      <c r="AH441" s="167" t="str">
        <f t="shared" si="188"/>
        <v>Team B3Team B7</v>
      </c>
    </row>
    <row r="442" spans="2:34" x14ac:dyDescent="0.2">
      <c r="Y442" s="57" t="s">
        <v>205</v>
      </c>
      <c r="Z442" s="33" t="str">
        <f t="shared" si="181"/>
        <v>Team C3Team C7</v>
      </c>
      <c r="AA442" s="172">
        <f t="shared" si="182"/>
        <v>1</v>
      </c>
      <c r="AB442" s="172" t="str">
        <f t="shared" si="183"/>
        <v>2 : 1</v>
      </c>
      <c r="AC442" s="3" t="str">
        <f t="shared" si="184"/>
        <v/>
      </c>
      <c r="AD442" s="64" t="str">
        <f t="shared" si="185"/>
        <v/>
      </c>
      <c r="AE442" s="317"/>
      <c r="AF442" s="170"/>
      <c r="AG442" s="170"/>
      <c r="AH442" s="167" t="str">
        <f t="shared" si="188"/>
        <v>Team C3Team C7</v>
      </c>
    </row>
    <row r="443" spans="2:34" x14ac:dyDescent="0.2">
      <c r="Y443" s="57" t="s">
        <v>206</v>
      </c>
      <c r="Z443" s="33" t="str">
        <f t="shared" si="181"/>
        <v>Team D3Team D7</v>
      </c>
      <c r="AA443" s="172">
        <f t="shared" si="182"/>
        <v>1</v>
      </c>
      <c r="AB443" s="172" t="str">
        <f t="shared" si="183"/>
        <v>2 : 2</v>
      </c>
      <c r="AC443" s="3" t="str">
        <f t="shared" si="184"/>
        <v/>
      </c>
      <c r="AD443" s="64" t="str">
        <f t="shared" si="185"/>
        <v/>
      </c>
      <c r="AE443" s="317"/>
      <c r="AF443" s="170"/>
      <c r="AG443" s="170"/>
      <c r="AH443" s="167" t="str">
        <f t="shared" si="188"/>
        <v>Team D3Team D7</v>
      </c>
    </row>
    <row r="444" spans="2:34" x14ac:dyDescent="0.2">
      <c r="Y444" s="57" t="s">
        <v>207</v>
      </c>
      <c r="Z444" s="33" t="str">
        <f t="shared" si="181"/>
        <v>Team A8Eintracht Frankfurt</v>
      </c>
      <c r="AA444" s="172">
        <f t="shared" si="182"/>
        <v>1</v>
      </c>
      <c r="AB444" s="172" t="str">
        <f t="shared" si="183"/>
        <v>3 : 4</v>
      </c>
      <c r="AC444" s="3" t="str">
        <f t="shared" si="184"/>
        <v/>
      </c>
      <c r="AD444" s="64" t="str">
        <f t="shared" si="185"/>
        <v/>
      </c>
      <c r="AE444" s="317"/>
      <c r="AF444" s="170"/>
      <c r="AG444" s="170"/>
      <c r="AH444" s="167" t="str">
        <f t="shared" si="188"/>
        <v>Team A8Eintracht Frankfurt</v>
      </c>
    </row>
    <row r="445" spans="2:34" x14ac:dyDescent="0.2">
      <c r="Y445" s="57" t="s">
        <v>208</v>
      </c>
      <c r="Z445" s="33" t="str">
        <f t="shared" si="181"/>
        <v>Team B8Team B2</v>
      </c>
      <c r="AA445" s="172">
        <f t="shared" si="182"/>
        <v>1</v>
      </c>
      <c r="AB445" s="172" t="str">
        <f t="shared" si="183"/>
        <v>3 : 3</v>
      </c>
      <c r="AC445" s="3" t="str">
        <f t="shared" si="184"/>
        <v/>
      </c>
      <c r="AD445" s="64" t="str">
        <f t="shared" si="185"/>
        <v/>
      </c>
      <c r="AE445" s="317"/>
      <c r="AF445" s="170"/>
      <c r="AG445" s="170"/>
      <c r="AH445" s="167" t="str">
        <f t="shared" si="188"/>
        <v>Team B8Team B2</v>
      </c>
    </row>
    <row r="446" spans="2:34" x14ac:dyDescent="0.2">
      <c r="Y446" s="57" t="s">
        <v>209</v>
      </c>
      <c r="Z446" s="33" t="str">
        <f t="shared" si="181"/>
        <v>Team C8Team C2</v>
      </c>
      <c r="AA446" s="172">
        <f t="shared" si="182"/>
        <v>1</v>
      </c>
      <c r="AB446" s="172" t="str">
        <f t="shared" si="183"/>
        <v>3 : 1</v>
      </c>
      <c r="AC446" s="3" t="str">
        <f t="shared" si="184"/>
        <v/>
      </c>
      <c r="AD446" s="64" t="str">
        <f t="shared" si="185"/>
        <v/>
      </c>
      <c r="AE446" s="317"/>
      <c r="AF446" s="170"/>
      <c r="AG446" s="170"/>
      <c r="AH446" s="167" t="str">
        <f t="shared" si="188"/>
        <v>Team C8Team C2</v>
      </c>
    </row>
    <row r="447" spans="2:34" x14ac:dyDescent="0.2">
      <c r="Y447" s="57" t="s">
        <v>210</v>
      </c>
      <c r="Z447" s="33" t="str">
        <f t="shared" si="181"/>
        <v>Team D8Team D2</v>
      </c>
      <c r="AA447" s="172">
        <f t="shared" si="182"/>
        <v>1</v>
      </c>
      <c r="AB447" s="172" t="str">
        <f t="shared" si="183"/>
        <v>3 : 3</v>
      </c>
      <c r="AC447" s="3" t="str">
        <f t="shared" si="184"/>
        <v/>
      </c>
      <c r="AD447" s="64" t="str">
        <f t="shared" si="185"/>
        <v/>
      </c>
      <c r="AE447" s="317"/>
      <c r="AF447" s="170"/>
      <c r="AG447" s="170"/>
      <c r="AH447" s="167" t="str">
        <f t="shared" si="188"/>
        <v>Team D8Team D2</v>
      </c>
    </row>
    <row r="448" spans="2:34" x14ac:dyDescent="0.2">
      <c r="Y448" s="57" t="s">
        <v>211</v>
      </c>
      <c r="Z448" s="33" t="str">
        <f t="shared" si="181"/>
        <v>Maibach 1822 eV1. FC Riedwald</v>
      </c>
      <c r="AA448" s="172">
        <f t="shared" si="182"/>
        <v>1</v>
      </c>
      <c r="AB448" s="172" t="str">
        <f t="shared" si="183"/>
        <v>5 : 1</v>
      </c>
      <c r="AC448" s="3" t="str">
        <f t="shared" si="184"/>
        <v/>
      </c>
      <c r="AD448" s="64" t="str">
        <f t="shared" si="185"/>
        <v/>
      </c>
      <c r="AE448" s="317"/>
      <c r="AF448" s="170"/>
      <c r="AG448" s="170"/>
      <c r="AH448" s="167" t="str">
        <f t="shared" si="188"/>
        <v>Maibach 1822 eV1. FC Riedwald</v>
      </c>
    </row>
    <row r="449" spans="25:34" x14ac:dyDescent="0.2">
      <c r="Y449" s="57" t="s">
        <v>212</v>
      </c>
      <c r="Z449" s="33" t="str">
        <f t="shared" si="181"/>
        <v>Team B4Team B1</v>
      </c>
      <c r="AA449" s="172">
        <f t="shared" si="182"/>
        <v>1</v>
      </c>
      <c r="AB449" s="172" t="str">
        <f t="shared" si="183"/>
        <v>6 : 1</v>
      </c>
      <c r="AC449" s="3" t="str">
        <f t="shared" si="184"/>
        <v/>
      </c>
      <c r="AD449" s="64" t="str">
        <f t="shared" si="185"/>
        <v/>
      </c>
      <c r="AE449" s="317"/>
      <c r="AF449" s="170"/>
      <c r="AG449" s="170"/>
      <c r="AH449" s="167" t="str">
        <f t="shared" si="188"/>
        <v>Team B4Team B1</v>
      </c>
    </row>
    <row r="450" spans="25:34" x14ac:dyDescent="0.2">
      <c r="Y450" s="57" t="s">
        <v>213</v>
      </c>
      <c r="Z450" s="33" t="str">
        <f t="shared" si="181"/>
        <v>Team C4Team C1</v>
      </c>
      <c r="AA450" s="172">
        <f t="shared" si="182"/>
        <v>1</v>
      </c>
      <c r="AB450" s="172" t="str">
        <f t="shared" si="183"/>
        <v>5 : 2</v>
      </c>
      <c r="AC450" s="3" t="str">
        <f t="shared" si="184"/>
        <v/>
      </c>
      <c r="AD450" s="64" t="str">
        <f t="shared" si="185"/>
        <v/>
      </c>
      <c r="AE450" s="317"/>
      <c r="AF450" s="170"/>
      <c r="AG450" s="170"/>
      <c r="AH450" s="167" t="str">
        <f t="shared" si="188"/>
        <v>Team C4Team C1</v>
      </c>
    </row>
    <row r="451" spans="25:34" x14ac:dyDescent="0.2">
      <c r="Y451" s="57" t="s">
        <v>214</v>
      </c>
      <c r="Z451" s="33" t="str">
        <f t="shared" si="181"/>
        <v>Team D4Team D1</v>
      </c>
      <c r="AA451" s="172">
        <f t="shared" si="182"/>
        <v>1</v>
      </c>
      <c r="AB451" s="172" t="str">
        <f t="shared" si="183"/>
        <v>4 : 2</v>
      </c>
      <c r="AC451" s="3" t="str">
        <f t="shared" si="184"/>
        <v/>
      </c>
      <c r="AD451" s="64" t="str">
        <f t="shared" si="185"/>
        <v/>
      </c>
      <c r="AE451" s="317"/>
      <c r="AF451" s="170"/>
      <c r="AG451" s="170"/>
      <c r="AH451" s="167" t="str">
        <f t="shared" si="188"/>
        <v>Team D4Team D1</v>
      </c>
    </row>
    <row r="452" spans="25:34" x14ac:dyDescent="0.2">
      <c r="Y452" s="57" t="s">
        <v>215</v>
      </c>
      <c r="Z452" s="33" t="str">
        <f t="shared" si="181"/>
        <v>Beinbruch SCFC Barcelona</v>
      </c>
      <c r="AA452" s="172">
        <f t="shared" si="182"/>
        <v>1</v>
      </c>
      <c r="AB452" s="172" t="str">
        <f t="shared" si="183"/>
        <v>3 : 0</v>
      </c>
      <c r="AC452" s="3" t="str">
        <f t="shared" si="184"/>
        <v/>
      </c>
      <c r="AD452" s="64" t="str">
        <f t="shared" si="185"/>
        <v/>
      </c>
      <c r="AE452" s="317"/>
      <c r="AF452" s="170"/>
      <c r="AG452" s="170"/>
      <c r="AH452" s="167" t="str">
        <f t="shared" si="188"/>
        <v>Beinbruch SCFC Barcelona</v>
      </c>
    </row>
    <row r="453" spans="25:34" x14ac:dyDescent="0.2">
      <c r="Y453" s="57" t="s">
        <v>216</v>
      </c>
      <c r="Z453" s="33" t="str">
        <f t="shared" si="181"/>
        <v>Team B5Team B3</v>
      </c>
      <c r="AA453" s="172">
        <f t="shared" si="182"/>
        <v>1</v>
      </c>
      <c r="AB453" s="172" t="str">
        <f t="shared" si="183"/>
        <v>5 : 1</v>
      </c>
      <c r="AC453" s="3" t="str">
        <f t="shared" si="184"/>
        <v/>
      </c>
      <c r="AD453" s="64" t="str">
        <f t="shared" si="185"/>
        <v/>
      </c>
      <c r="AE453" s="317"/>
      <c r="AF453" s="170"/>
      <c r="AG453" s="170"/>
      <c r="AH453" s="167" t="str">
        <f t="shared" si="188"/>
        <v>Team B5Team B3</v>
      </c>
    </row>
    <row r="454" spans="25:34" x14ac:dyDescent="0.2">
      <c r="Y454" s="57" t="s">
        <v>217</v>
      </c>
      <c r="Z454" s="33" t="str">
        <f t="shared" si="181"/>
        <v>Team C5Team C3</v>
      </c>
      <c r="AA454" s="172">
        <f t="shared" si="182"/>
        <v>1</v>
      </c>
      <c r="AB454" s="172" t="str">
        <f t="shared" si="183"/>
        <v>0 : 3</v>
      </c>
      <c r="AC454" s="3" t="str">
        <f t="shared" si="184"/>
        <v/>
      </c>
      <c r="AD454" s="64" t="str">
        <f t="shared" si="185"/>
        <v/>
      </c>
      <c r="AE454" s="317"/>
      <c r="AF454" s="170"/>
      <c r="AG454" s="170"/>
      <c r="AH454" s="167" t="str">
        <f t="shared" si="188"/>
        <v>Team C5Team C3</v>
      </c>
    </row>
    <row r="455" spans="25:34" x14ac:dyDescent="0.2">
      <c r="Y455" s="57" t="s">
        <v>218</v>
      </c>
      <c r="Z455" s="33" t="str">
        <f t="shared" si="181"/>
        <v>Team D5Team D3</v>
      </c>
      <c r="AA455" s="172">
        <f t="shared" si="182"/>
        <v>1</v>
      </c>
      <c r="AB455" s="172" t="str">
        <f t="shared" si="183"/>
        <v>1 : 2</v>
      </c>
      <c r="AC455" s="3" t="str">
        <f t="shared" si="184"/>
        <v/>
      </c>
      <c r="AD455" s="64" t="str">
        <f t="shared" si="185"/>
        <v/>
      </c>
      <c r="AE455" s="317"/>
      <c r="AF455" s="170"/>
      <c r="AG455" s="170"/>
      <c r="AH455" s="167" t="str">
        <f t="shared" si="188"/>
        <v>Team D5Team D3</v>
      </c>
    </row>
    <row r="456" spans="25:34" x14ac:dyDescent="0.2">
      <c r="Y456" s="57" t="s">
        <v>219</v>
      </c>
      <c r="Z456" s="33" t="str">
        <f t="shared" si="181"/>
        <v>Eintracht FrankfurtFV Schlappe Lunge</v>
      </c>
      <c r="AA456" s="172">
        <f t="shared" si="182"/>
        <v>1</v>
      </c>
      <c r="AB456" s="172" t="str">
        <f t="shared" si="183"/>
        <v>3 : 3</v>
      </c>
      <c r="AC456" s="3" t="str">
        <f t="shared" si="184"/>
        <v/>
      </c>
      <c r="AD456" s="64" t="str">
        <f t="shared" si="185"/>
        <v/>
      </c>
      <c r="AE456" s="317"/>
      <c r="AF456" s="170"/>
      <c r="AG456" s="170"/>
      <c r="AH456" s="167" t="str">
        <f t="shared" si="188"/>
        <v>Eintracht FrankfurtFV Schlappe Lunge</v>
      </c>
    </row>
    <row r="457" spans="25:34" x14ac:dyDescent="0.2">
      <c r="Y457" s="57" t="s">
        <v>220</v>
      </c>
      <c r="Z457" s="33" t="str">
        <f t="shared" si="181"/>
        <v>Team B2Team B6</v>
      </c>
      <c r="AA457" s="172">
        <f t="shared" si="182"/>
        <v>1</v>
      </c>
      <c r="AB457" s="172" t="str">
        <f t="shared" si="183"/>
        <v>3 : 3</v>
      </c>
      <c r="AC457" s="3" t="str">
        <f t="shared" si="184"/>
        <v/>
      </c>
      <c r="AD457" s="64" t="str">
        <f t="shared" si="185"/>
        <v/>
      </c>
      <c r="AE457" s="317"/>
      <c r="AF457" s="170"/>
      <c r="AG457" s="170"/>
      <c r="AH457" s="167" t="str">
        <f t="shared" si="188"/>
        <v>Team B2Team B6</v>
      </c>
    </row>
    <row r="458" spans="25:34" x14ac:dyDescent="0.2">
      <c r="Y458" s="57" t="s">
        <v>221</v>
      </c>
      <c r="Z458" s="33" t="str">
        <f t="shared" si="181"/>
        <v>Team C2Team C6</v>
      </c>
      <c r="AA458" s="172">
        <f t="shared" si="182"/>
        <v>1</v>
      </c>
      <c r="AB458" s="172" t="str">
        <f t="shared" si="183"/>
        <v>3 : 3</v>
      </c>
      <c r="AC458" s="3" t="str">
        <f t="shared" si="184"/>
        <v/>
      </c>
      <c r="AD458" s="64" t="str">
        <f t="shared" si="185"/>
        <v/>
      </c>
      <c r="AE458" s="317"/>
      <c r="AF458" s="170"/>
      <c r="AG458" s="170"/>
      <c r="AH458" s="167" t="str">
        <f t="shared" si="188"/>
        <v>Team C2Team C6</v>
      </c>
    </row>
    <row r="459" spans="25:34" x14ac:dyDescent="0.2">
      <c r="Y459" s="57" t="s">
        <v>222</v>
      </c>
      <c r="Z459" s="33" t="str">
        <f t="shared" si="181"/>
        <v>Team D2Team D6</v>
      </c>
      <c r="AA459" s="172">
        <f t="shared" si="182"/>
        <v>1</v>
      </c>
      <c r="AB459" s="172" t="str">
        <f t="shared" si="183"/>
        <v>5 : 5</v>
      </c>
      <c r="AC459" s="3" t="str">
        <f t="shared" si="184"/>
        <v/>
      </c>
      <c r="AD459" s="64" t="str">
        <f t="shared" si="185"/>
        <v/>
      </c>
      <c r="AE459" s="317"/>
      <c r="AF459" s="170"/>
      <c r="AG459" s="170"/>
      <c r="AH459" s="167" t="str">
        <f t="shared" si="188"/>
        <v>Team D2Team D6</v>
      </c>
    </row>
    <row r="460" spans="25:34" x14ac:dyDescent="0.2">
      <c r="Y460" s="57" t="s">
        <v>223</v>
      </c>
      <c r="Z460" s="33" t="str">
        <f t="shared" si="181"/>
        <v>Team A9Team A8</v>
      </c>
      <c r="AA460" s="172">
        <f t="shared" si="182"/>
        <v>1</v>
      </c>
      <c r="AB460" s="172" t="str">
        <f t="shared" si="183"/>
        <v>6 : 6</v>
      </c>
      <c r="AC460" s="3" t="str">
        <f t="shared" si="184"/>
        <v/>
      </c>
      <c r="AD460" s="64" t="str">
        <f t="shared" si="185"/>
        <v/>
      </c>
      <c r="AE460" s="317"/>
      <c r="AF460" s="170"/>
      <c r="AG460" s="170"/>
      <c r="AH460" s="167" t="str">
        <f t="shared" si="188"/>
        <v>Team A9Team A8</v>
      </c>
    </row>
    <row r="461" spans="25:34" x14ac:dyDescent="0.2">
      <c r="Y461" s="57" t="s">
        <v>224</v>
      </c>
      <c r="Z461" s="33" t="str">
        <f t="shared" si="181"/>
        <v>Team B9Team B8</v>
      </c>
      <c r="AA461" s="172">
        <f t="shared" si="182"/>
        <v>1</v>
      </c>
      <c r="AB461" s="172" t="str">
        <f t="shared" si="183"/>
        <v>5 : 5</v>
      </c>
      <c r="AC461" s="3" t="str">
        <f t="shared" si="184"/>
        <v/>
      </c>
      <c r="AD461" s="64" t="str">
        <f t="shared" si="185"/>
        <v/>
      </c>
      <c r="AE461" s="317"/>
      <c r="AF461" s="170"/>
      <c r="AG461" s="170"/>
      <c r="AH461" s="167" t="str">
        <f t="shared" si="188"/>
        <v>Team B9Team B8</v>
      </c>
    </row>
    <row r="462" spans="25:34" x14ac:dyDescent="0.2">
      <c r="Y462" s="57" t="s">
        <v>225</v>
      </c>
      <c r="Z462" s="33" t="str">
        <f t="shared" si="181"/>
        <v>Team C9Team C8</v>
      </c>
      <c r="AA462" s="172">
        <f t="shared" si="182"/>
        <v>1</v>
      </c>
      <c r="AB462" s="172" t="str">
        <f t="shared" si="183"/>
        <v>4 : 4</v>
      </c>
      <c r="AC462" s="3" t="str">
        <f t="shared" si="184"/>
        <v/>
      </c>
      <c r="AD462" s="64" t="str">
        <f t="shared" si="185"/>
        <v/>
      </c>
      <c r="AE462" s="317"/>
      <c r="AF462" s="170"/>
      <c r="AG462" s="170"/>
      <c r="AH462" s="167" t="str">
        <f t="shared" si="188"/>
        <v>Team C9Team C8</v>
      </c>
    </row>
    <row r="463" spans="25:34" x14ac:dyDescent="0.2">
      <c r="Y463" s="57" t="s">
        <v>226</v>
      </c>
      <c r="Z463" s="33" t="str">
        <f t="shared" si="181"/>
        <v>Team D9Team D8</v>
      </c>
      <c r="AA463" s="172">
        <f t="shared" si="182"/>
        <v>1</v>
      </c>
      <c r="AB463" s="172" t="str">
        <f t="shared" si="183"/>
        <v>3 : 3</v>
      </c>
      <c r="AC463" s="3" t="str">
        <f t="shared" si="184"/>
        <v/>
      </c>
      <c r="AD463" s="64" t="str">
        <f t="shared" si="185"/>
        <v/>
      </c>
      <c r="AE463" s="317"/>
      <c r="AF463" s="170"/>
      <c r="AG463" s="170"/>
      <c r="AH463" s="167" t="str">
        <f t="shared" si="188"/>
        <v>Team D9Team D8</v>
      </c>
    </row>
    <row r="464" spans="25:34" x14ac:dyDescent="0.2">
      <c r="Y464" s="57" t="s">
        <v>227</v>
      </c>
      <c r="Z464" s="33" t="str">
        <f t="shared" si="181"/>
        <v>1. FC RiedwaldFC Barcelona</v>
      </c>
      <c r="AA464" s="172">
        <f t="shared" si="182"/>
        <v>1</v>
      </c>
      <c r="AB464" s="172" t="str">
        <f t="shared" si="183"/>
        <v>5 : 5</v>
      </c>
      <c r="AC464" s="3" t="str">
        <f t="shared" si="184"/>
        <v/>
      </c>
      <c r="AD464" s="64" t="str">
        <f t="shared" si="185"/>
        <v/>
      </c>
      <c r="AE464" s="317"/>
      <c r="AF464" s="170"/>
      <c r="AG464" s="170"/>
      <c r="AH464" s="167" t="str">
        <f t="shared" si="188"/>
        <v>1. FC RiedwaldFC Barcelona</v>
      </c>
    </row>
    <row r="465" spans="25:34" x14ac:dyDescent="0.2">
      <c r="Y465" s="57" t="s">
        <v>228</v>
      </c>
      <c r="Z465" s="33" t="str">
        <f t="shared" si="181"/>
        <v>Team B1Team B3</v>
      </c>
      <c r="AA465" s="172">
        <f t="shared" si="182"/>
        <v>1</v>
      </c>
      <c r="AB465" s="172" t="str">
        <f t="shared" si="183"/>
        <v>0 : 0</v>
      </c>
      <c r="AC465" s="3" t="str">
        <f t="shared" si="184"/>
        <v/>
      </c>
      <c r="AD465" s="64" t="str">
        <f t="shared" si="185"/>
        <v/>
      </c>
      <c r="AE465" s="317"/>
      <c r="AF465" s="170"/>
      <c r="AG465" s="170"/>
      <c r="AH465" s="167" t="str">
        <f t="shared" si="188"/>
        <v>Team B1Team B3</v>
      </c>
    </row>
    <row r="466" spans="25:34" x14ac:dyDescent="0.2">
      <c r="Y466" s="57" t="s">
        <v>229</v>
      </c>
      <c r="Z466" s="33" t="str">
        <f t="shared" si="181"/>
        <v>Team C1Team C3</v>
      </c>
      <c r="AA466" s="172">
        <f t="shared" si="182"/>
        <v>1</v>
      </c>
      <c r="AB466" s="172" t="str">
        <f t="shared" si="183"/>
        <v>1 : 1</v>
      </c>
      <c r="AC466" s="3" t="str">
        <f t="shared" si="184"/>
        <v/>
      </c>
      <c r="AD466" s="64" t="str">
        <f t="shared" si="185"/>
        <v/>
      </c>
      <c r="AE466" s="317"/>
      <c r="AF466" s="170"/>
      <c r="AG466" s="170"/>
      <c r="AH466" s="167" t="str">
        <f t="shared" si="188"/>
        <v>Team C1Team C3</v>
      </c>
    </row>
    <row r="467" spans="25:34" x14ac:dyDescent="0.2">
      <c r="Y467" s="57" t="s">
        <v>230</v>
      </c>
      <c r="Z467" s="33" t="str">
        <f t="shared" si="181"/>
        <v>Team D1Team D3</v>
      </c>
      <c r="AA467" s="172">
        <f t="shared" si="182"/>
        <v>1</v>
      </c>
      <c r="AB467" s="172" t="str">
        <f t="shared" si="183"/>
        <v>2 : 2</v>
      </c>
      <c r="AC467" s="3" t="str">
        <f t="shared" si="184"/>
        <v/>
      </c>
      <c r="AD467" s="64" t="str">
        <f t="shared" si="185"/>
        <v/>
      </c>
      <c r="AE467" s="317"/>
      <c r="AF467" s="170"/>
      <c r="AG467" s="170"/>
      <c r="AH467" s="167" t="str">
        <f t="shared" si="188"/>
        <v>Team D1Team D3</v>
      </c>
    </row>
    <row r="468" spans="25:34" x14ac:dyDescent="0.2">
      <c r="Y468" s="57" t="s">
        <v>231</v>
      </c>
      <c r="Z468" s="33" t="str">
        <f t="shared" si="181"/>
        <v>Maibach 1822 eVEintracht Frankfurt</v>
      </c>
      <c r="AA468" s="172">
        <f t="shared" si="182"/>
        <v>1</v>
      </c>
      <c r="AB468" s="172" t="str">
        <f t="shared" si="183"/>
        <v>4 : 3</v>
      </c>
      <c r="AC468" s="3" t="str">
        <f t="shared" si="184"/>
        <v/>
      </c>
      <c r="AD468" s="64" t="str">
        <f t="shared" si="185"/>
        <v/>
      </c>
      <c r="AE468" s="317"/>
      <c r="AF468" s="170"/>
      <c r="AG468" s="170"/>
      <c r="AH468" s="167" t="str">
        <f t="shared" si="188"/>
        <v>Maibach 1822 eVEintracht Frankfurt</v>
      </c>
    </row>
    <row r="469" spans="25:34" x14ac:dyDescent="0.2">
      <c r="Y469" s="57" t="s">
        <v>232</v>
      </c>
      <c r="Z469" s="33" t="str">
        <f t="shared" si="181"/>
        <v>Team B4Team B2</v>
      </c>
      <c r="AA469" s="172">
        <f t="shared" si="182"/>
        <v>1</v>
      </c>
      <c r="AB469" s="172" t="str">
        <f t="shared" si="183"/>
        <v>3 : 3</v>
      </c>
      <c r="AC469" s="3" t="str">
        <f t="shared" si="184"/>
        <v/>
      </c>
      <c r="AD469" s="64" t="str">
        <f t="shared" si="185"/>
        <v/>
      </c>
      <c r="AE469" s="317"/>
      <c r="AF469" s="170"/>
      <c r="AG469" s="170"/>
      <c r="AH469" s="167" t="str">
        <f t="shared" si="188"/>
        <v>Team B4Team B2</v>
      </c>
    </row>
    <row r="470" spans="25:34" x14ac:dyDescent="0.2">
      <c r="Y470" s="57" t="s">
        <v>233</v>
      </c>
      <c r="Z470" s="33" t="str">
        <f t="shared" si="181"/>
        <v>Team C4Team C2</v>
      </c>
      <c r="AA470" s="172">
        <f t="shared" si="182"/>
        <v>1</v>
      </c>
      <c r="AB470" s="172" t="str">
        <f t="shared" si="183"/>
        <v>1 : 3</v>
      </c>
      <c r="AC470" s="3" t="str">
        <f t="shared" si="184"/>
        <v/>
      </c>
      <c r="AD470" s="64" t="str">
        <f t="shared" si="185"/>
        <v/>
      </c>
      <c r="AE470" s="317"/>
      <c r="AF470" s="170"/>
      <c r="AG470" s="170"/>
      <c r="AH470" s="167" t="str">
        <f t="shared" si="188"/>
        <v>Team C4Team C2</v>
      </c>
    </row>
    <row r="471" spans="25:34" x14ac:dyDescent="0.2">
      <c r="Y471" s="57" t="s">
        <v>234</v>
      </c>
      <c r="Z471" s="33" t="str">
        <f t="shared" si="181"/>
        <v>Team D4Team D2</v>
      </c>
      <c r="AA471" s="172">
        <f t="shared" si="182"/>
        <v>1</v>
      </c>
      <c r="AB471" s="172" t="str">
        <f t="shared" si="183"/>
        <v>3 : 3</v>
      </c>
      <c r="AC471" s="3" t="str">
        <f t="shared" si="184"/>
        <v/>
      </c>
      <c r="AD471" s="64" t="str">
        <f t="shared" si="185"/>
        <v/>
      </c>
      <c r="AE471" s="317"/>
      <c r="AF471" s="170"/>
      <c r="AG471" s="170"/>
      <c r="AH471" s="167" t="str">
        <f t="shared" si="188"/>
        <v>Team D4Team D2</v>
      </c>
    </row>
    <row r="472" spans="25:34" x14ac:dyDescent="0.2">
      <c r="Y472" s="57" t="s">
        <v>235</v>
      </c>
      <c r="Z472" s="33" t="str">
        <f t="shared" si="181"/>
        <v>FV Schlappe LungeTeam A9</v>
      </c>
      <c r="AA472" s="172">
        <f t="shared" si="182"/>
        <v>1</v>
      </c>
      <c r="AB472" s="172" t="str">
        <f t="shared" si="183"/>
        <v>1 : 5</v>
      </c>
      <c r="AC472" s="3" t="str">
        <f t="shared" si="184"/>
        <v/>
      </c>
      <c r="AD472" s="64" t="str">
        <f t="shared" si="185"/>
        <v/>
      </c>
      <c r="AE472" s="317"/>
      <c r="AF472" s="170"/>
      <c r="AG472" s="170"/>
      <c r="AH472" s="167" t="str">
        <f t="shared" si="188"/>
        <v>FV Schlappe LungeTeam A9</v>
      </c>
    </row>
    <row r="473" spans="25:34" x14ac:dyDescent="0.2">
      <c r="Y473" s="57" t="s">
        <v>236</v>
      </c>
      <c r="Z473" s="33" t="str">
        <f t="shared" si="181"/>
        <v>Team B6Team B9</v>
      </c>
      <c r="AA473" s="172">
        <f t="shared" si="182"/>
        <v>1</v>
      </c>
      <c r="AB473" s="172" t="str">
        <f t="shared" si="183"/>
        <v>1 : 6</v>
      </c>
      <c r="AC473" s="3" t="str">
        <f t="shared" si="184"/>
        <v/>
      </c>
      <c r="AD473" s="64" t="str">
        <f t="shared" si="185"/>
        <v/>
      </c>
      <c r="AE473" s="317"/>
      <c r="AF473" s="170"/>
      <c r="AG473" s="170"/>
      <c r="AH473" s="167" t="str">
        <f t="shared" si="188"/>
        <v>Team B6Team B9</v>
      </c>
    </row>
    <row r="474" spans="25:34" x14ac:dyDescent="0.2">
      <c r="Y474" s="57" t="s">
        <v>237</v>
      </c>
      <c r="Z474" s="33" t="str">
        <f t="shared" si="181"/>
        <v>Team C6Team C9</v>
      </c>
      <c r="AA474" s="172">
        <f t="shared" si="182"/>
        <v>1</v>
      </c>
      <c r="AB474" s="172" t="str">
        <f t="shared" si="183"/>
        <v>2 : 5</v>
      </c>
      <c r="AC474" s="3" t="str">
        <f t="shared" si="184"/>
        <v/>
      </c>
      <c r="AD474" s="64" t="str">
        <f t="shared" si="185"/>
        <v/>
      </c>
      <c r="AE474" s="317"/>
      <c r="AF474" s="170"/>
      <c r="AG474" s="170"/>
      <c r="AH474" s="167" t="str">
        <f t="shared" si="188"/>
        <v>Team C6Team C9</v>
      </c>
    </row>
    <row r="475" spans="25:34" x14ac:dyDescent="0.2">
      <c r="Y475" s="57" t="s">
        <v>238</v>
      </c>
      <c r="Z475" s="33" t="str">
        <f t="shared" si="181"/>
        <v>Team D6Team D9</v>
      </c>
      <c r="AA475" s="172">
        <f t="shared" si="182"/>
        <v>1</v>
      </c>
      <c r="AB475" s="172" t="str">
        <f t="shared" si="183"/>
        <v>2 : 4</v>
      </c>
      <c r="AC475" s="3" t="str">
        <f t="shared" si="184"/>
        <v/>
      </c>
      <c r="AD475" s="64" t="str">
        <f t="shared" si="185"/>
        <v/>
      </c>
      <c r="AE475" s="317"/>
      <c r="AF475" s="170"/>
      <c r="AG475" s="170"/>
      <c r="AH475" s="167" t="str">
        <f t="shared" si="188"/>
        <v>Team D6Team D9</v>
      </c>
    </row>
    <row r="476" spans="25:34" x14ac:dyDescent="0.2">
      <c r="Y476" s="57" t="s">
        <v>239</v>
      </c>
      <c r="Z476" s="33" t="str">
        <f t="shared" si="181"/>
        <v>Team A8Team A7</v>
      </c>
      <c r="AA476" s="172">
        <f t="shared" si="182"/>
        <v>1</v>
      </c>
      <c r="AB476" s="172" t="str">
        <f t="shared" si="183"/>
        <v>0 : 3</v>
      </c>
      <c r="AC476" s="3" t="str">
        <f t="shared" si="184"/>
        <v/>
      </c>
      <c r="AD476" s="64" t="str">
        <f t="shared" si="185"/>
        <v/>
      </c>
      <c r="AE476" s="317"/>
      <c r="AF476" s="170"/>
      <c r="AG476" s="170"/>
      <c r="AH476" s="167" t="str">
        <f t="shared" si="188"/>
        <v>Team A8Team A7</v>
      </c>
    </row>
    <row r="477" spans="25:34" x14ac:dyDescent="0.2">
      <c r="Y477" s="57" t="s">
        <v>240</v>
      </c>
      <c r="Z477" s="33" t="str">
        <f t="shared" si="181"/>
        <v>Team B8Team B7</v>
      </c>
      <c r="AA477" s="172">
        <f t="shared" si="182"/>
        <v>1</v>
      </c>
      <c r="AB477" s="172" t="str">
        <f t="shared" si="183"/>
        <v>1 : 5</v>
      </c>
      <c r="AC477" s="3" t="str">
        <f t="shared" si="184"/>
        <v/>
      </c>
      <c r="AD477" s="64" t="str">
        <f t="shared" si="185"/>
        <v/>
      </c>
      <c r="AE477" s="317"/>
      <c r="AF477" s="170"/>
      <c r="AG477" s="170"/>
      <c r="AH477" s="167" t="str">
        <f t="shared" si="188"/>
        <v>Team B8Team B7</v>
      </c>
    </row>
    <row r="478" spans="25:34" x14ac:dyDescent="0.2">
      <c r="Y478" s="57" t="s">
        <v>241</v>
      </c>
      <c r="Z478" s="33" t="str">
        <f t="shared" si="181"/>
        <v>Team C8Team C7</v>
      </c>
      <c r="AA478" s="172">
        <f t="shared" si="182"/>
        <v>1</v>
      </c>
      <c r="AB478" s="172" t="str">
        <f t="shared" si="183"/>
        <v>3 : 0</v>
      </c>
      <c r="AC478" s="3" t="str">
        <f t="shared" si="184"/>
        <v/>
      </c>
      <c r="AD478" s="64" t="str">
        <f t="shared" si="185"/>
        <v/>
      </c>
      <c r="AE478" s="317"/>
      <c r="AF478" s="170"/>
      <c r="AG478" s="170"/>
      <c r="AH478" s="167" t="str">
        <f t="shared" si="188"/>
        <v>Team C8Team C7</v>
      </c>
    </row>
    <row r="479" spans="25:34" x14ac:dyDescent="0.2">
      <c r="Y479" s="57" t="s">
        <v>242</v>
      </c>
      <c r="Z479" s="33" t="str">
        <f t="shared" si="181"/>
        <v>Team D8Team D7</v>
      </c>
      <c r="AA479" s="172">
        <f t="shared" si="182"/>
        <v>1</v>
      </c>
      <c r="AB479" s="172" t="str">
        <f t="shared" si="183"/>
        <v>2 : 1</v>
      </c>
      <c r="AC479" s="3" t="str">
        <f t="shared" si="184"/>
        <v/>
      </c>
      <c r="AD479" s="64" t="str">
        <f t="shared" si="185"/>
        <v/>
      </c>
      <c r="AE479" s="317"/>
      <c r="AF479" s="170"/>
      <c r="AG479" s="170"/>
      <c r="AH479" s="167" t="str">
        <f t="shared" si="188"/>
        <v>Team D8Team D7</v>
      </c>
    </row>
    <row r="480" spans="25:34" x14ac:dyDescent="0.2">
      <c r="Y480" s="57" t="s">
        <v>243</v>
      </c>
      <c r="Z480" s="33" t="str">
        <f t="shared" ref="Z480:Z543" si="205">W192&amp;V192</f>
        <v>Eintracht Frankfurt1. FC Riedwald</v>
      </c>
      <c r="AA480" s="172">
        <f t="shared" ref="AA480:AA543" si="206">AA192</f>
        <v>1</v>
      </c>
      <c r="AB480" s="172" t="str">
        <f t="shared" ref="AB480:AB543" si="207">IF(AA480&gt;0,Y192&amp;$M$67&amp;X192,"")</f>
        <v>2 : 2</v>
      </c>
      <c r="AC480" s="3" t="str">
        <f t="shared" ref="AC480:AC543" si="208">IF($AG192=1,W192&amp;V192,"")</f>
        <v/>
      </c>
      <c r="AD480" s="64" t="str">
        <f t="shared" ref="AD480:AD543" si="209">IF(AND(AA192&gt;0,$AG192=1),$Y192&amp;$M$67&amp;$X192,"")</f>
        <v/>
      </c>
      <c r="AE480" s="317"/>
      <c r="AF480" s="170"/>
      <c r="AG480" s="170"/>
      <c r="AH480" s="167" t="str">
        <f t="shared" si="188"/>
        <v>Eintracht Frankfurt1. FC Riedwald</v>
      </c>
    </row>
    <row r="481" spans="25:34" x14ac:dyDescent="0.2">
      <c r="Y481" s="57" t="s">
        <v>244</v>
      </c>
      <c r="Z481" s="33" t="str">
        <f t="shared" si="205"/>
        <v>Team B2Team B1</v>
      </c>
      <c r="AA481" s="172">
        <f t="shared" si="206"/>
        <v>1</v>
      </c>
      <c r="AB481" s="172" t="str">
        <f t="shared" si="207"/>
        <v>3 : 4</v>
      </c>
      <c r="AC481" s="3" t="str">
        <f t="shared" si="208"/>
        <v/>
      </c>
      <c r="AD481" s="64" t="str">
        <f t="shared" si="209"/>
        <v/>
      </c>
      <c r="AE481" s="317"/>
      <c r="AF481" s="170"/>
      <c r="AG481" s="170"/>
      <c r="AH481" s="167" t="str">
        <f t="shared" si="188"/>
        <v>Team B2Team B1</v>
      </c>
    </row>
    <row r="482" spans="25:34" x14ac:dyDescent="0.2">
      <c r="Y482" s="57" t="s">
        <v>245</v>
      </c>
      <c r="Z482" s="33" t="str">
        <f t="shared" si="205"/>
        <v>Team C2Team C1</v>
      </c>
      <c r="AA482" s="172">
        <f t="shared" si="206"/>
        <v>1</v>
      </c>
      <c r="AB482" s="172" t="str">
        <f t="shared" si="207"/>
        <v>3 : 3</v>
      </c>
      <c r="AC482" s="3" t="str">
        <f t="shared" si="208"/>
        <v/>
      </c>
      <c r="AD482" s="64" t="str">
        <f t="shared" si="209"/>
        <v/>
      </c>
      <c r="AE482" s="317"/>
      <c r="AF482" s="170"/>
      <c r="AG482" s="170"/>
      <c r="AH482" s="167" t="str">
        <f t="shared" ref="AH482:AH545" si="210">Z482</f>
        <v>Team C2Team C1</v>
      </c>
    </row>
    <row r="483" spans="25:34" x14ac:dyDescent="0.2">
      <c r="Y483" s="57" t="s">
        <v>246</v>
      </c>
      <c r="Z483" s="33" t="str">
        <f t="shared" si="205"/>
        <v>Team D2Team D1</v>
      </c>
      <c r="AA483" s="172">
        <f t="shared" si="206"/>
        <v>1</v>
      </c>
      <c r="AB483" s="172" t="str">
        <f t="shared" si="207"/>
        <v>3 : 1</v>
      </c>
      <c r="AC483" s="3" t="str">
        <f t="shared" si="208"/>
        <v/>
      </c>
      <c r="AD483" s="64" t="str">
        <f t="shared" si="209"/>
        <v/>
      </c>
      <c r="AE483" s="317"/>
      <c r="AF483" s="170"/>
      <c r="AG483" s="170"/>
      <c r="AH483" s="167" t="str">
        <f t="shared" si="210"/>
        <v>Team D2Team D1</v>
      </c>
    </row>
    <row r="484" spans="25:34" x14ac:dyDescent="0.2">
      <c r="Y484" s="57" t="s">
        <v>247</v>
      </c>
      <c r="Z484" s="33" t="str">
        <f t="shared" si="205"/>
        <v>Team A9Maibach 1822 eV</v>
      </c>
      <c r="AA484" s="172">
        <f t="shared" si="206"/>
        <v>1</v>
      </c>
      <c r="AB484" s="172" t="str">
        <f t="shared" si="207"/>
        <v>3 : 3</v>
      </c>
      <c r="AC484" s="3" t="str">
        <f t="shared" si="208"/>
        <v/>
      </c>
      <c r="AD484" s="64" t="str">
        <f t="shared" si="209"/>
        <v/>
      </c>
      <c r="AE484" s="317"/>
      <c r="AF484" s="170"/>
      <c r="AG484" s="170"/>
      <c r="AH484" s="167" t="str">
        <f t="shared" si="210"/>
        <v>Team A9Maibach 1822 eV</v>
      </c>
    </row>
    <row r="485" spans="25:34" x14ac:dyDescent="0.2">
      <c r="Y485" s="57" t="s">
        <v>248</v>
      </c>
      <c r="Z485" s="33" t="str">
        <f t="shared" si="205"/>
        <v>Team B9Team B4</v>
      </c>
      <c r="AA485" s="172">
        <f t="shared" si="206"/>
        <v>1</v>
      </c>
      <c r="AB485" s="172" t="str">
        <f t="shared" si="207"/>
        <v>5 : 1</v>
      </c>
      <c r="AC485" s="3" t="str">
        <f t="shared" si="208"/>
        <v/>
      </c>
      <c r="AD485" s="64" t="str">
        <f t="shared" si="209"/>
        <v/>
      </c>
      <c r="AE485" s="317"/>
      <c r="AF485" s="170"/>
      <c r="AG485" s="170"/>
      <c r="AH485" s="167" t="str">
        <f t="shared" si="210"/>
        <v>Team B9Team B4</v>
      </c>
    </row>
    <row r="486" spans="25:34" x14ac:dyDescent="0.2">
      <c r="Y486" s="57" t="s">
        <v>249</v>
      </c>
      <c r="Z486" s="33" t="str">
        <f t="shared" si="205"/>
        <v>Team C9Team C4</v>
      </c>
      <c r="AA486" s="172">
        <f t="shared" si="206"/>
        <v>1</v>
      </c>
      <c r="AB486" s="172" t="str">
        <f t="shared" si="207"/>
        <v>6 : 1</v>
      </c>
      <c r="AC486" s="3" t="str">
        <f t="shared" si="208"/>
        <v/>
      </c>
      <c r="AD486" s="64" t="str">
        <f t="shared" si="209"/>
        <v/>
      </c>
      <c r="AE486" s="317"/>
      <c r="AF486" s="170"/>
      <c r="AG486" s="170"/>
      <c r="AH486" s="167" t="str">
        <f t="shared" si="210"/>
        <v>Team C9Team C4</v>
      </c>
    </row>
    <row r="487" spans="25:34" x14ac:dyDescent="0.2">
      <c r="Y487" s="57" t="s">
        <v>250</v>
      </c>
      <c r="Z487" s="33" t="str">
        <f t="shared" si="205"/>
        <v>Team D9Team D4</v>
      </c>
      <c r="AA487" s="172">
        <f t="shared" si="206"/>
        <v>1</v>
      </c>
      <c r="AB487" s="172" t="str">
        <f t="shared" si="207"/>
        <v>5 : 2</v>
      </c>
      <c r="AC487" s="3" t="str">
        <f t="shared" si="208"/>
        <v/>
      </c>
      <c r="AD487" s="64" t="str">
        <f t="shared" si="209"/>
        <v/>
      </c>
      <c r="AE487" s="317"/>
      <c r="AF487" s="170"/>
      <c r="AG487" s="170"/>
      <c r="AH487" s="167" t="str">
        <f t="shared" si="210"/>
        <v>Team D9Team D4</v>
      </c>
    </row>
    <row r="488" spans="25:34" x14ac:dyDescent="0.2">
      <c r="Y488" s="57" t="s">
        <v>251</v>
      </c>
      <c r="Z488" s="33" t="str">
        <f t="shared" si="205"/>
        <v>Beinbruch SCTeam A8</v>
      </c>
      <c r="AA488" s="172">
        <f t="shared" si="206"/>
        <v>1</v>
      </c>
      <c r="AB488" s="172" t="str">
        <f t="shared" si="207"/>
        <v>4 : 2</v>
      </c>
      <c r="AC488" s="3" t="str">
        <f t="shared" si="208"/>
        <v/>
      </c>
      <c r="AD488" s="64" t="str">
        <f t="shared" si="209"/>
        <v/>
      </c>
      <c r="AE488" s="317"/>
      <c r="AF488" s="170"/>
      <c r="AG488" s="170"/>
      <c r="AH488" s="167" t="str">
        <f t="shared" si="210"/>
        <v>Beinbruch SCTeam A8</v>
      </c>
    </row>
    <row r="489" spans="25:34" x14ac:dyDescent="0.2">
      <c r="Y489" s="57" t="s">
        <v>252</v>
      </c>
      <c r="Z489" s="33" t="str">
        <f t="shared" si="205"/>
        <v>Team B5Team B8</v>
      </c>
      <c r="AA489" s="172">
        <f t="shared" si="206"/>
        <v>1</v>
      </c>
      <c r="AB489" s="172" t="str">
        <f t="shared" si="207"/>
        <v>3 : 0</v>
      </c>
      <c r="AC489" s="3" t="str">
        <f t="shared" si="208"/>
        <v/>
      </c>
      <c r="AD489" s="64" t="str">
        <f t="shared" si="209"/>
        <v/>
      </c>
      <c r="AE489" s="317"/>
      <c r="AF489" s="170"/>
      <c r="AG489" s="170"/>
      <c r="AH489" s="167" t="str">
        <f t="shared" si="210"/>
        <v>Team B5Team B8</v>
      </c>
    </row>
    <row r="490" spans="25:34" x14ac:dyDescent="0.2">
      <c r="Y490" s="57" t="s">
        <v>253</v>
      </c>
      <c r="Z490" s="33" t="str">
        <f t="shared" si="205"/>
        <v>Team C5Team C8</v>
      </c>
      <c r="AA490" s="172">
        <f t="shared" si="206"/>
        <v>1</v>
      </c>
      <c r="AB490" s="172" t="str">
        <f t="shared" si="207"/>
        <v>5 : 1</v>
      </c>
      <c r="AC490" s="3" t="str">
        <f t="shared" si="208"/>
        <v/>
      </c>
      <c r="AD490" s="64" t="str">
        <f t="shared" si="209"/>
        <v/>
      </c>
      <c r="AE490" s="317"/>
      <c r="AF490" s="170"/>
      <c r="AG490" s="170"/>
      <c r="AH490" s="167" t="str">
        <f t="shared" si="210"/>
        <v>Team C5Team C8</v>
      </c>
    </row>
    <row r="491" spans="25:34" x14ac:dyDescent="0.2">
      <c r="Y491" s="57" t="s">
        <v>254</v>
      </c>
      <c r="Z491" s="33" t="str">
        <f t="shared" si="205"/>
        <v>Team D5Team D8</v>
      </c>
      <c r="AA491" s="172">
        <f t="shared" si="206"/>
        <v>1</v>
      </c>
      <c r="AB491" s="172" t="str">
        <f t="shared" si="207"/>
        <v>0 : 3</v>
      </c>
      <c r="AC491" s="3" t="str">
        <f t="shared" si="208"/>
        <v/>
      </c>
      <c r="AD491" s="64" t="str">
        <f t="shared" si="209"/>
        <v/>
      </c>
      <c r="AE491" s="317"/>
      <c r="AF491" s="170"/>
      <c r="AG491" s="170"/>
      <c r="AH491" s="167" t="str">
        <f t="shared" si="210"/>
        <v>Team D5Team D8</v>
      </c>
    </row>
    <row r="492" spans="25:34" x14ac:dyDescent="0.2">
      <c r="Y492" s="57" t="s">
        <v>255</v>
      </c>
      <c r="Z492" s="33" t="str">
        <f t="shared" si="205"/>
        <v>Team A7FV Schlappe Lunge</v>
      </c>
      <c r="AA492" s="172">
        <f t="shared" si="206"/>
        <v>1</v>
      </c>
      <c r="AB492" s="172" t="str">
        <f t="shared" si="207"/>
        <v>1 : 2</v>
      </c>
      <c r="AC492" s="3" t="str">
        <f t="shared" si="208"/>
        <v/>
      </c>
      <c r="AD492" s="64" t="str">
        <f t="shared" si="209"/>
        <v/>
      </c>
      <c r="AE492" s="317"/>
      <c r="AF492" s="170"/>
      <c r="AG492" s="170"/>
      <c r="AH492" s="167" t="str">
        <f t="shared" si="210"/>
        <v>Team A7FV Schlappe Lunge</v>
      </c>
    </row>
    <row r="493" spans="25:34" x14ac:dyDescent="0.2">
      <c r="Y493" s="57" t="s">
        <v>256</v>
      </c>
      <c r="Z493" s="33" t="str">
        <f t="shared" si="205"/>
        <v>Team B7Team B6</v>
      </c>
      <c r="AA493" s="172">
        <f t="shared" si="206"/>
        <v>1</v>
      </c>
      <c r="AB493" s="172" t="str">
        <f t="shared" si="207"/>
        <v>2 : 2</v>
      </c>
      <c r="AC493" s="3" t="str">
        <f t="shared" si="208"/>
        <v/>
      </c>
      <c r="AD493" s="64" t="str">
        <f t="shared" si="209"/>
        <v/>
      </c>
      <c r="AE493" s="317"/>
      <c r="AF493" s="170"/>
      <c r="AG493" s="170"/>
      <c r="AH493" s="167" t="str">
        <f t="shared" si="210"/>
        <v>Team B7Team B6</v>
      </c>
    </row>
    <row r="494" spans="25:34" x14ac:dyDescent="0.2">
      <c r="Y494" s="57" t="s">
        <v>257</v>
      </c>
      <c r="Z494" s="33" t="str">
        <f t="shared" si="205"/>
        <v>Team C7Team C6</v>
      </c>
      <c r="AA494" s="172">
        <f t="shared" si="206"/>
        <v>1</v>
      </c>
      <c r="AB494" s="172" t="str">
        <f t="shared" si="207"/>
        <v>4 : 3</v>
      </c>
      <c r="AC494" s="3" t="str">
        <f t="shared" si="208"/>
        <v/>
      </c>
      <c r="AD494" s="64" t="str">
        <f t="shared" si="209"/>
        <v/>
      </c>
      <c r="AE494" s="317"/>
      <c r="AF494" s="170"/>
      <c r="AG494" s="170"/>
      <c r="AH494" s="167" t="str">
        <f t="shared" si="210"/>
        <v>Team C7Team C6</v>
      </c>
    </row>
    <row r="495" spans="25:34" x14ac:dyDescent="0.2">
      <c r="Y495" s="57" t="s">
        <v>258</v>
      </c>
      <c r="Z495" s="33" t="str">
        <f t="shared" si="205"/>
        <v>Team D7Team D6</v>
      </c>
      <c r="AA495" s="172">
        <f t="shared" si="206"/>
        <v>1</v>
      </c>
      <c r="AB495" s="172" t="str">
        <f t="shared" si="207"/>
        <v>3 : 3</v>
      </c>
      <c r="AC495" s="3" t="str">
        <f t="shared" si="208"/>
        <v/>
      </c>
      <c r="AD495" s="64" t="str">
        <f t="shared" si="209"/>
        <v/>
      </c>
      <c r="AE495" s="317"/>
      <c r="AF495" s="170"/>
      <c r="AG495" s="170"/>
      <c r="AH495" s="167" t="str">
        <f t="shared" si="210"/>
        <v>Team D7Team D6</v>
      </c>
    </row>
    <row r="496" spans="25:34" x14ac:dyDescent="0.2">
      <c r="Y496" s="57" t="s">
        <v>259</v>
      </c>
      <c r="Z496" s="33" t="str">
        <f t="shared" si="205"/>
        <v>Team A9Eintracht Frankfurt</v>
      </c>
      <c r="AA496" s="172">
        <f t="shared" si="206"/>
        <v>1</v>
      </c>
      <c r="AB496" s="172" t="str">
        <f t="shared" si="207"/>
        <v>1 : 3</v>
      </c>
      <c r="AC496" s="3" t="str">
        <f t="shared" si="208"/>
        <v>Team A9Eintracht Frankfurt</v>
      </c>
      <c r="AD496" s="64" t="str">
        <f t="shared" si="209"/>
        <v>1 : 3</v>
      </c>
      <c r="AE496" s="317"/>
      <c r="AF496" s="170"/>
      <c r="AG496" s="170"/>
      <c r="AH496" s="167" t="str">
        <f t="shared" si="210"/>
        <v>Team A9Eintracht Frankfurt</v>
      </c>
    </row>
    <row r="497" spans="25:34" x14ac:dyDescent="0.2">
      <c r="Y497" s="57" t="s">
        <v>260</v>
      </c>
      <c r="Z497" s="33" t="str">
        <f t="shared" si="205"/>
        <v>Team B9Team B2</v>
      </c>
      <c r="AA497" s="172">
        <f t="shared" si="206"/>
        <v>1</v>
      </c>
      <c r="AB497" s="172" t="str">
        <f t="shared" si="207"/>
        <v>3 : 3</v>
      </c>
      <c r="AC497" s="3" t="str">
        <f t="shared" si="208"/>
        <v>Team B9Team B2</v>
      </c>
      <c r="AD497" s="64" t="str">
        <f t="shared" si="209"/>
        <v>3 : 3</v>
      </c>
      <c r="AE497" s="317"/>
      <c r="AF497" s="170"/>
      <c r="AG497" s="170"/>
      <c r="AH497" s="167" t="str">
        <f t="shared" si="210"/>
        <v>Team B9Team B2</v>
      </c>
    </row>
    <row r="498" spans="25:34" x14ac:dyDescent="0.2">
      <c r="Y498" s="57" t="s">
        <v>261</v>
      </c>
      <c r="Z498" s="33" t="str">
        <f t="shared" si="205"/>
        <v>Team C9Team C2</v>
      </c>
      <c r="AA498" s="172">
        <f t="shared" si="206"/>
        <v>1</v>
      </c>
      <c r="AB498" s="172" t="str">
        <f t="shared" si="207"/>
        <v>1 : 5</v>
      </c>
      <c r="AC498" s="3" t="str">
        <f t="shared" si="208"/>
        <v>Team C9Team C2</v>
      </c>
      <c r="AD498" s="64" t="str">
        <f t="shared" si="209"/>
        <v>1 : 5</v>
      </c>
      <c r="AE498" s="317"/>
      <c r="AF498" s="170"/>
      <c r="AG498" s="170"/>
      <c r="AH498" s="167" t="str">
        <f t="shared" si="210"/>
        <v>Team C9Team C2</v>
      </c>
    </row>
    <row r="499" spans="25:34" x14ac:dyDescent="0.2">
      <c r="Y499" s="57" t="s">
        <v>262</v>
      </c>
      <c r="Z499" s="33" t="str">
        <f t="shared" si="205"/>
        <v>Team D9Team D2</v>
      </c>
      <c r="AA499" s="172">
        <f t="shared" si="206"/>
        <v>1</v>
      </c>
      <c r="AB499" s="172" t="str">
        <f t="shared" si="207"/>
        <v>1 : 6</v>
      </c>
      <c r="AC499" s="3" t="str">
        <f t="shared" si="208"/>
        <v>Team D9Team D2</v>
      </c>
      <c r="AD499" s="64" t="str">
        <f t="shared" si="209"/>
        <v>1 : 6</v>
      </c>
      <c r="AE499" s="317"/>
      <c r="AF499" s="170"/>
      <c r="AG499" s="170"/>
      <c r="AH499" s="167" t="str">
        <f t="shared" si="210"/>
        <v>Team D9Team D2</v>
      </c>
    </row>
    <row r="500" spans="25:34" x14ac:dyDescent="0.2">
      <c r="Y500" s="57" t="s">
        <v>263</v>
      </c>
      <c r="Z500" s="33" t="str">
        <f t="shared" si="205"/>
        <v>FC BarcelonaTeam A8</v>
      </c>
      <c r="AA500" s="172">
        <f t="shared" si="206"/>
        <v>1</v>
      </c>
      <c r="AB500" s="172" t="str">
        <f t="shared" si="207"/>
        <v>2 : 5</v>
      </c>
      <c r="AC500" s="3" t="str">
        <f t="shared" si="208"/>
        <v>FC BarcelonaTeam A8</v>
      </c>
      <c r="AD500" s="64" t="str">
        <f t="shared" si="209"/>
        <v>2 : 5</v>
      </c>
      <c r="AE500" s="317"/>
      <c r="AF500" s="170"/>
      <c r="AG500" s="170"/>
      <c r="AH500" s="167" t="str">
        <f t="shared" si="210"/>
        <v>FC BarcelonaTeam A8</v>
      </c>
    </row>
    <row r="501" spans="25:34" x14ac:dyDescent="0.2">
      <c r="Y501" s="57" t="s">
        <v>264</v>
      </c>
      <c r="Z501" s="33" t="str">
        <f t="shared" si="205"/>
        <v>Team B3Team B8</v>
      </c>
      <c r="AA501" s="172">
        <f t="shared" si="206"/>
        <v>1</v>
      </c>
      <c r="AB501" s="172" t="str">
        <f t="shared" si="207"/>
        <v>2 : 4</v>
      </c>
      <c r="AC501" s="3" t="str">
        <f t="shared" si="208"/>
        <v>Team B3Team B8</v>
      </c>
      <c r="AD501" s="64" t="str">
        <f t="shared" si="209"/>
        <v>2 : 4</v>
      </c>
      <c r="AE501" s="317"/>
      <c r="AF501" s="170"/>
      <c r="AG501" s="170"/>
      <c r="AH501" s="167" t="str">
        <f t="shared" si="210"/>
        <v>Team B3Team B8</v>
      </c>
    </row>
    <row r="502" spans="25:34" x14ac:dyDescent="0.2">
      <c r="Y502" s="57" t="s">
        <v>265</v>
      </c>
      <c r="Z502" s="33" t="str">
        <f t="shared" si="205"/>
        <v>Team C3Team C8</v>
      </c>
      <c r="AA502" s="172">
        <f t="shared" si="206"/>
        <v>1</v>
      </c>
      <c r="AB502" s="172" t="str">
        <f t="shared" si="207"/>
        <v>0 : 3</v>
      </c>
      <c r="AC502" s="3" t="str">
        <f t="shared" si="208"/>
        <v>Team C3Team C8</v>
      </c>
      <c r="AD502" s="64" t="str">
        <f t="shared" si="209"/>
        <v>0 : 3</v>
      </c>
      <c r="AE502" s="317"/>
      <c r="AF502" s="170"/>
      <c r="AG502" s="170"/>
      <c r="AH502" s="167" t="str">
        <f t="shared" si="210"/>
        <v>Team C3Team C8</v>
      </c>
    </row>
    <row r="503" spans="25:34" x14ac:dyDescent="0.2">
      <c r="Y503" s="57" t="s">
        <v>266</v>
      </c>
      <c r="Z503" s="33" t="str">
        <f t="shared" si="205"/>
        <v>Team D3Team D8</v>
      </c>
      <c r="AA503" s="172">
        <f t="shared" si="206"/>
        <v>1</v>
      </c>
      <c r="AB503" s="172" t="str">
        <f t="shared" si="207"/>
        <v>1 : 5</v>
      </c>
      <c r="AC503" s="3" t="str">
        <f t="shared" si="208"/>
        <v>Team D3Team D8</v>
      </c>
      <c r="AD503" s="64" t="str">
        <f t="shared" si="209"/>
        <v>1 : 5</v>
      </c>
      <c r="AE503" s="317"/>
      <c r="AF503" s="170"/>
      <c r="AG503" s="170"/>
      <c r="AH503" s="167" t="str">
        <f t="shared" si="210"/>
        <v>Team D3Team D8</v>
      </c>
    </row>
    <row r="504" spans="25:34" x14ac:dyDescent="0.2">
      <c r="Y504" s="57" t="s">
        <v>267</v>
      </c>
      <c r="Z504" s="33" t="str">
        <f t="shared" si="205"/>
        <v>Team A7Maibach 1822 eV</v>
      </c>
      <c r="AA504" s="172">
        <f t="shared" si="206"/>
        <v>1</v>
      </c>
      <c r="AB504" s="172" t="str">
        <f t="shared" si="207"/>
        <v>3 : 0</v>
      </c>
      <c r="AC504" s="3" t="str">
        <f t="shared" si="208"/>
        <v>Team A7Maibach 1822 eV</v>
      </c>
      <c r="AD504" s="64" t="str">
        <f t="shared" si="209"/>
        <v>3 : 0</v>
      </c>
      <c r="AE504" s="317"/>
      <c r="AF504" s="170"/>
      <c r="AG504" s="170"/>
      <c r="AH504" s="167" t="str">
        <f t="shared" si="210"/>
        <v>Team A7Maibach 1822 eV</v>
      </c>
    </row>
    <row r="505" spans="25:34" x14ac:dyDescent="0.2">
      <c r="Y505" s="57" t="s">
        <v>268</v>
      </c>
      <c r="Z505" s="33" t="str">
        <f t="shared" si="205"/>
        <v>Team B7Team B4</v>
      </c>
      <c r="AA505" s="172">
        <f t="shared" si="206"/>
        <v>1</v>
      </c>
      <c r="AB505" s="172" t="str">
        <f t="shared" si="207"/>
        <v>2 : 1</v>
      </c>
      <c r="AC505" s="3" t="str">
        <f t="shared" si="208"/>
        <v>Team B7Team B4</v>
      </c>
      <c r="AD505" s="64" t="str">
        <f t="shared" si="209"/>
        <v>2 : 1</v>
      </c>
      <c r="AE505" s="317"/>
      <c r="AF505" s="170"/>
      <c r="AG505" s="170"/>
      <c r="AH505" s="167" t="str">
        <f t="shared" si="210"/>
        <v>Team B7Team B4</v>
      </c>
    </row>
    <row r="506" spans="25:34" x14ac:dyDescent="0.2">
      <c r="Y506" s="57" t="s">
        <v>269</v>
      </c>
      <c r="Z506" s="33" t="str">
        <f t="shared" si="205"/>
        <v>Team C7Team C4</v>
      </c>
      <c r="AA506" s="172">
        <f t="shared" si="206"/>
        <v>1</v>
      </c>
      <c r="AB506" s="172" t="str">
        <f t="shared" si="207"/>
        <v>2 : 2</v>
      </c>
      <c r="AC506" s="3" t="str">
        <f t="shared" si="208"/>
        <v>Team C7Team C4</v>
      </c>
      <c r="AD506" s="64" t="str">
        <f t="shared" si="209"/>
        <v>2 : 2</v>
      </c>
      <c r="AE506" s="317"/>
      <c r="AF506" s="170"/>
      <c r="AG506" s="170"/>
      <c r="AH506" s="167" t="str">
        <f t="shared" si="210"/>
        <v>Team C7Team C4</v>
      </c>
    </row>
    <row r="507" spans="25:34" x14ac:dyDescent="0.2">
      <c r="Y507" s="57" t="s">
        <v>270</v>
      </c>
      <c r="Z507" s="33" t="str">
        <f t="shared" si="205"/>
        <v>Team D7Team D4</v>
      </c>
      <c r="AA507" s="172">
        <f t="shared" si="206"/>
        <v>1</v>
      </c>
      <c r="AB507" s="172" t="str">
        <f t="shared" si="207"/>
        <v>3 : 4</v>
      </c>
      <c r="AC507" s="3" t="str">
        <f t="shared" si="208"/>
        <v>Team D7Team D4</v>
      </c>
      <c r="AD507" s="64" t="str">
        <f t="shared" si="209"/>
        <v>3 : 4</v>
      </c>
      <c r="AE507" s="317"/>
      <c r="AF507" s="170"/>
      <c r="AG507" s="170"/>
      <c r="AH507" s="167" t="str">
        <f t="shared" si="210"/>
        <v>Team D7Team D4</v>
      </c>
    </row>
    <row r="508" spans="25:34" x14ac:dyDescent="0.2">
      <c r="Y508" s="57" t="s">
        <v>271</v>
      </c>
      <c r="Z508" s="33" t="str">
        <f t="shared" si="205"/>
        <v>Beinbruch SCFV Schlappe Lunge</v>
      </c>
      <c r="AA508" s="172">
        <f t="shared" si="206"/>
        <v>1</v>
      </c>
      <c r="AB508" s="172" t="str">
        <f t="shared" si="207"/>
        <v>3 : 3</v>
      </c>
      <c r="AC508" s="3" t="str">
        <f t="shared" si="208"/>
        <v>Beinbruch SCFV Schlappe Lunge</v>
      </c>
      <c r="AD508" s="64" t="str">
        <f t="shared" si="209"/>
        <v>3 : 3</v>
      </c>
      <c r="AE508" s="317"/>
      <c r="AF508" s="170"/>
      <c r="AG508" s="170"/>
      <c r="AH508" s="167" t="str">
        <f t="shared" si="210"/>
        <v>Beinbruch SCFV Schlappe Lunge</v>
      </c>
    </row>
    <row r="509" spans="25:34" x14ac:dyDescent="0.2">
      <c r="Y509" s="57" t="s">
        <v>272</v>
      </c>
      <c r="Z509" s="33" t="str">
        <f t="shared" si="205"/>
        <v>Team B5Team B6</v>
      </c>
      <c r="AA509" s="172">
        <f t="shared" si="206"/>
        <v>1</v>
      </c>
      <c r="AB509" s="172" t="str">
        <f t="shared" si="207"/>
        <v>3 : 1</v>
      </c>
      <c r="AC509" s="3" t="str">
        <f t="shared" si="208"/>
        <v>Team B5Team B6</v>
      </c>
      <c r="AD509" s="64" t="str">
        <f t="shared" si="209"/>
        <v>3 : 1</v>
      </c>
      <c r="AE509" s="317"/>
      <c r="AF509" s="170"/>
      <c r="AG509" s="170"/>
      <c r="AH509" s="167" t="str">
        <f t="shared" si="210"/>
        <v>Team B5Team B6</v>
      </c>
    </row>
    <row r="510" spans="25:34" x14ac:dyDescent="0.2">
      <c r="Y510" s="57" t="s">
        <v>273</v>
      </c>
      <c r="Z510" s="33" t="str">
        <f t="shared" si="205"/>
        <v>Team C5Team C6</v>
      </c>
      <c r="AA510" s="172">
        <f t="shared" si="206"/>
        <v>1</v>
      </c>
      <c r="AB510" s="172" t="str">
        <f t="shared" si="207"/>
        <v>3 : 3</v>
      </c>
      <c r="AC510" s="3" t="str">
        <f t="shared" si="208"/>
        <v>Team C5Team C6</v>
      </c>
      <c r="AD510" s="64" t="str">
        <f t="shared" si="209"/>
        <v>3 : 3</v>
      </c>
      <c r="AE510" s="317"/>
      <c r="AF510" s="170"/>
      <c r="AG510" s="170"/>
      <c r="AH510" s="167" t="str">
        <f t="shared" si="210"/>
        <v>Team C5Team C6</v>
      </c>
    </row>
    <row r="511" spans="25:34" x14ac:dyDescent="0.2">
      <c r="Y511" s="57" t="s">
        <v>274</v>
      </c>
      <c r="Z511" s="33" t="str">
        <f t="shared" si="205"/>
        <v>Team D5Team D6</v>
      </c>
      <c r="AA511" s="172">
        <f t="shared" si="206"/>
        <v>1</v>
      </c>
      <c r="AB511" s="172" t="str">
        <f t="shared" si="207"/>
        <v>5 : 1</v>
      </c>
      <c r="AC511" s="3" t="str">
        <f t="shared" si="208"/>
        <v>Team D5Team D6</v>
      </c>
      <c r="AD511" s="64" t="str">
        <f t="shared" si="209"/>
        <v>5 : 1</v>
      </c>
      <c r="AE511" s="317"/>
      <c r="AF511" s="170"/>
      <c r="AG511" s="170"/>
      <c r="AH511" s="167" t="str">
        <f t="shared" si="210"/>
        <v>Team D5Team D6</v>
      </c>
    </row>
    <row r="512" spans="25:34" x14ac:dyDescent="0.2">
      <c r="Y512" s="57" t="s">
        <v>275</v>
      </c>
      <c r="Z512" s="33" t="str">
        <f t="shared" si="205"/>
        <v>Team A91. FC Riedwald</v>
      </c>
      <c r="AA512" s="172">
        <f t="shared" si="206"/>
        <v>1</v>
      </c>
      <c r="AB512" s="172" t="str">
        <f t="shared" si="207"/>
        <v>6 : 1</v>
      </c>
      <c r="AC512" s="3" t="str">
        <f t="shared" si="208"/>
        <v>Team A91. FC Riedwald</v>
      </c>
      <c r="AD512" s="64" t="str">
        <f t="shared" si="209"/>
        <v>6 : 1</v>
      </c>
      <c r="AE512" s="317"/>
      <c r="AF512" s="170"/>
      <c r="AG512" s="170"/>
      <c r="AH512" s="167" t="str">
        <f t="shared" si="210"/>
        <v>Team A91. FC Riedwald</v>
      </c>
    </row>
    <row r="513" spans="25:34" x14ac:dyDescent="0.2">
      <c r="Y513" s="57" t="s">
        <v>276</v>
      </c>
      <c r="Z513" s="33" t="str">
        <f t="shared" si="205"/>
        <v>Team B9Team B1</v>
      </c>
      <c r="AA513" s="172">
        <f t="shared" si="206"/>
        <v>1</v>
      </c>
      <c r="AB513" s="172" t="str">
        <f t="shared" si="207"/>
        <v>5 : 2</v>
      </c>
      <c r="AC513" s="3" t="str">
        <f t="shared" si="208"/>
        <v>Team B9Team B1</v>
      </c>
      <c r="AD513" s="64" t="str">
        <f t="shared" si="209"/>
        <v>5 : 2</v>
      </c>
      <c r="AE513" s="317"/>
      <c r="AF513" s="170"/>
      <c r="AG513" s="170"/>
      <c r="AH513" s="167" t="str">
        <f t="shared" si="210"/>
        <v>Team B9Team B1</v>
      </c>
    </row>
    <row r="514" spans="25:34" x14ac:dyDescent="0.2">
      <c r="Y514" s="57" t="s">
        <v>277</v>
      </c>
      <c r="Z514" s="33" t="str">
        <f t="shared" si="205"/>
        <v>Team C9Team C1</v>
      </c>
      <c r="AA514" s="172">
        <f t="shared" si="206"/>
        <v>1</v>
      </c>
      <c r="AB514" s="172" t="str">
        <f t="shared" si="207"/>
        <v>4 : 2</v>
      </c>
      <c r="AC514" s="3" t="str">
        <f t="shared" si="208"/>
        <v>Team C9Team C1</v>
      </c>
      <c r="AD514" s="64" t="str">
        <f t="shared" si="209"/>
        <v>4 : 2</v>
      </c>
      <c r="AE514" s="317"/>
      <c r="AF514" s="170"/>
      <c r="AG514" s="170"/>
      <c r="AH514" s="167" t="str">
        <f t="shared" si="210"/>
        <v>Team C9Team C1</v>
      </c>
    </row>
    <row r="515" spans="25:34" x14ac:dyDescent="0.2">
      <c r="Y515" s="57" t="s">
        <v>278</v>
      </c>
      <c r="Z515" s="33" t="str">
        <f t="shared" si="205"/>
        <v>Team D9Team D1</v>
      </c>
      <c r="AA515" s="172">
        <f t="shared" si="206"/>
        <v>1</v>
      </c>
      <c r="AB515" s="172" t="str">
        <f t="shared" si="207"/>
        <v>3 : 0</v>
      </c>
      <c r="AC515" s="3" t="str">
        <f t="shared" si="208"/>
        <v>Team D9Team D1</v>
      </c>
      <c r="AD515" s="64" t="str">
        <f t="shared" si="209"/>
        <v>3 : 0</v>
      </c>
      <c r="AE515" s="317"/>
      <c r="AF515" s="170"/>
      <c r="AG515" s="170"/>
      <c r="AH515" s="167" t="str">
        <f t="shared" si="210"/>
        <v>Team D9Team D1</v>
      </c>
    </row>
    <row r="516" spans="25:34" x14ac:dyDescent="0.2">
      <c r="Y516" s="57" t="s">
        <v>279</v>
      </c>
      <c r="Z516" s="33" t="str">
        <f t="shared" si="205"/>
        <v>Eintracht FrankfurtTeam A7</v>
      </c>
      <c r="AA516" s="172">
        <f t="shared" si="206"/>
        <v>1</v>
      </c>
      <c r="AB516" s="172" t="str">
        <f t="shared" si="207"/>
        <v>5 : 1</v>
      </c>
      <c r="AC516" s="3" t="str">
        <f t="shared" si="208"/>
        <v>Eintracht FrankfurtTeam A7</v>
      </c>
      <c r="AD516" s="64" t="str">
        <f t="shared" si="209"/>
        <v>5 : 1</v>
      </c>
      <c r="AE516" s="317"/>
      <c r="AF516" s="170"/>
      <c r="AG516" s="170"/>
      <c r="AH516" s="167" t="str">
        <f t="shared" si="210"/>
        <v>Eintracht FrankfurtTeam A7</v>
      </c>
    </row>
    <row r="517" spans="25:34" x14ac:dyDescent="0.2">
      <c r="Y517" s="57" t="s">
        <v>280</v>
      </c>
      <c r="Z517" s="33" t="str">
        <f t="shared" si="205"/>
        <v>Team B2Team B7</v>
      </c>
      <c r="AA517" s="172">
        <f t="shared" si="206"/>
        <v>1</v>
      </c>
      <c r="AB517" s="172" t="str">
        <f t="shared" si="207"/>
        <v>0 : 3</v>
      </c>
      <c r="AC517" s="3" t="str">
        <f t="shared" si="208"/>
        <v>Team B2Team B7</v>
      </c>
      <c r="AD517" s="64" t="str">
        <f t="shared" si="209"/>
        <v>0 : 3</v>
      </c>
      <c r="AE517" s="317"/>
      <c r="AF517" s="170"/>
      <c r="AG517" s="170"/>
      <c r="AH517" s="167" t="str">
        <f t="shared" si="210"/>
        <v>Team B2Team B7</v>
      </c>
    </row>
    <row r="518" spans="25:34" x14ac:dyDescent="0.2">
      <c r="Y518" s="57" t="s">
        <v>281</v>
      </c>
      <c r="Z518" s="33" t="str">
        <f t="shared" si="205"/>
        <v>Team C2Team C7</v>
      </c>
      <c r="AA518" s="172">
        <f t="shared" si="206"/>
        <v>1</v>
      </c>
      <c r="AB518" s="172" t="str">
        <f t="shared" si="207"/>
        <v>1 : 2</v>
      </c>
      <c r="AC518" s="3" t="str">
        <f t="shared" si="208"/>
        <v>Team C2Team C7</v>
      </c>
      <c r="AD518" s="64" t="str">
        <f t="shared" si="209"/>
        <v>1 : 2</v>
      </c>
      <c r="AE518" s="317"/>
      <c r="AF518" s="170"/>
      <c r="AG518" s="170"/>
      <c r="AH518" s="167" t="str">
        <f t="shared" si="210"/>
        <v>Team C2Team C7</v>
      </c>
    </row>
    <row r="519" spans="25:34" x14ac:dyDescent="0.2">
      <c r="Y519" s="57" t="s">
        <v>282</v>
      </c>
      <c r="Z519" s="33" t="str">
        <f t="shared" si="205"/>
        <v>Team D2Team D7</v>
      </c>
      <c r="AA519" s="172">
        <f t="shared" si="206"/>
        <v>1</v>
      </c>
      <c r="AB519" s="172" t="str">
        <f t="shared" si="207"/>
        <v>2 : 2</v>
      </c>
      <c r="AC519" s="3" t="str">
        <f t="shared" si="208"/>
        <v>Team D2Team D7</v>
      </c>
      <c r="AD519" s="64" t="str">
        <f t="shared" si="209"/>
        <v>2 : 2</v>
      </c>
      <c r="AE519" s="317"/>
      <c r="AF519" s="170"/>
      <c r="AG519" s="170"/>
      <c r="AH519" s="167" t="str">
        <f t="shared" si="210"/>
        <v>Team D2Team D7</v>
      </c>
    </row>
    <row r="520" spans="25:34" x14ac:dyDescent="0.2">
      <c r="Y520" s="57" t="s">
        <v>283</v>
      </c>
      <c r="Z520" s="33" t="str">
        <f t="shared" si="205"/>
        <v>FV Schlappe LungeFC Barcelona</v>
      </c>
      <c r="AA520" s="172">
        <f t="shared" si="206"/>
        <v>1</v>
      </c>
      <c r="AB520" s="172" t="str">
        <f t="shared" si="207"/>
        <v>4 : 3</v>
      </c>
      <c r="AC520" s="3" t="str">
        <f t="shared" si="208"/>
        <v>FV Schlappe LungeFC Barcelona</v>
      </c>
      <c r="AD520" s="64" t="str">
        <f t="shared" si="209"/>
        <v>4 : 3</v>
      </c>
      <c r="AE520" s="317"/>
      <c r="AF520" s="170"/>
      <c r="AG520" s="170"/>
      <c r="AH520" s="167" t="str">
        <f t="shared" si="210"/>
        <v>FV Schlappe LungeFC Barcelona</v>
      </c>
    </row>
    <row r="521" spans="25:34" x14ac:dyDescent="0.2">
      <c r="Y521" s="57" t="s">
        <v>284</v>
      </c>
      <c r="Z521" s="33" t="str">
        <f t="shared" si="205"/>
        <v>Team B6Team B3</v>
      </c>
      <c r="AA521" s="172">
        <f t="shared" si="206"/>
        <v>1</v>
      </c>
      <c r="AB521" s="172" t="str">
        <f t="shared" si="207"/>
        <v>3 : 3</v>
      </c>
      <c r="AC521" s="3" t="str">
        <f t="shared" si="208"/>
        <v>Team B6Team B3</v>
      </c>
      <c r="AD521" s="64" t="str">
        <f t="shared" si="209"/>
        <v>3 : 3</v>
      </c>
      <c r="AE521" s="317"/>
      <c r="AF521" s="170"/>
      <c r="AG521" s="170"/>
      <c r="AH521" s="167" t="str">
        <f t="shared" si="210"/>
        <v>Team B6Team B3</v>
      </c>
    </row>
    <row r="522" spans="25:34" x14ac:dyDescent="0.2">
      <c r="Y522" s="57" t="s">
        <v>285</v>
      </c>
      <c r="Z522" s="33" t="str">
        <f t="shared" si="205"/>
        <v>Team C6Team C3</v>
      </c>
      <c r="AA522" s="172">
        <f t="shared" si="206"/>
        <v>1</v>
      </c>
      <c r="AB522" s="172" t="str">
        <f t="shared" si="207"/>
        <v>1 : 3</v>
      </c>
      <c r="AC522" s="3" t="str">
        <f t="shared" si="208"/>
        <v>Team C6Team C3</v>
      </c>
      <c r="AD522" s="64" t="str">
        <f t="shared" si="209"/>
        <v>1 : 3</v>
      </c>
      <c r="AE522" s="317"/>
      <c r="AF522" s="170"/>
      <c r="AG522" s="170"/>
      <c r="AH522" s="167" t="str">
        <f t="shared" si="210"/>
        <v>Team C6Team C3</v>
      </c>
    </row>
    <row r="523" spans="25:34" x14ac:dyDescent="0.2">
      <c r="Y523" s="57" t="s">
        <v>286</v>
      </c>
      <c r="Z523" s="33" t="str">
        <f t="shared" si="205"/>
        <v>Team D6Team D3</v>
      </c>
      <c r="AA523" s="172">
        <f t="shared" si="206"/>
        <v>1</v>
      </c>
      <c r="AB523" s="172" t="str">
        <f t="shared" si="207"/>
        <v>3 : 3</v>
      </c>
      <c r="AC523" s="3" t="str">
        <f t="shared" si="208"/>
        <v>Team D6Team D3</v>
      </c>
      <c r="AD523" s="64" t="str">
        <f t="shared" si="209"/>
        <v>3 : 3</v>
      </c>
      <c r="AE523" s="317"/>
      <c r="AF523" s="170"/>
      <c r="AG523" s="170"/>
      <c r="AH523" s="167" t="str">
        <f t="shared" si="210"/>
        <v>Team D6Team D3</v>
      </c>
    </row>
    <row r="524" spans="25:34" x14ac:dyDescent="0.2">
      <c r="Y524" s="57" t="s">
        <v>287</v>
      </c>
      <c r="Z524" s="33" t="str">
        <f t="shared" si="205"/>
        <v>Maibach 1822 eVBeinbruch SC</v>
      </c>
      <c r="AA524" s="172">
        <f t="shared" si="206"/>
        <v>1</v>
      </c>
      <c r="AB524" s="172" t="str">
        <f t="shared" si="207"/>
        <v>1 : 5</v>
      </c>
      <c r="AC524" s="3" t="str">
        <f t="shared" si="208"/>
        <v>Maibach 1822 eVBeinbruch SC</v>
      </c>
      <c r="AD524" s="64" t="str">
        <f t="shared" si="209"/>
        <v>1 : 5</v>
      </c>
      <c r="AE524" s="317"/>
      <c r="AF524" s="170"/>
      <c r="AG524" s="170"/>
      <c r="AH524" s="167" t="str">
        <f t="shared" si="210"/>
        <v>Maibach 1822 eVBeinbruch SC</v>
      </c>
    </row>
    <row r="525" spans="25:34" x14ac:dyDescent="0.2">
      <c r="Y525" s="57" t="s">
        <v>288</v>
      </c>
      <c r="Z525" s="33" t="str">
        <f t="shared" si="205"/>
        <v>Team B4Team B5</v>
      </c>
      <c r="AA525" s="172">
        <f t="shared" si="206"/>
        <v>1</v>
      </c>
      <c r="AB525" s="172" t="str">
        <f t="shared" si="207"/>
        <v>1 : 6</v>
      </c>
      <c r="AC525" s="3" t="str">
        <f t="shared" si="208"/>
        <v>Team B4Team B5</v>
      </c>
      <c r="AD525" s="64" t="str">
        <f t="shared" si="209"/>
        <v>1 : 6</v>
      </c>
      <c r="AE525" s="317"/>
      <c r="AF525" s="170"/>
      <c r="AG525" s="170"/>
      <c r="AH525" s="167" t="str">
        <f t="shared" si="210"/>
        <v>Team B4Team B5</v>
      </c>
    </row>
    <row r="526" spans="25:34" x14ac:dyDescent="0.2">
      <c r="Y526" s="57" t="s">
        <v>289</v>
      </c>
      <c r="Z526" s="33" t="str">
        <f t="shared" si="205"/>
        <v>Team C4Team C5</v>
      </c>
      <c r="AA526" s="172">
        <f t="shared" si="206"/>
        <v>1</v>
      </c>
      <c r="AB526" s="172" t="str">
        <f t="shared" si="207"/>
        <v>2 : 5</v>
      </c>
      <c r="AC526" s="3" t="str">
        <f t="shared" si="208"/>
        <v>Team C4Team C5</v>
      </c>
      <c r="AD526" s="64" t="str">
        <f t="shared" si="209"/>
        <v>2 : 5</v>
      </c>
      <c r="AE526" s="317"/>
      <c r="AF526" s="170"/>
      <c r="AG526" s="170"/>
      <c r="AH526" s="167" t="str">
        <f t="shared" si="210"/>
        <v>Team C4Team C5</v>
      </c>
    </row>
    <row r="527" spans="25:34" x14ac:dyDescent="0.2">
      <c r="Y527" s="57" t="s">
        <v>290</v>
      </c>
      <c r="Z527" s="33" t="str">
        <f t="shared" si="205"/>
        <v>Team D4Team D5</v>
      </c>
      <c r="AA527" s="172">
        <f t="shared" si="206"/>
        <v>1</v>
      </c>
      <c r="AB527" s="172" t="str">
        <f t="shared" si="207"/>
        <v>2 : 4</v>
      </c>
      <c r="AC527" s="3" t="str">
        <f t="shared" si="208"/>
        <v>Team D4Team D5</v>
      </c>
      <c r="AD527" s="64" t="str">
        <f t="shared" si="209"/>
        <v>2 : 4</v>
      </c>
      <c r="AE527" s="317"/>
      <c r="AF527" s="170"/>
      <c r="AG527" s="170"/>
      <c r="AH527" s="167" t="str">
        <f t="shared" si="210"/>
        <v>Team D4Team D5</v>
      </c>
    </row>
    <row r="528" spans="25:34" x14ac:dyDescent="0.2">
      <c r="Y528" s="57" t="s">
        <v>291</v>
      </c>
      <c r="Z528" s="33" t="str">
        <f t="shared" si="205"/>
        <v>1. FC RiedwaldTeam A8</v>
      </c>
      <c r="AA528" s="172">
        <f t="shared" si="206"/>
        <v>1</v>
      </c>
      <c r="AB528" s="172" t="str">
        <f t="shared" si="207"/>
        <v>0 : 3</v>
      </c>
      <c r="AC528" s="3" t="str">
        <f t="shared" si="208"/>
        <v>1. FC RiedwaldTeam A8</v>
      </c>
      <c r="AD528" s="64" t="str">
        <f t="shared" si="209"/>
        <v>0 : 3</v>
      </c>
      <c r="AE528" s="317"/>
      <c r="AF528" s="170"/>
      <c r="AG528" s="170"/>
      <c r="AH528" s="167" t="str">
        <f t="shared" si="210"/>
        <v>1. FC RiedwaldTeam A8</v>
      </c>
    </row>
    <row r="529" spans="25:34" x14ac:dyDescent="0.2">
      <c r="Y529" s="57" t="s">
        <v>292</v>
      </c>
      <c r="Z529" s="33" t="str">
        <f t="shared" si="205"/>
        <v>Team B1Team B8</v>
      </c>
      <c r="AA529" s="172">
        <f t="shared" si="206"/>
        <v>1</v>
      </c>
      <c r="AB529" s="172" t="str">
        <f t="shared" si="207"/>
        <v>1 : 5</v>
      </c>
      <c r="AC529" s="3" t="str">
        <f t="shared" si="208"/>
        <v>Team B1Team B8</v>
      </c>
      <c r="AD529" s="64" t="str">
        <f t="shared" si="209"/>
        <v>1 : 5</v>
      </c>
      <c r="AE529" s="317"/>
      <c r="AF529" s="170"/>
      <c r="AG529" s="170"/>
      <c r="AH529" s="167" t="str">
        <f t="shared" si="210"/>
        <v>Team B1Team B8</v>
      </c>
    </row>
    <row r="530" spans="25:34" x14ac:dyDescent="0.2">
      <c r="Y530" s="57" t="s">
        <v>293</v>
      </c>
      <c r="Z530" s="33" t="str">
        <f t="shared" si="205"/>
        <v>Team C1Team C8</v>
      </c>
      <c r="AA530" s="172">
        <f t="shared" si="206"/>
        <v>1</v>
      </c>
      <c r="AB530" s="172" t="str">
        <f t="shared" si="207"/>
        <v>3 : 0</v>
      </c>
      <c r="AC530" s="3" t="str">
        <f t="shared" si="208"/>
        <v>Team C1Team C8</v>
      </c>
      <c r="AD530" s="64" t="str">
        <f t="shared" si="209"/>
        <v>3 : 0</v>
      </c>
      <c r="AE530" s="317"/>
      <c r="AF530" s="170"/>
      <c r="AG530" s="170"/>
      <c r="AH530" s="167" t="str">
        <f t="shared" si="210"/>
        <v>Team C1Team C8</v>
      </c>
    </row>
    <row r="531" spans="25:34" x14ac:dyDescent="0.2">
      <c r="Y531" s="57" t="s">
        <v>294</v>
      </c>
      <c r="Z531" s="33" t="str">
        <f t="shared" si="205"/>
        <v>Team D1Team D8</v>
      </c>
      <c r="AA531" s="172">
        <f t="shared" si="206"/>
        <v>1</v>
      </c>
      <c r="AB531" s="172" t="str">
        <f t="shared" si="207"/>
        <v>2 : 1</v>
      </c>
      <c r="AC531" s="3" t="str">
        <f t="shared" si="208"/>
        <v>Team D1Team D8</v>
      </c>
      <c r="AD531" s="64" t="str">
        <f t="shared" si="209"/>
        <v>2 : 1</v>
      </c>
      <c r="AE531" s="317"/>
      <c r="AF531" s="170"/>
      <c r="AG531" s="170"/>
      <c r="AH531" s="167" t="str">
        <f t="shared" si="210"/>
        <v>Team D1Team D8</v>
      </c>
    </row>
    <row r="532" spans="25:34" x14ac:dyDescent="0.2">
      <c r="Y532" s="57" t="s">
        <v>295</v>
      </c>
      <c r="Z532" s="33" t="str">
        <f t="shared" si="205"/>
        <v>Team A7Team A9</v>
      </c>
      <c r="AA532" s="172">
        <f t="shared" si="206"/>
        <v>1</v>
      </c>
      <c r="AB532" s="172" t="str">
        <f t="shared" si="207"/>
        <v>2 : 2</v>
      </c>
      <c r="AC532" s="3" t="str">
        <f t="shared" si="208"/>
        <v>Team A7Team A9</v>
      </c>
      <c r="AD532" s="64" t="str">
        <f t="shared" si="209"/>
        <v>2 : 2</v>
      </c>
      <c r="AE532" s="317"/>
      <c r="AF532" s="170"/>
      <c r="AG532" s="170"/>
      <c r="AH532" s="167" t="str">
        <f t="shared" si="210"/>
        <v>Team A7Team A9</v>
      </c>
    </row>
    <row r="533" spans="25:34" x14ac:dyDescent="0.2">
      <c r="Y533" s="57" t="s">
        <v>296</v>
      </c>
      <c r="Z533" s="33" t="str">
        <f t="shared" si="205"/>
        <v>Team B7Team B9</v>
      </c>
      <c r="AA533" s="172">
        <f t="shared" si="206"/>
        <v>1</v>
      </c>
      <c r="AB533" s="172" t="str">
        <f t="shared" si="207"/>
        <v>3 : 4</v>
      </c>
      <c r="AC533" s="3" t="str">
        <f t="shared" si="208"/>
        <v>Team B7Team B9</v>
      </c>
      <c r="AD533" s="64" t="str">
        <f t="shared" si="209"/>
        <v>3 : 4</v>
      </c>
      <c r="AE533" s="317"/>
      <c r="AF533" s="170"/>
      <c r="AG533" s="170"/>
      <c r="AH533" s="167" t="str">
        <f t="shared" si="210"/>
        <v>Team B7Team B9</v>
      </c>
    </row>
    <row r="534" spans="25:34" x14ac:dyDescent="0.2">
      <c r="Y534" s="57" t="s">
        <v>297</v>
      </c>
      <c r="Z534" s="33" t="str">
        <f t="shared" si="205"/>
        <v>Team C7Team C9</v>
      </c>
      <c r="AA534" s="172">
        <f t="shared" si="206"/>
        <v>1</v>
      </c>
      <c r="AB534" s="172" t="str">
        <f t="shared" si="207"/>
        <v>3 : 3</v>
      </c>
      <c r="AC534" s="3" t="str">
        <f t="shared" si="208"/>
        <v>Team C7Team C9</v>
      </c>
      <c r="AD534" s="64" t="str">
        <f t="shared" si="209"/>
        <v>3 : 3</v>
      </c>
      <c r="AE534" s="317"/>
      <c r="AF534" s="170"/>
      <c r="AG534" s="170"/>
      <c r="AH534" s="167" t="str">
        <f t="shared" si="210"/>
        <v>Team C7Team C9</v>
      </c>
    </row>
    <row r="535" spans="25:34" x14ac:dyDescent="0.2">
      <c r="Y535" s="57" t="s">
        <v>298</v>
      </c>
      <c r="Z535" s="33" t="str">
        <f t="shared" si="205"/>
        <v>Team D7Team D9</v>
      </c>
      <c r="AA535" s="172">
        <f t="shared" si="206"/>
        <v>1</v>
      </c>
      <c r="AB535" s="172" t="str">
        <f t="shared" si="207"/>
        <v>3 : 1</v>
      </c>
      <c r="AC535" s="3" t="str">
        <f t="shared" si="208"/>
        <v>Team D7Team D9</v>
      </c>
      <c r="AD535" s="64" t="str">
        <f t="shared" si="209"/>
        <v>3 : 1</v>
      </c>
      <c r="AE535" s="317"/>
      <c r="AF535" s="170"/>
      <c r="AG535" s="170"/>
      <c r="AH535" s="167" t="str">
        <f t="shared" si="210"/>
        <v>Team D7Team D9</v>
      </c>
    </row>
    <row r="536" spans="25:34" x14ac:dyDescent="0.2">
      <c r="Y536" s="57" t="s">
        <v>299</v>
      </c>
      <c r="Z536" s="33" t="str">
        <f t="shared" si="205"/>
        <v>Beinbruch SCEintracht Frankfurt</v>
      </c>
      <c r="AA536" s="172">
        <f t="shared" si="206"/>
        <v>1</v>
      </c>
      <c r="AB536" s="172" t="str">
        <f t="shared" si="207"/>
        <v>3 : 3</v>
      </c>
      <c r="AC536" s="3" t="str">
        <f t="shared" si="208"/>
        <v>Beinbruch SCEintracht Frankfurt</v>
      </c>
      <c r="AD536" s="64" t="str">
        <f t="shared" si="209"/>
        <v>3 : 3</v>
      </c>
      <c r="AE536" s="317"/>
      <c r="AF536" s="170"/>
      <c r="AG536" s="170"/>
      <c r="AH536" s="167" t="str">
        <f t="shared" si="210"/>
        <v>Beinbruch SCEintracht Frankfurt</v>
      </c>
    </row>
    <row r="537" spans="25:34" x14ac:dyDescent="0.2">
      <c r="Y537" s="57" t="s">
        <v>300</v>
      </c>
      <c r="Z537" s="33" t="str">
        <f t="shared" si="205"/>
        <v>Team B5Team B2</v>
      </c>
      <c r="AA537" s="172">
        <f t="shared" si="206"/>
        <v>1</v>
      </c>
      <c r="AB537" s="172" t="str">
        <f t="shared" si="207"/>
        <v>5 : 1</v>
      </c>
      <c r="AC537" s="3" t="str">
        <f t="shared" si="208"/>
        <v>Team B5Team B2</v>
      </c>
      <c r="AD537" s="64" t="str">
        <f t="shared" si="209"/>
        <v>5 : 1</v>
      </c>
      <c r="AE537" s="317"/>
      <c r="AF537" s="170"/>
      <c r="AG537" s="170"/>
      <c r="AH537" s="167" t="str">
        <f t="shared" si="210"/>
        <v>Team B5Team B2</v>
      </c>
    </row>
    <row r="538" spans="25:34" x14ac:dyDescent="0.2">
      <c r="Y538" s="57" t="s">
        <v>301</v>
      </c>
      <c r="Z538" s="33" t="str">
        <f t="shared" si="205"/>
        <v>Team C5Team C2</v>
      </c>
      <c r="AA538" s="172">
        <f t="shared" si="206"/>
        <v>1</v>
      </c>
      <c r="AB538" s="172" t="str">
        <f t="shared" si="207"/>
        <v>6 : 1</v>
      </c>
      <c r="AC538" s="3" t="str">
        <f t="shared" si="208"/>
        <v>Team C5Team C2</v>
      </c>
      <c r="AD538" s="64" t="str">
        <f t="shared" si="209"/>
        <v>6 : 1</v>
      </c>
      <c r="AE538" s="317"/>
      <c r="AF538" s="170"/>
      <c r="AG538" s="170"/>
      <c r="AH538" s="167" t="str">
        <f t="shared" si="210"/>
        <v>Team C5Team C2</v>
      </c>
    </row>
    <row r="539" spans="25:34" x14ac:dyDescent="0.2">
      <c r="Y539" s="57" t="s">
        <v>302</v>
      </c>
      <c r="Z539" s="33" t="str">
        <f t="shared" si="205"/>
        <v>Team D5Team D2</v>
      </c>
      <c r="AA539" s="172">
        <f t="shared" si="206"/>
        <v>1</v>
      </c>
      <c r="AB539" s="172" t="str">
        <f t="shared" si="207"/>
        <v>5 : 2</v>
      </c>
      <c r="AC539" s="3" t="str">
        <f t="shared" si="208"/>
        <v>Team D5Team D2</v>
      </c>
      <c r="AD539" s="64" t="str">
        <f t="shared" si="209"/>
        <v>5 : 2</v>
      </c>
      <c r="AE539" s="317"/>
      <c r="AF539" s="170"/>
      <c r="AG539" s="170"/>
      <c r="AH539" s="167" t="str">
        <f t="shared" si="210"/>
        <v>Team D5Team D2</v>
      </c>
    </row>
    <row r="540" spans="25:34" x14ac:dyDescent="0.2">
      <c r="Y540" s="57" t="s">
        <v>303</v>
      </c>
      <c r="Z540" s="33" t="str">
        <f t="shared" si="205"/>
        <v>FC BarcelonaMaibach 1822 eV</v>
      </c>
      <c r="AA540" s="172">
        <f t="shared" si="206"/>
        <v>1</v>
      </c>
      <c r="AB540" s="172" t="str">
        <f t="shared" si="207"/>
        <v>4 : 2</v>
      </c>
      <c r="AC540" s="3" t="str">
        <f t="shared" si="208"/>
        <v>FC BarcelonaMaibach 1822 eV</v>
      </c>
      <c r="AD540" s="64" t="str">
        <f t="shared" si="209"/>
        <v>4 : 2</v>
      </c>
      <c r="AE540" s="317"/>
      <c r="AF540" s="170"/>
      <c r="AG540" s="170"/>
      <c r="AH540" s="167" t="str">
        <f t="shared" si="210"/>
        <v>FC BarcelonaMaibach 1822 eV</v>
      </c>
    </row>
    <row r="541" spans="25:34" x14ac:dyDescent="0.2">
      <c r="Y541" s="57" t="s">
        <v>304</v>
      </c>
      <c r="Z541" s="33" t="str">
        <f t="shared" si="205"/>
        <v>Team B3Team B4</v>
      </c>
      <c r="AA541" s="172">
        <f t="shared" si="206"/>
        <v>1</v>
      </c>
      <c r="AB541" s="172" t="str">
        <f t="shared" si="207"/>
        <v>3 : 0</v>
      </c>
      <c r="AC541" s="3" t="str">
        <f t="shared" si="208"/>
        <v>Team B3Team B4</v>
      </c>
      <c r="AD541" s="64" t="str">
        <f t="shared" si="209"/>
        <v>3 : 0</v>
      </c>
      <c r="AE541" s="317"/>
      <c r="AF541" s="170"/>
      <c r="AG541" s="170"/>
      <c r="AH541" s="167" t="str">
        <f t="shared" si="210"/>
        <v>Team B3Team B4</v>
      </c>
    </row>
    <row r="542" spans="25:34" x14ac:dyDescent="0.2">
      <c r="Y542" s="57" t="s">
        <v>305</v>
      </c>
      <c r="Z542" s="33" t="str">
        <f t="shared" si="205"/>
        <v>Team C3Team C4</v>
      </c>
      <c r="AA542" s="172">
        <f t="shared" si="206"/>
        <v>1</v>
      </c>
      <c r="AB542" s="172" t="str">
        <f t="shared" si="207"/>
        <v>5 : 1</v>
      </c>
      <c r="AC542" s="3" t="str">
        <f t="shared" si="208"/>
        <v>Team C3Team C4</v>
      </c>
      <c r="AD542" s="64" t="str">
        <f t="shared" si="209"/>
        <v>5 : 1</v>
      </c>
      <c r="AE542" s="317"/>
      <c r="AF542" s="170"/>
      <c r="AG542" s="170"/>
      <c r="AH542" s="167" t="str">
        <f t="shared" si="210"/>
        <v>Team C3Team C4</v>
      </c>
    </row>
    <row r="543" spans="25:34" x14ac:dyDescent="0.2">
      <c r="Y543" s="57" t="s">
        <v>306</v>
      </c>
      <c r="Z543" s="33" t="str">
        <f t="shared" si="205"/>
        <v>Team D3Team D4</v>
      </c>
      <c r="AA543" s="172">
        <f t="shared" si="206"/>
        <v>1</v>
      </c>
      <c r="AB543" s="172" t="str">
        <f t="shared" si="207"/>
        <v>0 : 3</v>
      </c>
      <c r="AC543" s="3" t="str">
        <f t="shared" si="208"/>
        <v>Team D3Team D4</v>
      </c>
      <c r="AD543" s="64" t="str">
        <f t="shared" si="209"/>
        <v>0 : 3</v>
      </c>
      <c r="AE543" s="317"/>
      <c r="AF543" s="170"/>
      <c r="AG543" s="170"/>
      <c r="AH543" s="167" t="str">
        <f t="shared" si="210"/>
        <v>Team D3Team D4</v>
      </c>
    </row>
    <row r="544" spans="25:34" x14ac:dyDescent="0.2">
      <c r="Y544" s="57" t="s">
        <v>307</v>
      </c>
      <c r="Z544" s="33" t="str">
        <f t="shared" ref="Z544:Z607" si="211">W256&amp;V256</f>
        <v>Team A71. FC Riedwald</v>
      </c>
      <c r="AA544" s="172">
        <f t="shared" ref="AA544:AA607" si="212">AA256</f>
        <v>1</v>
      </c>
      <c r="AB544" s="172" t="str">
        <f t="shared" ref="AB544:AB607" si="213">IF(AA544&gt;0,Y256&amp;$M$67&amp;X256,"")</f>
        <v>1 : 2</v>
      </c>
      <c r="AC544" s="3" t="str">
        <f t="shared" ref="AC544:AC607" si="214">IF($AG256=1,W256&amp;V256,"")</f>
        <v>Team A71. FC Riedwald</v>
      </c>
      <c r="AD544" s="64" t="str">
        <f t="shared" ref="AD544:AD607" si="215">IF(AND(AA256&gt;0,$AG256=1),$Y256&amp;$M$67&amp;$X256,"")</f>
        <v>1 : 2</v>
      </c>
      <c r="AE544" s="317"/>
      <c r="AF544" s="170"/>
      <c r="AG544" s="170"/>
      <c r="AH544" s="167" t="str">
        <f t="shared" si="210"/>
        <v>Team A71. FC Riedwald</v>
      </c>
    </row>
    <row r="545" spans="25:34" x14ac:dyDescent="0.2">
      <c r="Y545" s="57" t="s">
        <v>308</v>
      </c>
      <c r="Z545" s="33" t="str">
        <f t="shared" si="211"/>
        <v>Team B7Team B1</v>
      </c>
      <c r="AA545" s="172">
        <f t="shared" si="212"/>
        <v>1</v>
      </c>
      <c r="AB545" s="172" t="str">
        <f t="shared" si="213"/>
        <v>2 : 2</v>
      </c>
      <c r="AC545" s="3" t="str">
        <f t="shared" si="214"/>
        <v>Team B7Team B1</v>
      </c>
      <c r="AD545" s="64" t="str">
        <f t="shared" si="215"/>
        <v>2 : 2</v>
      </c>
      <c r="AE545" s="317"/>
      <c r="AF545" s="170"/>
      <c r="AG545" s="170"/>
      <c r="AH545" s="167" t="str">
        <f t="shared" si="210"/>
        <v>Team B7Team B1</v>
      </c>
    </row>
    <row r="546" spans="25:34" x14ac:dyDescent="0.2">
      <c r="Y546" s="57" t="s">
        <v>309</v>
      </c>
      <c r="Z546" s="33" t="str">
        <f t="shared" si="211"/>
        <v>Team C7Team C1</v>
      </c>
      <c r="AA546" s="172">
        <f t="shared" si="212"/>
        <v>1</v>
      </c>
      <c r="AB546" s="172" t="str">
        <f t="shared" si="213"/>
        <v>4 : 3</v>
      </c>
      <c r="AC546" s="3" t="str">
        <f t="shared" si="214"/>
        <v>Team C7Team C1</v>
      </c>
      <c r="AD546" s="64" t="str">
        <f t="shared" si="215"/>
        <v>4 : 3</v>
      </c>
      <c r="AE546" s="317"/>
      <c r="AF546" s="170"/>
      <c r="AG546" s="170"/>
      <c r="AH546" s="167" t="str">
        <f t="shared" ref="AH546:AH609" si="216">Z546</f>
        <v>Team C7Team C1</v>
      </c>
    </row>
    <row r="547" spans="25:34" x14ac:dyDescent="0.2">
      <c r="Y547" s="57" t="s">
        <v>310</v>
      </c>
      <c r="Z547" s="33" t="str">
        <f t="shared" si="211"/>
        <v>Team D7Team D1</v>
      </c>
      <c r="AA547" s="172">
        <f t="shared" si="212"/>
        <v>1</v>
      </c>
      <c r="AB547" s="172" t="str">
        <f t="shared" si="213"/>
        <v>3 : 3</v>
      </c>
      <c r="AC547" s="3" t="str">
        <f t="shared" si="214"/>
        <v>Team D7Team D1</v>
      </c>
      <c r="AD547" s="64" t="str">
        <f t="shared" si="215"/>
        <v>3 : 3</v>
      </c>
      <c r="AE547" s="317"/>
      <c r="AF547" s="170"/>
      <c r="AG547" s="170"/>
      <c r="AH547" s="167" t="str">
        <f t="shared" si="216"/>
        <v>Team D7Team D1</v>
      </c>
    </row>
    <row r="548" spans="25:34" x14ac:dyDescent="0.2">
      <c r="Y548" s="57" t="s">
        <v>311</v>
      </c>
      <c r="Z548" s="33" t="str">
        <f t="shared" si="211"/>
        <v>FV Schlappe LungeTeam A8</v>
      </c>
      <c r="AA548" s="172">
        <f t="shared" si="212"/>
        <v>1</v>
      </c>
      <c r="AB548" s="172" t="str">
        <f t="shared" si="213"/>
        <v>1 : 3</v>
      </c>
      <c r="AC548" s="3" t="str">
        <f t="shared" si="214"/>
        <v>FV Schlappe LungeTeam A8</v>
      </c>
      <c r="AD548" s="64" t="str">
        <f t="shared" si="215"/>
        <v>1 : 3</v>
      </c>
      <c r="AE548" s="317"/>
      <c r="AF548" s="170"/>
      <c r="AG548" s="170"/>
      <c r="AH548" s="167" t="str">
        <f t="shared" si="216"/>
        <v>FV Schlappe LungeTeam A8</v>
      </c>
    </row>
    <row r="549" spans="25:34" x14ac:dyDescent="0.2">
      <c r="Y549" s="57" t="s">
        <v>312</v>
      </c>
      <c r="Z549" s="33" t="str">
        <f t="shared" si="211"/>
        <v>Team B6Team B8</v>
      </c>
      <c r="AA549" s="172">
        <f t="shared" si="212"/>
        <v>1</v>
      </c>
      <c r="AB549" s="172" t="str">
        <f t="shared" si="213"/>
        <v>3 : 3</v>
      </c>
      <c r="AC549" s="3" t="str">
        <f t="shared" si="214"/>
        <v>Team B6Team B8</v>
      </c>
      <c r="AD549" s="64" t="str">
        <f t="shared" si="215"/>
        <v>3 : 3</v>
      </c>
      <c r="AE549" s="317"/>
      <c r="AF549" s="170"/>
      <c r="AG549" s="170"/>
      <c r="AH549" s="167" t="str">
        <f t="shared" si="216"/>
        <v>Team B6Team B8</v>
      </c>
    </row>
    <row r="550" spans="25:34" x14ac:dyDescent="0.2">
      <c r="Y550" s="57" t="s">
        <v>313</v>
      </c>
      <c r="Z550" s="33" t="str">
        <f t="shared" si="211"/>
        <v>Team C6Team C8</v>
      </c>
      <c r="AA550" s="172">
        <f t="shared" si="212"/>
        <v>1</v>
      </c>
      <c r="AB550" s="172" t="str">
        <f t="shared" si="213"/>
        <v>1 : 5</v>
      </c>
      <c r="AC550" s="3" t="str">
        <f t="shared" si="214"/>
        <v>Team C6Team C8</v>
      </c>
      <c r="AD550" s="64" t="str">
        <f t="shared" si="215"/>
        <v>1 : 5</v>
      </c>
      <c r="AE550" s="317"/>
      <c r="AF550" s="170"/>
      <c r="AG550" s="170"/>
      <c r="AH550" s="167" t="str">
        <f t="shared" si="216"/>
        <v>Team C6Team C8</v>
      </c>
    </row>
    <row r="551" spans="25:34" x14ac:dyDescent="0.2">
      <c r="Y551" s="57" t="s">
        <v>314</v>
      </c>
      <c r="Z551" s="33" t="str">
        <f t="shared" si="211"/>
        <v>Team D6Team D8</v>
      </c>
      <c r="AA551" s="172">
        <f t="shared" si="212"/>
        <v>1</v>
      </c>
      <c r="AB551" s="172" t="str">
        <f t="shared" si="213"/>
        <v>1 : 6</v>
      </c>
      <c r="AC551" s="3" t="str">
        <f t="shared" si="214"/>
        <v>Team D6Team D8</v>
      </c>
      <c r="AD551" s="64" t="str">
        <f t="shared" si="215"/>
        <v>1 : 6</v>
      </c>
      <c r="AE551" s="317"/>
      <c r="AF551" s="170"/>
      <c r="AG551" s="170"/>
      <c r="AH551" s="167" t="str">
        <f t="shared" si="216"/>
        <v>Team D6Team D8</v>
      </c>
    </row>
    <row r="552" spans="25:34" x14ac:dyDescent="0.2">
      <c r="Y552" s="57" t="s">
        <v>315</v>
      </c>
      <c r="Z552" s="33" t="str">
        <f t="shared" si="211"/>
        <v>Team A9Beinbruch SC</v>
      </c>
      <c r="AA552" s="172">
        <f t="shared" si="212"/>
        <v>1</v>
      </c>
      <c r="AB552" s="172" t="str">
        <f t="shared" si="213"/>
        <v>2 : 5</v>
      </c>
      <c r="AC552" s="3" t="str">
        <f t="shared" si="214"/>
        <v>Team A9Beinbruch SC</v>
      </c>
      <c r="AD552" s="64" t="str">
        <f t="shared" si="215"/>
        <v>2 : 5</v>
      </c>
      <c r="AE552" s="317"/>
      <c r="AF552" s="170"/>
      <c r="AG552" s="170"/>
      <c r="AH552" s="167" t="str">
        <f t="shared" si="216"/>
        <v>Team A9Beinbruch SC</v>
      </c>
    </row>
    <row r="553" spans="25:34" x14ac:dyDescent="0.2">
      <c r="Y553" s="57" t="s">
        <v>316</v>
      </c>
      <c r="Z553" s="33" t="str">
        <f t="shared" si="211"/>
        <v>Team B9Team B5</v>
      </c>
      <c r="AA553" s="172">
        <f t="shared" si="212"/>
        <v>1</v>
      </c>
      <c r="AB553" s="172" t="str">
        <f t="shared" si="213"/>
        <v>2 : 4</v>
      </c>
      <c r="AC553" s="3" t="str">
        <f t="shared" si="214"/>
        <v>Team B9Team B5</v>
      </c>
      <c r="AD553" s="64" t="str">
        <f t="shared" si="215"/>
        <v>2 : 4</v>
      </c>
      <c r="AE553" s="317"/>
      <c r="AF553" s="170"/>
      <c r="AG553" s="170"/>
      <c r="AH553" s="167" t="str">
        <f t="shared" si="216"/>
        <v>Team B9Team B5</v>
      </c>
    </row>
    <row r="554" spans="25:34" x14ac:dyDescent="0.2">
      <c r="Y554" s="57" t="s">
        <v>317</v>
      </c>
      <c r="Z554" s="33" t="str">
        <f t="shared" si="211"/>
        <v>Team C9Team C5</v>
      </c>
      <c r="AA554" s="172">
        <f t="shared" si="212"/>
        <v>1</v>
      </c>
      <c r="AB554" s="172" t="str">
        <f t="shared" si="213"/>
        <v>0 : 3</v>
      </c>
      <c r="AC554" s="3" t="str">
        <f t="shared" si="214"/>
        <v>Team C9Team C5</v>
      </c>
      <c r="AD554" s="64" t="str">
        <f t="shared" si="215"/>
        <v>0 : 3</v>
      </c>
      <c r="AE554" s="317"/>
      <c r="AF554" s="170"/>
      <c r="AG554" s="170"/>
      <c r="AH554" s="167" t="str">
        <f t="shared" si="216"/>
        <v>Team C9Team C5</v>
      </c>
    </row>
    <row r="555" spans="25:34" x14ac:dyDescent="0.2">
      <c r="Y555" s="57" t="s">
        <v>318</v>
      </c>
      <c r="Z555" s="33" t="str">
        <f t="shared" si="211"/>
        <v>Team D9Team D5</v>
      </c>
      <c r="AA555" s="172">
        <f t="shared" si="212"/>
        <v>1</v>
      </c>
      <c r="AB555" s="172" t="str">
        <f t="shared" si="213"/>
        <v>1 : 5</v>
      </c>
      <c r="AC555" s="3" t="str">
        <f t="shared" si="214"/>
        <v>Team D9Team D5</v>
      </c>
      <c r="AD555" s="64" t="str">
        <f t="shared" si="215"/>
        <v>1 : 5</v>
      </c>
      <c r="AE555" s="317"/>
      <c r="AF555" s="170"/>
      <c r="AG555" s="170"/>
      <c r="AH555" s="167" t="str">
        <f t="shared" si="216"/>
        <v>Team D9Team D5</v>
      </c>
    </row>
    <row r="556" spans="25:34" x14ac:dyDescent="0.2">
      <c r="Y556" s="57" t="s">
        <v>319</v>
      </c>
      <c r="Z556" s="33" t="str">
        <f t="shared" si="211"/>
        <v>Eintracht FrankfurtFC Barcelona</v>
      </c>
      <c r="AA556" s="172">
        <f t="shared" si="212"/>
        <v>1</v>
      </c>
      <c r="AB556" s="172" t="str">
        <f t="shared" si="213"/>
        <v>3 : 0</v>
      </c>
      <c r="AC556" s="3" t="str">
        <f t="shared" si="214"/>
        <v>Eintracht FrankfurtFC Barcelona</v>
      </c>
      <c r="AD556" s="64" t="str">
        <f t="shared" si="215"/>
        <v>3 : 0</v>
      </c>
      <c r="AE556" s="317"/>
      <c r="AF556" s="170"/>
      <c r="AG556" s="170"/>
      <c r="AH556" s="167" t="str">
        <f t="shared" si="216"/>
        <v>Eintracht FrankfurtFC Barcelona</v>
      </c>
    </row>
    <row r="557" spans="25:34" x14ac:dyDescent="0.2">
      <c r="Y557" s="57" t="s">
        <v>320</v>
      </c>
      <c r="Z557" s="33" t="str">
        <f t="shared" si="211"/>
        <v>Team B2Team B3</v>
      </c>
      <c r="AA557" s="172">
        <f t="shared" si="212"/>
        <v>1</v>
      </c>
      <c r="AB557" s="172" t="str">
        <f t="shared" si="213"/>
        <v>2 : 1</v>
      </c>
      <c r="AC557" s="3" t="str">
        <f t="shared" si="214"/>
        <v>Team B2Team B3</v>
      </c>
      <c r="AD557" s="64" t="str">
        <f t="shared" si="215"/>
        <v>2 : 1</v>
      </c>
      <c r="AE557" s="317"/>
      <c r="AF557" s="170"/>
      <c r="AG557" s="170"/>
      <c r="AH557" s="167" t="str">
        <f t="shared" si="216"/>
        <v>Team B2Team B3</v>
      </c>
    </row>
    <row r="558" spans="25:34" x14ac:dyDescent="0.2">
      <c r="Y558" s="57" t="s">
        <v>321</v>
      </c>
      <c r="Z558" s="33" t="str">
        <f t="shared" si="211"/>
        <v>Team C2Team C3</v>
      </c>
      <c r="AA558" s="172">
        <f t="shared" si="212"/>
        <v>1</v>
      </c>
      <c r="AB558" s="172" t="str">
        <f t="shared" si="213"/>
        <v>2 : 2</v>
      </c>
      <c r="AC558" s="3" t="str">
        <f t="shared" si="214"/>
        <v>Team C2Team C3</v>
      </c>
      <c r="AD558" s="64" t="str">
        <f t="shared" si="215"/>
        <v>2 : 2</v>
      </c>
      <c r="AE558" s="317"/>
      <c r="AF558" s="170"/>
      <c r="AG558" s="170"/>
      <c r="AH558" s="167" t="str">
        <f t="shared" si="216"/>
        <v>Team C2Team C3</v>
      </c>
    </row>
    <row r="559" spans="25:34" x14ac:dyDescent="0.2">
      <c r="Y559" s="57" t="s">
        <v>322</v>
      </c>
      <c r="Z559" s="33" t="str">
        <f t="shared" si="211"/>
        <v>Team D2Team D3</v>
      </c>
      <c r="AA559" s="172">
        <f t="shared" si="212"/>
        <v>1</v>
      </c>
      <c r="AB559" s="172" t="str">
        <f t="shared" si="213"/>
        <v>3 : 4</v>
      </c>
      <c r="AC559" s="3" t="str">
        <f t="shared" si="214"/>
        <v>Team D2Team D3</v>
      </c>
      <c r="AD559" s="64" t="str">
        <f t="shared" si="215"/>
        <v>3 : 4</v>
      </c>
      <c r="AE559" s="317"/>
      <c r="AF559" s="170"/>
      <c r="AG559" s="170"/>
      <c r="AH559" s="167" t="str">
        <f t="shared" si="216"/>
        <v>Team D2Team D3</v>
      </c>
    </row>
    <row r="560" spans="25:34" x14ac:dyDescent="0.2">
      <c r="Y560" s="57" t="s">
        <v>323</v>
      </c>
      <c r="Z560" s="33" t="str">
        <f t="shared" si="211"/>
        <v>1. FC RiedwaldFV Schlappe Lunge</v>
      </c>
      <c r="AA560" s="172">
        <f t="shared" si="212"/>
        <v>1</v>
      </c>
      <c r="AB560" s="172" t="str">
        <f t="shared" si="213"/>
        <v>3 : 3</v>
      </c>
      <c r="AC560" s="3" t="str">
        <f t="shared" si="214"/>
        <v>1. FC RiedwaldFV Schlappe Lunge</v>
      </c>
      <c r="AD560" s="64" t="str">
        <f t="shared" si="215"/>
        <v>3 : 3</v>
      </c>
      <c r="AE560" s="317"/>
      <c r="AF560" s="170"/>
      <c r="AG560" s="170"/>
      <c r="AH560" s="167" t="str">
        <f t="shared" si="216"/>
        <v>1. FC RiedwaldFV Schlappe Lunge</v>
      </c>
    </row>
    <row r="561" spans="25:34" x14ac:dyDescent="0.2">
      <c r="Y561" s="57" t="s">
        <v>324</v>
      </c>
      <c r="Z561" s="33" t="str">
        <f t="shared" si="211"/>
        <v>Team B1Team B6</v>
      </c>
      <c r="AA561" s="172">
        <f t="shared" si="212"/>
        <v>1</v>
      </c>
      <c r="AB561" s="172" t="str">
        <f t="shared" si="213"/>
        <v>3 : 1</v>
      </c>
      <c r="AC561" s="3" t="str">
        <f t="shared" si="214"/>
        <v>Team B1Team B6</v>
      </c>
      <c r="AD561" s="64" t="str">
        <f t="shared" si="215"/>
        <v>3 : 1</v>
      </c>
      <c r="AE561" s="317"/>
      <c r="AF561" s="170"/>
      <c r="AG561" s="170"/>
      <c r="AH561" s="167" t="str">
        <f t="shared" si="216"/>
        <v>Team B1Team B6</v>
      </c>
    </row>
    <row r="562" spans="25:34" x14ac:dyDescent="0.2">
      <c r="Y562" s="57" t="s">
        <v>325</v>
      </c>
      <c r="Z562" s="33" t="str">
        <f t="shared" si="211"/>
        <v>Team C1Team C6</v>
      </c>
      <c r="AA562" s="172">
        <f t="shared" si="212"/>
        <v>1</v>
      </c>
      <c r="AB562" s="172" t="str">
        <f t="shared" si="213"/>
        <v>3 : 3</v>
      </c>
      <c r="AC562" s="3" t="str">
        <f t="shared" si="214"/>
        <v>Team C1Team C6</v>
      </c>
      <c r="AD562" s="64" t="str">
        <f t="shared" si="215"/>
        <v>3 : 3</v>
      </c>
      <c r="AE562" s="317"/>
      <c r="AF562" s="170"/>
      <c r="AG562" s="170"/>
      <c r="AH562" s="167" t="str">
        <f t="shared" si="216"/>
        <v>Team C1Team C6</v>
      </c>
    </row>
    <row r="563" spans="25:34" x14ac:dyDescent="0.2">
      <c r="Y563" s="57" t="s">
        <v>326</v>
      </c>
      <c r="Z563" s="33" t="str">
        <f t="shared" si="211"/>
        <v>Team D1Team D6</v>
      </c>
      <c r="AA563" s="172">
        <f t="shared" si="212"/>
        <v>1</v>
      </c>
      <c r="AB563" s="172" t="str">
        <f t="shared" si="213"/>
        <v>5 : 1</v>
      </c>
      <c r="AC563" s="3" t="str">
        <f t="shared" si="214"/>
        <v>Team D1Team D6</v>
      </c>
      <c r="AD563" s="64" t="str">
        <f t="shared" si="215"/>
        <v>5 : 1</v>
      </c>
      <c r="AE563" s="317"/>
      <c r="AF563" s="170"/>
      <c r="AG563" s="170"/>
      <c r="AH563" s="167" t="str">
        <f t="shared" si="216"/>
        <v>Team D1Team D6</v>
      </c>
    </row>
    <row r="564" spans="25:34" x14ac:dyDescent="0.2">
      <c r="Y564" s="57" t="s">
        <v>327</v>
      </c>
      <c r="Z564" s="33" t="str">
        <f t="shared" si="211"/>
        <v>Beinbruch SCTeam A7</v>
      </c>
      <c r="AA564" s="172">
        <f t="shared" si="212"/>
        <v>1</v>
      </c>
      <c r="AB564" s="172" t="str">
        <f t="shared" si="213"/>
        <v>6 : 1</v>
      </c>
      <c r="AC564" s="3" t="str">
        <f t="shared" si="214"/>
        <v>Beinbruch SCTeam A7</v>
      </c>
      <c r="AD564" s="64" t="str">
        <f t="shared" si="215"/>
        <v>6 : 1</v>
      </c>
      <c r="AE564" s="317"/>
      <c r="AF564" s="170"/>
      <c r="AG564" s="170"/>
      <c r="AH564" s="167" t="str">
        <f t="shared" si="216"/>
        <v>Beinbruch SCTeam A7</v>
      </c>
    </row>
    <row r="565" spans="25:34" x14ac:dyDescent="0.2">
      <c r="Y565" s="57" t="s">
        <v>328</v>
      </c>
      <c r="Z565" s="33" t="str">
        <f t="shared" si="211"/>
        <v>Team B5Team B7</v>
      </c>
      <c r="AA565" s="172">
        <f t="shared" si="212"/>
        <v>1</v>
      </c>
      <c r="AB565" s="172" t="str">
        <f t="shared" si="213"/>
        <v>5 : 2</v>
      </c>
      <c r="AC565" s="3" t="str">
        <f t="shared" si="214"/>
        <v>Team B5Team B7</v>
      </c>
      <c r="AD565" s="64" t="str">
        <f t="shared" si="215"/>
        <v>5 : 2</v>
      </c>
      <c r="AE565" s="317"/>
      <c r="AF565" s="170"/>
      <c r="AG565" s="170"/>
      <c r="AH565" s="167" t="str">
        <f t="shared" si="216"/>
        <v>Team B5Team B7</v>
      </c>
    </row>
    <row r="566" spans="25:34" x14ac:dyDescent="0.2">
      <c r="Y566" s="57" t="s">
        <v>329</v>
      </c>
      <c r="Z566" s="33" t="str">
        <f t="shared" si="211"/>
        <v>Team C5Team C7</v>
      </c>
      <c r="AA566" s="172">
        <f t="shared" si="212"/>
        <v>1</v>
      </c>
      <c r="AB566" s="172" t="str">
        <f t="shared" si="213"/>
        <v>4 : 2</v>
      </c>
      <c r="AC566" s="3" t="str">
        <f t="shared" si="214"/>
        <v>Team C5Team C7</v>
      </c>
      <c r="AD566" s="64" t="str">
        <f t="shared" si="215"/>
        <v>4 : 2</v>
      </c>
      <c r="AE566" s="317"/>
      <c r="AF566" s="170"/>
      <c r="AG566" s="170"/>
      <c r="AH566" s="167" t="str">
        <f t="shared" si="216"/>
        <v>Team C5Team C7</v>
      </c>
    </row>
    <row r="567" spans="25:34" x14ac:dyDescent="0.2">
      <c r="Y567" s="57" t="s">
        <v>330</v>
      </c>
      <c r="Z567" s="33" t="str">
        <f t="shared" si="211"/>
        <v>Team D5Team D7</v>
      </c>
      <c r="AA567" s="172">
        <f t="shared" si="212"/>
        <v>1</v>
      </c>
      <c r="AB567" s="172" t="str">
        <f t="shared" si="213"/>
        <v>3 : 0</v>
      </c>
      <c r="AC567" s="3" t="str">
        <f t="shared" si="214"/>
        <v>Team D5Team D7</v>
      </c>
      <c r="AD567" s="64" t="str">
        <f t="shared" si="215"/>
        <v>3 : 0</v>
      </c>
      <c r="AE567" s="317"/>
      <c r="AF567" s="170"/>
      <c r="AG567" s="170"/>
      <c r="AH567" s="167" t="str">
        <f t="shared" si="216"/>
        <v>Team D5Team D7</v>
      </c>
    </row>
    <row r="568" spans="25:34" x14ac:dyDescent="0.2">
      <c r="Y568" s="57" t="s">
        <v>331</v>
      </c>
      <c r="Z568" s="33" t="str">
        <f t="shared" si="211"/>
        <v>Team A8Maibach 1822 eV</v>
      </c>
      <c r="AA568" s="172">
        <f t="shared" si="212"/>
        <v>1</v>
      </c>
      <c r="AB568" s="172" t="str">
        <f t="shared" si="213"/>
        <v>5 : 1</v>
      </c>
      <c r="AC568" s="3" t="str">
        <f t="shared" si="214"/>
        <v>Team A8Maibach 1822 eV</v>
      </c>
      <c r="AD568" s="64" t="str">
        <f t="shared" si="215"/>
        <v>5 : 1</v>
      </c>
      <c r="AE568" s="317"/>
      <c r="AF568" s="170"/>
      <c r="AG568" s="170"/>
      <c r="AH568" s="167" t="str">
        <f t="shared" si="216"/>
        <v>Team A8Maibach 1822 eV</v>
      </c>
    </row>
    <row r="569" spans="25:34" x14ac:dyDescent="0.2">
      <c r="Y569" s="57" t="s">
        <v>332</v>
      </c>
      <c r="Z569" s="33" t="str">
        <f t="shared" si="211"/>
        <v>Team B8Team B4</v>
      </c>
      <c r="AA569" s="172">
        <f t="shared" si="212"/>
        <v>1</v>
      </c>
      <c r="AB569" s="172" t="str">
        <f t="shared" si="213"/>
        <v>0 : 3</v>
      </c>
      <c r="AC569" s="3" t="str">
        <f t="shared" si="214"/>
        <v>Team B8Team B4</v>
      </c>
      <c r="AD569" s="64" t="str">
        <f t="shared" si="215"/>
        <v>0 : 3</v>
      </c>
      <c r="AE569" s="317"/>
      <c r="AF569" s="170"/>
      <c r="AG569" s="170"/>
      <c r="AH569" s="167" t="str">
        <f t="shared" si="216"/>
        <v>Team B8Team B4</v>
      </c>
    </row>
    <row r="570" spans="25:34" x14ac:dyDescent="0.2">
      <c r="Y570" s="57" t="s">
        <v>333</v>
      </c>
      <c r="Z570" s="33" t="str">
        <f t="shared" si="211"/>
        <v>Team C8Team C4</v>
      </c>
      <c r="AA570" s="172">
        <f t="shared" si="212"/>
        <v>1</v>
      </c>
      <c r="AB570" s="172" t="str">
        <f t="shared" si="213"/>
        <v>1 : 2</v>
      </c>
      <c r="AC570" s="3" t="str">
        <f t="shared" si="214"/>
        <v>Team C8Team C4</v>
      </c>
      <c r="AD570" s="64" t="str">
        <f t="shared" si="215"/>
        <v>1 : 2</v>
      </c>
      <c r="AE570" s="317"/>
      <c r="AF570" s="170"/>
      <c r="AG570" s="170"/>
      <c r="AH570" s="167" t="str">
        <f t="shared" si="216"/>
        <v>Team C8Team C4</v>
      </c>
    </row>
    <row r="571" spans="25:34" x14ac:dyDescent="0.2">
      <c r="Y571" s="57" t="s">
        <v>334</v>
      </c>
      <c r="Z571" s="33" t="str">
        <f t="shared" si="211"/>
        <v>Team D8Team D4</v>
      </c>
      <c r="AA571" s="172">
        <f t="shared" si="212"/>
        <v>1</v>
      </c>
      <c r="AB571" s="172" t="str">
        <f t="shared" si="213"/>
        <v>3 : 3</v>
      </c>
      <c r="AC571" s="3" t="str">
        <f t="shared" si="214"/>
        <v>Team D8Team D4</v>
      </c>
      <c r="AD571" s="64" t="str">
        <f t="shared" si="215"/>
        <v>3 : 3</v>
      </c>
      <c r="AE571" s="317"/>
      <c r="AF571" s="170"/>
      <c r="AG571" s="170"/>
      <c r="AH571" s="167" t="str">
        <f t="shared" si="216"/>
        <v>Team D8Team D4</v>
      </c>
    </row>
    <row r="572" spans="25:34" x14ac:dyDescent="0.2">
      <c r="Y572" s="57" t="s">
        <v>335</v>
      </c>
      <c r="Z572" s="33" t="str">
        <f t="shared" si="211"/>
        <v>FC BarcelonaTeam A9</v>
      </c>
      <c r="AA572" s="172">
        <f t="shared" si="212"/>
        <v>1</v>
      </c>
      <c r="AB572" s="172" t="str">
        <f t="shared" si="213"/>
        <v>3 : 3</v>
      </c>
      <c r="AC572" s="3" t="str">
        <f t="shared" si="214"/>
        <v>FC BarcelonaTeam A9</v>
      </c>
      <c r="AD572" s="64" t="str">
        <f t="shared" si="215"/>
        <v>3 : 3</v>
      </c>
      <c r="AE572" s="317"/>
      <c r="AF572" s="170"/>
      <c r="AG572" s="170"/>
      <c r="AH572" s="167" t="str">
        <f t="shared" si="216"/>
        <v>FC BarcelonaTeam A9</v>
      </c>
    </row>
    <row r="573" spans="25:34" x14ac:dyDescent="0.2">
      <c r="Y573" s="57" t="s">
        <v>336</v>
      </c>
      <c r="Z573" s="33" t="str">
        <f t="shared" si="211"/>
        <v>Team B3Team B9</v>
      </c>
      <c r="AA573" s="172">
        <f t="shared" si="212"/>
        <v>1</v>
      </c>
      <c r="AB573" s="172" t="str">
        <f t="shared" si="213"/>
        <v>3 : 3</v>
      </c>
      <c r="AC573" s="3" t="str">
        <f t="shared" si="214"/>
        <v>Team B3Team B9</v>
      </c>
      <c r="AD573" s="64" t="str">
        <f t="shared" si="215"/>
        <v>3 : 3</v>
      </c>
      <c r="AE573" s="317"/>
      <c r="AF573" s="170"/>
      <c r="AG573" s="170"/>
      <c r="AH573" s="167" t="str">
        <f t="shared" si="216"/>
        <v>Team B3Team B9</v>
      </c>
    </row>
    <row r="574" spans="25:34" x14ac:dyDescent="0.2">
      <c r="Y574" s="57" t="s">
        <v>337</v>
      </c>
      <c r="Z574" s="33" t="str">
        <f t="shared" si="211"/>
        <v>Team C3Team C9</v>
      </c>
      <c r="AA574" s="172">
        <f t="shared" si="212"/>
        <v>1</v>
      </c>
      <c r="AB574" s="172" t="str">
        <f t="shared" si="213"/>
        <v>5 : 5</v>
      </c>
      <c r="AC574" s="3" t="str">
        <f t="shared" si="214"/>
        <v>Team C3Team C9</v>
      </c>
      <c r="AD574" s="64" t="str">
        <f t="shared" si="215"/>
        <v>5 : 5</v>
      </c>
      <c r="AE574" s="317"/>
      <c r="AF574" s="170"/>
      <c r="AG574" s="170"/>
      <c r="AH574" s="167" t="str">
        <f t="shared" si="216"/>
        <v>Team C3Team C9</v>
      </c>
    </row>
    <row r="575" spans="25:34" x14ac:dyDescent="0.2">
      <c r="Y575" s="57" t="s">
        <v>338</v>
      </c>
      <c r="Z575" s="33" t="str">
        <f t="shared" si="211"/>
        <v>Team D3Team D9</v>
      </c>
      <c r="AA575" s="172">
        <f t="shared" si="212"/>
        <v>1</v>
      </c>
      <c r="AB575" s="172" t="str">
        <f t="shared" si="213"/>
        <v>6 : 6</v>
      </c>
      <c r="AC575" s="3" t="str">
        <f t="shared" si="214"/>
        <v>Team D3Team D9</v>
      </c>
      <c r="AD575" s="64" t="str">
        <f t="shared" si="215"/>
        <v>6 : 6</v>
      </c>
      <c r="AE575" s="317"/>
      <c r="AF575" s="170"/>
      <c r="AG575" s="170"/>
      <c r="AH575" s="167" t="str">
        <f t="shared" si="216"/>
        <v>Team D3Team D9</v>
      </c>
    </row>
    <row r="576" spans="25:34" x14ac:dyDescent="0.2">
      <c r="Y576" s="57" t="s">
        <v>339</v>
      </c>
      <c r="Z576" s="33" t="str">
        <f t="shared" si="211"/>
        <v>Beinbruch SC1. FC Riedwald</v>
      </c>
      <c r="AA576" s="172">
        <f t="shared" si="212"/>
        <v>1</v>
      </c>
      <c r="AB576" s="172" t="str">
        <f t="shared" si="213"/>
        <v>5 : 5</v>
      </c>
      <c r="AC576" s="3" t="str">
        <f t="shared" si="214"/>
        <v>Beinbruch SC1. FC Riedwald</v>
      </c>
      <c r="AD576" s="64" t="str">
        <f t="shared" si="215"/>
        <v>5 : 5</v>
      </c>
      <c r="AE576" s="317"/>
      <c r="AF576" s="170"/>
      <c r="AG576" s="170"/>
      <c r="AH576" s="167" t="str">
        <f t="shared" si="216"/>
        <v>Beinbruch SC1. FC Riedwald</v>
      </c>
    </row>
    <row r="577" spans="25:34" x14ac:dyDescent="0.2">
      <c r="Y577" s="57" t="s">
        <v>340</v>
      </c>
      <c r="Z577" s="33" t="str">
        <f t="shared" si="211"/>
        <v>Team B5Team B1</v>
      </c>
      <c r="AA577" s="172">
        <f t="shared" si="212"/>
        <v>1</v>
      </c>
      <c r="AB577" s="172" t="str">
        <f t="shared" si="213"/>
        <v>4 : 4</v>
      </c>
      <c r="AC577" s="3" t="str">
        <f t="shared" si="214"/>
        <v>Team B5Team B1</v>
      </c>
      <c r="AD577" s="64" t="str">
        <f t="shared" si="215"/>
        <v>4 : 4</v>
      </c>
      <c r="AE577" s="317"/>
      <c r="AF577" s="170"/>
      <c r="AG577" s="170"/>
      <c r="AH577" s="167" t="str">
        <f t="shared" si="216"/>
        <v>Team B5Team B1</v>
      </c>
    </row>
    <row r="578" spans="25:34" x14ac:dyDescent="0.2">
      <c r="Y578" s="57" t="s">
        <v>341</v>
      </c>
      <c r="Z578" s="33" t="str">
        <f t="shared" si="211"/>
        <v>Team C5Team C1</v>
      </c>
      <c r="AA578" s="172">
        <f t="shared" si="212"/>
        <v>1</v>
      </c>
      <c r="AB578" s="172" t="str">
        <f t="shared" si="213"/>
        <v>3 : 3</v>
      </c>
      <c r="AC578" s="3" t="str">
        <f t="shared" si="214"/>
        <v>Team C5Team C1</v>
      </c>
      <c r="AD578" s="64" t="str">
        <f t="shared" si="215"/>
        <v>3 : 3</v>
      </c>
      <c r="AE578" s="317"/>
      <c r="AF578" s="170"/>
      <c r="AG578" s="170"/>
      <c r="AH578" s="167" t="str">
        <f t="shared" si="216"/>
        <v>Team C5Team C1</v>
      </c>
    </row>
    <row r="579" spans="25:34" x14ac:dyDescent="0.2">
      <c r="Y579" s="57" t="s">
        <v>342</v>
      </c>
      <c r="Z579" s="33" t="str">
        <f t="shared" si="211"/>
        <v>Team D5Team D1</v>
      </c>
      <c r="AA579" s="172">
        <f t="shared" si="212"/>
        <v>1</v>
      </c>
      <c r="AB579" s="172" t="str">
        <f t="shared" si="213"/>
        <v>5 : 5</v>
      </c>
      <c r="AC579" s="3" t="str">
        <f t="shared" si="214"/>
        <v>Team D5Team D1</v>
      </c>
      <c r="AD579" s="64" t="str">
        <f t="shared" si="215"/>
        <v>5 : 5</v>
      </c>
      <c r="AE579" s="317"/>
      <c r="AF579" s="170"/>
      <c r="AG579" s="170"/>
      <c r="AH579" s="167" t="str">
        <f t="shared" si="216"/>
        <v>Team D5Team D1</v>
      </c>
    </row>
    <row r="580" spans="25:34" x14ac:dyDescent="0.2">
      <c r="Y580" s="57" t="s">
        <v>343</v>
      </c>
      <c r="Z580" s="33" t="str">
        <f t="shared" si="211"/>
        <v>Maibach 1822 eVFV Schlappe Lunge</v>
      </c>
      <c r="AA580" s="172">
        <f t="shared" si="212"/>
        <v>1</v>
      </c>
      <c r="AB580" s="172" t="str">
        <f t="shared" si="213"/>
        <v>0 : 0</v>
      </c>
      <c r="AC580" s="3" t="str">
        <f t="shared" si="214"/>
        <v>Maibach 1822 eVFV Schlappe Lunge</v>
      </c>
      <c r="AD580" s="64" t="str">
        <f t="shared" si="215"/>
        <v>0 : 0</v>
      </c>
      <c r="AE580" s="317"/>
      <c r="AF580" s="170"/>
      <c r="AG580" s="170"/>
      <c r="AH580" s="167" t="str">
        <f t="shared" si="216"/>
        <v>Maibach 1822 eVFV Schlappe Lunge</v>
      </c>
    </row>
    <row r="581" spans="25:34" x14ac:dyDescent="0.2">
      <c r="Y581" s="57" t="s">
        <v>344</v>
      </c>
      <c r="Z581" s="33" t="str">
        <f t="shared" si="211"/>
        <v>Team B4Team B6</v>
      </c>
      <c r="AA581" s="172">
        <f t="shared" si="212"/>
        <v>1</v>
      </c>
      <c r="AB581" s="172" t="str">
        <f t="shared" si="213"/>
        <v>1 : 1</v>
      </c>
      <c r="AC581" s="3" t="str">
        <f t="shared" si="214"/>
        <v>Team B4Team B6</v>
      </c>
      <c r="AD581" s="64" t="str">
        <f t="shared" si="215"/>
        <v>1 : 1</v>
      </c>
      <c r="AE581" s="317"/>
      <c r="AF581" s="170"/>
      <c r="AG581" s="170"/>
      <c r="AH581" s="167" t="str">
        <f t="shared" si="216"/>
        <v>Team B4Team B6</v>
      </c>
    </row>
    <row r="582" spans="25:34" x14ac:dyDescent="0.2">
      <c r="Y582" s="57" t="s">
        <v>345</v>
      </c>
      <c r="Z582" s="33" t="str">
        <f t="shared" si="211"/>
        <v>Team C4Team C6</v>
      </c>
      <c r="AA582" s="172">
        <f t="shared" si="212"/>
        <v>1</v>
      </c>
      <c r="AB582" s="172" t="str">
        <f t="shared" si="213"/>
        <v>3 : 3</v>
      </c>
      <c r="AC582" s="3" t="str">
        <f t="shared" si="214"/>
        <v>Team C4Team C6</v>
      </c>
      <c r="AD582" s="64" t="str">
        <f t="shared" si="215"/>
        <v>3 : 3</v>
      </c>
      <c r="AE582" s="317"/>
      <c r="AF582" s="170"/>
      <c r="AG582" s="170"/>
      <c r="AH582" s="167" t="str">
        <f t="shared" si="216"/>
        <v>Team C4Team C6</v>
      </c>
    </row>
    <row r="583" spans="25:34" x14ac:dyDescent="0.2">
      <c r="Y583" s="57" t="s">
        <v>346</v>
      </c>
      <c r="Z583" s="33" t="str">
        <f t="shared" si="211"/>
        <v>Team D4Team D6</v>
      </c>
      <c r="AA583" s="172">
        <f t="shared" si="212"/>
        <v>1</v>
      </c>
      <c r="AB583" s="172" t="str">
        <f t="shared" si="213"/>
        <v>3 : 1</v>
      </c>
      <c r="AC583" s="3" t="str">
        <f t="shared" si="214"/>
        <v>Team D4Team D6</v>
      </c>
      <c r="AD583" s="64" t="str">
        <f t="shared" si="215"/>
        <v>3 : 1</v>
      </c>
      <c r="AE583" s="317"/>
      <c r="AF583" s="170"/>
      <c r="AG583" s="170"/>
      <c r="AH583" s="167" t="str">
        <f t="shared" si="216"/>
        <v>Team D4Team D6</v>
      </c>
    </row>
    <row r="584" spans="25:34" x14ac:dyDescent="0.2">
      <c r="Y584" s="57" t="s">
        <v>347</v>
      </c>
      <c r="Z584" s="33" t="str">
        <f t="shared" si="211"/>
        <v>Team A7FC Barcelona</v>
      </c>
      <c r="AA584" s="172">
        <f t="shared" si="212"/>
        <v>1</v>
      </c>
      <c r="AB584" s="172" t="str">
        <f t="shared" si="213"/>
        <v>3 : 3</v>
      </c>
      <c r="AC584" s="3" t="str">
        <f t="shared" si="214"/>
        <v>Team A7FC Barcelona</v>
      </c>
      <c r="AD584" s="64" t="str">
        <f t="shared" si="215"/>
        <v>3 : 3</v>
      </c>
      <c r="AE584" s="317"/>
      <c r="AF584" s="170"/>
      <c r="AG584" s="170"/>
      <c r="AH584" s="167" t="str">
        <f t="shared" si="216"/>
        <v>Team A7FC Barcelona</v>
      </c>
    </row>
    <row r="585" spans="25:34" x14ac:dyDescent="0.2">
      <c r="Y585" s="57" t="s">
        <v>348</v>
      </c>
      <c r="Z585" s="33" t="str">
        <f t="shared" si="211"/>
        <v>Team B7Team B3</v>
      </c>
      <c r="AA585" s="172">
        <f t="shared" si="212"/>
        <v>1</v>
      </c>
      <c r="AB585" s="172" t="str">
        <f t="shared" si="213"/>
        <v>5 : 1</v>
      </c>
      <c r="AC585" s="3" t="str">
        <f t="shared" si="214"/>
        <v>Team B7Team B3</v>
      </c>
      <c r="AD585" s="64" t="str">
        <f t="shared" si="215"/>
        <v>5 : 1</v>
      </c>
      <c r="AE585" s="317"/>
      <c r="AF585" s="170"/>
      <c r="AG585" s="170"/>
      <c r="AH585" s="167" t="str">
        <f t="shared" si="216"/>
        <v>Team B7Team B3</v>
      </c>
    </row>
    <row r="586" spans="25:34" x14ac:dyDescent="0.2">
      <c r="Y586" s="57" t="s">
        <v>349</v>
      </c>
      <c r="Z586" s="33" t="str">
        <f t="shared" si="211"/>
        <v>Team C7Team C3</v>
      </c>
      <c r="AA586" s="172">
        <f t="shared" si="212"/>
        <v>1</v>
      </c>
      <c r="AB586" s="172" t="str">
        <f t="shared" si="213"/>
        <v>6 : 1</v>
      </c>
      <c r="AC586" s="3" t="str">
        <f t="shared" si="214"/>
        <v>Team C7Team C3</v>
      </c>
      <c r="AD586" s="64" t="str">
        <f t="shared" si="215"/>
        <v>6 : 1</v>
      </c>
      <c r="AE586" s="317"/>
      <c r="AF586" s="170"/>
      <c r="AG586" s="170"/>
      <c r="AH586" s="167" t="str">
        <f t="shared" si="216"/>
        <v>Team C7Team C3</v>
      </c>
    </row>
    <row r="587" spans="25:34" x14ac:dyDescent="0.2">
      <c r="Y587" s="57" t="s">
        <v>350</v>
      </c>
      <c r="Z587" s="33" t="str">
        <f t="shared" si="211"/>
        <v>Team D7Team D3</v>
      </c>
      <c r="AA587" s="172">
        <f t="shared" si="212"/>
        <v>1</v>
      </c>
      <c r="AB587" s="172" t="str">
        <f t="shared" si="213"/>
        <v>5 : 2</v>
      </c>
      <c r="AC587" s="3" t="str">
        <f t="shared" si="214"/>
        <v>Team D7Team D3</v>
      </c>
      <c r="AD587" s="64" t="str">
        <f t="shared" si="215"/>
        <v>5 : 2</v>
      </c>
      <c r="AE587" s="317"/>
      <c r="AF587" s="170"/>
      <c r="AG587" s="170"/>
      <c r="AH587" s="167" t="str">
        <f t="shared" si="216"/>
        <v>Team D7Team D3</v>
      </c>
    </row>
    <row r="588" spans="25:34" x14ac:dyDescent="0.2">
      <c r="Y588" s="57" t="s">
        <v>351</v>
      </c>
      <c r="Z588" s="33" t="str">
        <f t="shared" si="211"/>
        <v>Eintracht FrankfurtTeam A8</v>
      </c>
      <c r="AA588" s="172">
        <f t="shared" si="212"/>
        <v>1</v>
      </c>
      <c r="AB588" s="172" t="str">
        <f t="shared" si="213"/>
        <v>4 : 2</v>
      </c>
      <c r="AC588" s="3" t="str">
        <f t="shared" si="214"/>
        <v>Eintracht FrankfurtTeam A8</v>
      </c>
      <c r="AD588" s="64" t="str">
        <f t="shared" si="215"/>
        <v>4 : 2</v>
      </c>
      <c r="AE588" s="317"/>
      <c r="AF588" s="170"/>
      <c r="AG588" s="170"/>
      <c r="AH588" s="167" t="str">
        <f t="shared" si="216"/>
        <v>Eintracht FrankfurtTeam A8</v>
      </c>
    </row>
    <row r="589" spans="25:34" x14ac:dyDescent="0.2">
      <c r="Y589" s="57" t="s">
        <v>352</v>
      </c>
      <c r="Z589" s="33" t="str">
        <f t="shared" si="211"/>
        <v>Team B2Team B8</v>
      </c>
      <c r="AA589" s="172">
        <f t="shared" si="212"/>
        <v>1</v>
      </c>
      <c r="AB589" s="172" t="str">
        <f t="shared" si="213"/>
        <v>3 : 0</v>
      </c>
      <c r="AC589" s="3" t="str">
        <f t="shared" si="214"/>
        <v>Team B2Team B8</v>
      </c>
      <c r="AD589" s="64" t="str">
        <f t="shared" si="215"/>
        <v>3 : 0</v>
      </c>
      <c r="AE589" s="317"/>
      <c r="AF589" s="170"/>
      <c r="AG589" s="170"/>
      <c r="AH589" s="167" t="str">
        <f t="shared" si="216"/>
        <v>Team B2Team B8</v>
      </c>
    </row>
    <row r="590" spans="25:34" x14ac:dyDescent="0.2">
      <c r="Y590" s="57" t="s">
        <v>353</v>
      </c>
      <c r="Z590" s="33" t="str">
        <f t="shared" si="211"/>
        <v>Team C2Team C8</v>
      </c>
      <c r="AA590" s="172">
        <f t="shared" si="212"/>
        <v>1</v>
      </c>
      <c r="AB590" s="172" t="str">
        <f t="shared" si="213"/>
        <v>5 : 1</v>
      </c>
      <c r="AC590" s="3" t="str">
        <f t="shared" si="214"/>
        <v>Team C2Team C8</v>
      </c>
      <c r="AD590" s="64" t="str">
        <f t="shared" si="215"/>
        <v>5 : 1</v>
      </c>
      <c r="AE590" s="317"/>
      <c r="AF590" s="170"/>
      <c r="AG590" s="170"/>
      <c r="AH590" s="167" t="str">
        <f t="shared" si="216"/>
        <v>Team C2Team C8</v>
      </c>
    </row>
    <row r="591" spans="25:34" x14ac:dyDescent="0.2">
      <c r="Y591" s="57" t="s">
        <v>354</v>
      </c>
      <c r="Z591" s="33" t="str">
        <f t="shared" si="211"/>
        <v>Team D2Team D8</v>
      </c>
      <c r="AA591" s="172">
        <f t="shared" si="212"/>
        <v>1</v>
      </c>
      <c r="AB591" s="172" t="str">
        <f t="shared" si="213"/>
        <v>0 : 3</v>
      </c>
      <c r="AC591" s="3" t="str">
        <f t="shared" si="214"/>
        <v>Team D2Team D8</v>
      </c>
      <c r="AD591" s="64" t="str">
        <f t="shared" si="215"/>
        <v>0 : 3</v>
      </c>
      <c r="AE591" s="317"/>
      <c r="AF591" s="170"/>
      <c r="AG591" s="170"/>
      <c r="AH591" s="167" t="str">
        <f t="shared" si="216"/>
        <v>Team D2Team D8</v>
      </c>
    </row>
    <row r="592" spans="25:34" x14ac:dyDescent="0.2">
      <c r="Y592" s="57" t="s">
        <v>355</v>
      </c>
      <c r="Z592" s="33" t="str">
        <f t="shared" si="211"/>
        <v>1. FC RiedwaldMaibach 1822 eV</v>
      </c>
      <c r="AA592" s="172">
        <f t="shared" si="212"/>
        <v>1</v>
      </c>
      <c r="AB592" s="172" t="str">
        <f t="shared" si="213"/>
        <v>1 : 2</v>
      </c>
      <c r="AC592" s="3" t="str">
        <f t="shared" si="214"/>
        <v>1. FC RiedwaldMaibach 1822 eV</v>
      </c>
      <c r="AD592" s="64" t="str">
        <f t="shared" si="215"/>
        <v>1 : 2</v>
      </c>
      <c r="AE592" s="317"/>
      <c r="AF592" s="170"/>
      <c r="AG592" s="170"/>
      <c r="AH592" s="167" t="str">
        <f t="shared" si="216"/>
        <v>1. FC RiedwaldMaibach 1822 eV</v>
      </c>
    </row>
    <row r="593" spans="25:34" x14ac:dyDescent="0.2">
      <c r="Y593" s="57" t="s">
        <v>356</v>
      </c>
      <c r="Z593" s="33" t="str">
        <f t="shared" si="211"/>
        <v>Team B1Team B4</v>
      </c>
      <c r="AA593" s="172">
        <f t="shared" si="212"/>
        <v>1</v>
      </c>
      <c r="AB593" s="172" t="str">
        <f t="shared" si="213"/>
        <v>3 : 3</v>
      </c>
      <c r="AC593" s="3" t="str">
        <f t="shared" si="214"/>
        <v>Team B1Team B4</v>
      </c>
      <c r="AD593" s="64" t="str">
        <f t="shared" si="215"/>
        <v>3 : 3</v>
      </c>
      <c r="AE593" s="317"/>
      <c r="AF593" s="170"/>
      <c r="AG593" s="170"/>
      <c r="AH593" s="167" t="str">
        <f t="shared" si="216"/>
        <v>Team B1Team B4</v>
      </c>
    </row>
    <row r="594" spans="25:34" x14ac:dyDescent="0.2">
      <c r="Y594" s="57" t="s">
        <v>357</v>
      </c>
      <c r="Z594" s="33" t="str">
        <f t="shared" si="211"/>
        <v>Team C1Team C4</v>
      </c>
      <c r="AA594" s="172">
        <f t="shared" si="212"/>
        <v>1</v>
      </c>
      <c r="AB594" s="172" t="str">
        <f t="shared" si="213"/>
        <v>3 : 3</v>
      </c>
      <c r="AC594" s="3" t="str">
        <f t="shared" si="214"/>
        <v>Team C1Team C4</v>
      </c>
      <c r="AD594" s="64" t="str">
        <f t="shared" si="215"/>
        <v>3 : 3</v>
      </c>
      <c r="AE594" s="317"/>
      <c r="AF594" s="170"/>
      <c r="AG594" s="170"/>
      <c r="AH594" s="167" t="str">
        <f t="shared" si="216"/>
        <v>Team C1Team C4</v>
      </c>
    </row>
    <row r="595" spans="25:34" x14ac:dyDescent="0.2">
      <c r="Y595" s="57" t="s">
        <v>358</v>
      </c>
      <c r="Z595" s="33" t="str">
        <f t="shared" si="211"/>
        <v>Team D1Team D4</v>
      </c>
      <c r="AA595" s="172">
        <f t="shared" si="212"/>
        <v>1</v>
      </c>
      <c r="AB595" s="172" t="str">
        <f t="shared" si="213"/>
        <v>3 : 3</v>
      </c>
      <c r="AC595" s="3" t="str">
        <f t="shared" si="214"/>
        <v>Team D1Team D4</v>
      </c>
      <c r="AD595" s="64" t="str">
        <f t="shared" si="215"/>
        <v>3 : 3</v>
      </c>
      <c r="AE595" s="317"/>
      <c r="AF595" s="170"/>
      <c r="AG595" s="170"/>
      <c r="AH595" s="167" t="str">
        <f t="shared" si="216"/>
        <v>Team D1Team D4</v>
      </c>
    </row>
    <row r="596" spans="25:34" x14ac:dyDescent="0.2">
      <c r="Y596" s="57" t="s">
        <v>359</v>
      </c>
      <c r="Z596" s="33" t="str">
        <f t="shared" si="211"/>
        <v>FC BarcelonaBeinbruch SC</v>
      </c>
      <c r="AA596" s="172">
        <f t="shared" si="212"/>
        <v>1</v>
      </c>
      <c r="AB596" s="172" t="str">
        <f t="shared" si="213"/>
        <v>5 : 5</v>
      </c>
      <c r="AC596" s="3" t="str">
        <f t="shared" si="214"/>
        <v>FC BarcelonaBeinbruch SC</v>
      </c>
      <c r="AD596" s="64" t="str">
        <f t="shared" si="215"/>
        <v>5 : 5</v>
      </c>
      <c r="AE596" s="317"/>
      <c r="AF596" s="170"/>
      <c r="AG596" s="170"/>
      <c r="AH596" s="167" t="str">
        <f t="shared" si="216"/>
        <v>FC BarcelonaBeinbruch SC</v>
      </c>
    </row>
    <row r="597" spans="25:34" x14ac:dyDescent="0.2">
      <c r="Y597" s="57" t="s">
        <v>360</v>
      </c>
      <c r="Z597" s="33" t="str">
        <f t="shared" si="211"/>
        <v>Team B3Team B5</v>
      </c>
      <c r="AA597" s="172">
        <f t="shared" si="212"/>
        <v>1</v>
      </c>
      <c r="AB597" s="172" t="str">
        <f t="shared" si="213"/>
        <v>6 : 6</v>
      </c>
      <c r="AC597" s="3" t="str">
        <f t="shared" si="214"/>
        <v>Team B3Team B5</v>
      </c>
      <c r="AD597" s="64" t="str">
        <f t="shared" si="215"/>
        <v>6 : 6</v>
      </c>
      <c r="AE597" s="317"/>
      <c r="AF597" s="170"/>
      <c r="AG597" s="170"/>
      <c r="AH597" s="167" t="str">
        <f t="shared" si="216"/>
        <v>Team B3Team B5</v>
      </c>
    </row>
    <row r="598" spans="25:34" x14ac:dyDescent="0.2">
      <c r="Y598" s="57" t="s">
        <v>361</v>
      </c>
      <c r="Z598" s="33" t="str">
        <f t="shared" si="211"/>
        <v>Team C3Team C5</v>
      </c>
      <c r="AA598" s="172">
        <f t="shared" si="212"/>
        <v>1</v>
      </c>
      <c r="AB598" s="172" t="str">
        <f t="shared" si="213"/>
        <v>5 : 5</v>
      </c>
      <c r="AC598" s="3" t="str">
        <f t="shared" si="214"/>
        <v>Team C3Team C5</v>
      </c>
      <c r="AD598" s="64" t="str">
        <f t="shared" si="215"/>
        <v>5 : 5</v>
      </c>
      <c r="AE598" s="317"/>
      <c r="AF598" s="170"/>
      <c r="AG598" s="170"/>
      <c r="AH598" s="167" t="str">
        <f t="shared" si="216"/>
        <v>Team C3Team C5</v>
      </c>
    </row>
    <row r="599" spans="25:34" x14ac:dyDescent="0.2">
      <c r="Y599" s="57" t="s">
        <v>362</v>
      </c>
      <c r="Z599" s="33" t="str">
        <f t="shared" si="211"/>
        <v>Team D3Team D5</v>
      </c>
      <c r="AA599" s="172">
        <f t="shared" si="212"/>
        <v>1</v>
      </c>
      <c r="AB599" s="172" t="str">
        <f t="shared" si="213"/>
        <v>4 : 4</v>
      </c>
      <c r="AC599" s="3" t="str">
        <f t="shared" si="214"/>
        <v>Team D3Team D5</v>
      </c>
      <c r="AD599" s="64" t="str">
        <f t="shared" si="215"/>
        <v>4 : 4</v>
      </c>
      <c r="AE599" s="317"/>
      <c r="AF599" s="170"/>
      <c r="AG599" s="170"/>
      <c r="AH599" s="167" t="str">
        <f t="shared" si="216"/>
        <v>Team D3Team D5</v>
      </c>
    </row>
    <row r="600" spans="25:34" x14ac:dyDescent="0.2">
      <c r="Y600" s="57" t="s">
        <v>363</v>
      </c>
      <c r="Z600" s="33" t="str">
        <f t="shared" si="211"/>
        <v>FV Schlappe LungeEintracht Frankfurt</v>
      </c>
      <c r="AA600" s="172">
        <f t="shared" si="212"/>
        <v>1</v>
      </c>
      <c r="AB600" s="172" t="str">
        <f t="shared" si="213"/>
        <v>3 : 3</v>
      </c>
      <c r="AC600" s="3" t="str">
        <f t="shared" si="214"/>
        <v>FV Schlappe LungeEintracht Frankfurt</v>
      </c>
      <c r="AD600" s="64" t="str">
        <f t="shared" si="215"/>
        <v>3 : 3</v>
      </c>
      <c r="AE600" s="317"/>
      <c r="AF600" s="170"/>
      <c r="AG600" s="170"/>
      <c r="AH600" s="167" t="str">
        <f t="shared" si="216"/>
        <v>FV Schlappe LungeEintracht Frankfurt</v>
      </c>
    </row>
    <row r="601" spans="25:34" x14ac:dyDescent="0.2">
      <c r="Y601" s="57" t="s">
        <v>364</v>
      </c>
      <c r="Z601" s="33" t="str">
        <f t="shared" si="211"/>
        <v>Team B6Team B2</v>
      </c>
      <c r="AA601" s="172">
        <f t="shared" si="212"/>
        <v>1</v>
      </c>
      <c r="AB601" s="172" t="str">
        <f t="shared" si="213"/>
        <v>5 : 5</v>
      </c>
      <c r="AC601" s="3" t="str">
        <f t="shared" si="214"/>
        <v>Team B6Team B2</v>
      </c>
      <c r="AD601" s="64" t="str">
        <f t="shared" si="215"/>
        <v>5 : 5</v>
      </c>
      <c r="AE601" s="317"/>
      <c r="AF601" s="170"/>
      <c r="AG601" s="170"/>
      <c r="AH601" s="167" t="str">
        <f t="shared" si="216"/>
        <v>Team B6Team B2</v>
      </c>
    </row>
    <row r="602" spans="25:34" x14ac:dyDescent="0.2">
      <c r="Y602" s="57" t="s">
        <v>365</v>
      </c>
      <c r="Z602" s="33" t="str">
        <f t="shared" si="211"/>
        <v>Team C6Team C2</v>
      </c>
      <c r="AA602" s="172">
        <f t="shared" si="212"/>
        <v>1</v>
      </c>
      <c r="AB602" s="172" t="str">
        <f t="shared" si="213"/>
        <v>0 : 0</v>
      </c>
      <c r="AC602" s="3" t="str">
        <f t="shared" si="214"/>
        <v>Team C6Team C2</v>
      </c>
      <c r="AD602" s="64" t="str">
        <f t="shared" si="215"/>
        <v>0 : 0</v>
      </c>
      <c r="AE602" s="317"/>
      <c r="AF602" s="170"/>
      <c r="AG602" s="170"/>
      <c r="AH602" s="167" t="str">
        <f t="shared" si="216"/>
        <v>Team C6Team C2</v>
      </c>
    </row>
    <row r="603" spans="25:34" x14ac:dyDescent="0.2">
      <c r="Y603" s="57" t="s">
        <v>366</v>
      </c>
      <c r="Z603" s="33" t="str">
        <f t="shared" si="211"/>
        <v>Team D6Team D2</v>
      </c>
      <c r="AA603" s="172">
        <f t="shared" si="212"/>
        <v>1</v>
      </c>
      <c r="AB603" s="172" t="str">
        <f t="shared" si="213"/>
        <v>1 : 1</v>
      </c>
      <c r="AC603" s="3" t="str">
        <f t="shared" si="214"/>
        <v>Team D6Team D2</v>
      </c>
      <c r="AD603" s="64" t="str">
        <f t="shared" si="215"/>
        <v>1 : 1</v>
      </c>
      <c r="AE603" s="317"/>
      <c r="AF603" s="170"/>
      <c r="AG603" s="170"/>
      <c r="AH603" s="167" t="str">
        <f t="shared" si="216"/>
        <v>Team D6Team D2</v>
      </c>
    </row>
    <row r="604" spans="25:34" x14ac:dyDescent="0.2">
      <c r="Y604" s="57" t="s">
        <v>367</v>
      </c>
      <c r="Z604" s="33" t="str">
        <f t="shared" si="211"/>
        <v>Team A8Team A9</v>
      </c>
      <c r="AA604" s="172">
        <f t="shared" si="212"/>
        <v>1</v>
      </c>
      <c r="AB604" s="172" t="str">
        <f t="shared" si="213"/>
        <v>3 : 3</v>
      </c>
      <c r="AC604" s="3" t="str">
        <f t="shared" si="214"/>
        <v>Team A8Team A9</v>
      </c>
      <c r="AD604" s="64" t="str">
        <f t="shared" si="215"/>
        <v>3 : 3</v>
      </c>
      <c r="AE604" s="317"/>
      <c r="AF604" s="170"/>
      <c r="AG604" s="170"/>
      <c r="AH604" s="167" t="str">
        <f t="shared" si="216"/>
        <v>Team A8Team A9</v>
      </c>
    </row>
    <row r="605" spans="25:34" x14ac:dyDescent="0.2">
      <c r="Y605" s="57" t="s">
        <v>368</v>
      </c>
      <c r="Z605" s="33" t="str">
        <f t="shared" si="211"/>
        <v>Team B8Team B9</v>
      </c>
      <c r="AA605" s="172">
        <f t="shared" si="212"/>
        <v>1</v>
      </c>
      <c r="AB605" s="172" t="str">
        <f t="shared" si="213"/>
        <v>3 : 1</v>
      </c>
      <c r="AC605" s="3" t="str">
        <f t="shared" si="214"/>
        <v>Team B8Team B9</v>
      </c>
      <c r="AD605" s="64" t="str">
        <f t="shared" si="215"/>
        <v>3 : 1</v>
      </c>
      <c r="AE605" s="317"/>
      <c r="AF605" s="170"/>
      <c r="AG605" s="170"/>
      <c r="AH605" s="167" t="str">
        <f t="shared" si="216"/>
        <v>Team B8Team B9</v>
      </c>
    </row>
    <row r="606" spans="25:34" x14ac:dyDescent="0.2">
      <c r="Y606" s="57" t="s">
        <v>369</v>
      </c>
      <c r="Z606" s="33" t="str">
        <f t="shared" si="211"/>
        <v>Team C8Team C9</v>
      </c>
      <c r="AA606" s="172">
        <f t="shared" si="212"/>
        <v>1</v>
      </c>
      <c r="AB606" s="172" t="str">
        <f t="shared" si="213"/>
        <v>3 : 3</v>
      </c>
      <c r="AC606" s="3" t="str">
        <f t="shared" si="214"/>
        <v>Team C8Team C9</v>
      </c>
      <c r="AD606" s="64" t="str">
        <f t="shared" si="215"/>
        <v>3 : 3</v>
      </c>
      <c r="AE606" s="317"/>
      <c r="AF606" s="170"/>
      <c r="AG606" s="170"/>
      <c r="AH606" s="167" t="str">
        <f t="shared" si="216"/>
        <v>Team C8Team C9</v>
      </c>
    </row>
    <row r="607" spans="25:34" x14ac:dyDescent="0.2">
      <c r="Y607" s="57" t="s">
        <v>370</v>
      </c>
      <c r="Z607" s="33" t="str">
        <f t="shared" si="211"/>
        <v>Team D8Team D9</v>
      </c>
      <c r="AA607" s="172">
        <f t="shared" si="212"/>
        <v>1</v>
      </c>
      <c r="AB607" s="172" t="str">
        <f t="shared" si="213"/>
        <v>5 : 1</v>
      </c>
      <c r="AC607" s="3" t="str">
        <f t="shared" si="214"/>
        <v>Team D8Team D9</v>
      </c>
      <c r="AD607" s="64" t="str">
        <f t="shared" si="215"/>
        <v>5 : 1</v>
      </c>
      <c r="AE607" s="317"/>
      <c r="AF607" s="170"/>
      <c r="AG607" s="170"/>
      <c r="AH607" s="167" t="str">
        <f t="shared" si="216"/>
        <v>Team D8Team D9</v>
      </c>
    </row>
    <row r="608" spans="25:34" x14ac:dyDescent="0.2">
      <c r="Y608" s="57" t="s">
        <v>371</v>
      </c>
      <c r="Z608" s="33" t="str">
        <f t="shared" ref="Z608:Z639" si="217">W320&amp;V320</f>
        <v>FC Barcelona1. FC Riedwald</v>
      </c>
      <c r="AA608" s="172">
        <f t="shared" ref="AA608:AA639" si="218">AA320</f>
        <v>1</v>
      </c>
      <c r="AB608" s="172" t="str">
        <f t="shared" ref="AB608:AB639" si="219">IF(AA608&gt;0,Y320&amp;$M$67&amp;X320,"")</f>
        <v>6 : 1</v>
      </c>
      <c r="AC608" s="3" t="str">
        <f t="shared" ref="AC608:AC639" si="220">IF($AG320=1,W320&amp;V320,"")</f>
        <v>FC Barcelona1. FC Riedwald</v>
      </c>
      <c r="AD608" s="64" t="str">
        <f t="shared" ref="AD608:AD639" si="221">IF(AND(AA320&gt;0,$AG320=1),$Y320&amp;$M$67&amp;$X320,"")</f>
        <v>6 : 1</v>
      </c>
      <c r="AE608" s="317"/>
      <c r="AF608" s="170"/>
      <c r="AG608" s="170"/>
      <c r="AH608" s="167" t="str">
        <f t="shared" si="216"/>
        <v>FC Barcelona1. FC Riedwald</v>
      </c>
    </row>
    <row r="609" spans="25:34" x14ac:dyDescent="0.2">
      <c r="Y609" s="57" t="s">
        <v>372</v>
      </c>
      <c r="Z609" s="33" t="str">
        <f t="shared" si="217"/>
        <v>Team B3Team B1</v>
      </c>
      <c r="AA609" s="172">
        <f t="shared" si="218"/>
        <v>1</v>
      </c>
      <c r="AB609" s="172" t="str">
        <f t="shared" si="219"/>
        <v>5 : 2</v>
      </c>
      <c r="AC609" s="3" t="str">
        <f t="shared" si="220"/>
        <v>Team B3Team B1</v>
      </c>
      <c r="AD609" s="64" t="str">
        <f t="shared" si="221"/>
        <v>5 : 2</v>
      </c>
      <c r="AE609" s="317"/>
      <c r="AF609" s="170"/>
      <c r="AG609" s="170"/>
      <c r="AH609" s="167" t="str">
        <f t="shared" si="216"/>
        <v>Team B3Team B1</v>
      </c>
    </row>
    <row r="610" spans="25:34" x14ac:dyDescent="0.2">
      <c r="Y610" s="57" t="s">
        <v>373</v>
      </c>
      <c r="Z610" s="33" t="str">
        <f t="shared" si="217"/>
        <v>Team C3Team C1</v>
      </c>
      <c r="AA610" s="172">
        <f t="shared" si="218"/>
        <v>1</v>
      </c>
      <c r="AB610" s="172" t="str">
        <f t="shared" si="219"/>
        <v>4 : 2</v>
      </c>
      <c r="AC610" s="3" t="str">
        <f t="shared" si="220"/>
        <v>Team C3Team C1</v>
      </c>
      <c r="AD610" s="64" t="str">
        <f t="shared" si="221"/>
        <v>4 : 2</v>
      </c>
      <c r="AE610" s="317"/>
      <c r="AF610" s="170"/>
      <c r="AG610" s="170"/>
      <c r="AH610" s="167" t="str">
        <f t="shared" ref="AH610:AH639" si="222">Z610</f>
        <v>Team C3Team C1</v>
      </c>
    </row>
    <row r="611" spans="25:34" x14ac:dyDescent="0.2">
      <c r="Y611" s="57" t="s">
        <v>374</v>
      </c>
      <c r="Z611" s="33" t="str">
        <f t="shared" si="217"/>
        <v>Team D3Team D1</v>
      </c>
      <c r="AA611" s="172">
        <f t="shared" si="218"/>
        <v>1</v>
      </c>
      <c r="AB611" s="172" t="str">
        <f t="shared" si="219"/>
        <v>3 : 0</v>
      </c>
      <c r="AC611" s="3" t="str">
        <f t="shared" si="220"/>
        <v>Team D3Team D1</v>
      </c>
      <c r="AD611" s="64" t="str">
        <f t="shared" si="221"/>
        <v>3 : 0</v>
      </c>
      <c r="AE611" s="317"/>
      <c r="AF611" s="170"/>
      <c r="AG611" s="170"/>
      <c r="AH611" s="167" t="str">
        <f t="shared" si="222"/>
        <v>Team D3Team D1</v>
      </c>
    </row>
    <row r="612" spans="25:34" x14ac:dyDescent="0.2">
      <c r="Y612" s="57" t="s">
        <v>375</v>
      </c>
      <c r="Z612" s="33" t="str">
        <f t="shared" si="217"/>
        <v>Eintracht FrankfurtMaibach 1822 eV</v>
      </c>
      <c r="AA612" s="172">
        <f t="shared" si="218"/>
        <v>1</v>
      </c>
      <c r="AB612" s="172" t="str">
        <f t="shared" si="219"/>
        <v>5 : 1</v>
      </c>
      <c r="AC612" s="3" t="str">
        <f t="shared" si="220"/>
        <v>Eintracht FrankfurtMaibach 1822 eV</v>
      </c>
      <c r="AD612" s="64" t="str">
        <f t="shared" si="221"/>
        <v>5 : 1</v>
      </c>
      <c r="AE612" s="317"/>
      <c r="AF612" s="170"/>
      <c r="AG612" s="170"/>
      <c r="AH612" s="167" t="str">
        <f t="shared" si="222"/>
        <v>Eintracht FrankfurtMaibach 1822 eV</v>
      </c>
    </row>
    <row r="613" spans="25:34" x14ac:dyDescent="0.2">
      <c r="Y613" s="57" t="s">
        <v>376</v>
      </c>
      <c r="Z613" s="33" t="str">
        <f t="shared" si="217"/>
        <v>Team B2Team B4</v>
      </c>
      <c r="AA613" s="172">
        <f t="shared" si="218"/>
        <v>1</v>
      </c>
      <c r="AB613" s="172" t="str">
        <f t="shared" si="219"/>
        <v>0 : 3</v>
      </c>
      <c r="AC613" s="3" t="str">
        <f t="shared" si="220"/>
        <v>Team B2Team B4</v>
      </c>
      <c r="AD613" s="64" t="str">
        <f t="shared" si="221"/>
        <v>0 : 3</v>
      </c>
      <c r="AE613" s="317"/>
      <c r="AF613" s="170"/>
      <c r="AG613" s="170"/>
      <c r="AH613" s="167" t="str">
        <f t="shared" si="222"/>
        <v>Team B2Team B4</v>
      </c>
    </row>
    <row r="614" spans="25:34" x14ac:dyDescent="0.2">
      <c r="Y614" s="57" t="s">
        <v>377</v>
      </c>
      <c r="Z614" s="33" t="str">
        <f t="shared" si="217"/>
        <v>Team C2Team C4</v>
      </c>
      <c r="AA614" s="172">
        <f t="shared" si="218"/>
        <v>1</v>
      </c>
      <c r="AB614" s="172" t="str">
        <f t="shared" si="219"/>
        <v>1 : 2</v>
      </c>
      <c r="AC614" s="3" t="str">
        <f t="shared" si="220"/>
        <v>Team C2Team C4</v>
      </c>
      <c r="AD614" s="64" t="str">
        <f t="shared" si="221"/>
        <v>1 : 2</v>
      </c>
      <c r="AE614" s="317"/>
      <c r="AF614" s="170"/>
      <c r="AG614" s="170"/>
      <c r="AH614" s="167" t="str">
        <f t="shared" si="222"/>
        <v>Team C2Team C4</v>
      </c>
    </row>
    <row r="615" spans="25:34" x14ac:dyDescent="0.2">
      <c r="Y615" s="57" t="s">
        <v>378</v>
      </c>
      <c r="Z615" s="33" t="str">
        <f t="shared" si="217"/>
        <v>Team D2Team D4</v>
      </c>
      <c r="AA615" s="172">
        <f t="shared" si="218"/>
        <v>1</v>
      </c>
      <c r="AB615" s="172" t="str">
        <f t="shared" si="219"/>
        <v>3 : 3</v>
      </c>
      <c r="AC615" s="3" t="str">
        <f t="shared" si="220"/>
        <v>Team D2Team D4</v>
      </c>
      <c r="AD615" s="64" t="str">
        <f t="shared" si="221"/>
        <v>3 : 3</v>
      </c>
      <c r="AE615" s="317"/>
      <c r="AF615" s="170"/>
      <c r="AG615" s="170"/>
      <c r="AH615" s="167" t="str">
        <f t="shared" si="222"/>
        <v>Team D2Team D4</v>
      </c>
    </row>
    <row r="616" spans="25:34" x14ac:dyDescent="0.2">
      <c r="Y616" s="57" t="s">
        <v>379</v>
      </c>
      <c r="Z616" s="33" t="str">
        <f t="shared" si="217"/>
        <v>Team A9FV Schlappe Lunge</v>
      </c>
      <c r="AA616" s="172">
        <f t="shared" si="218"/>
        <v>1</v>
      </c>
      <c r="AB616" s="172" t="str">
        <f t="shared" si="219"/>
        <v>3 : 3</v>
      </c>
      <c r="AC616" s="3" t="str">
        <f t="shared" si="220"/>
        <v>Team A9FV Schlappe Lunge</v>
      </c>
      <c r="AD616" s="64" t="str">
        <f t="shared" si="221"/>
        <v>3 : 3</v>
      </c>
      <c r="AE616" s="317"/>
      <c r="AF616" s="170"/>
      <c r="AG616" s="170"/>
      <c r="AH616" s="167" t="str">
        <f t="shared" si="222"/>
        <v>Team A9FV Schlappe Lunge</v>
      </c>
    </row>
    <row r="617" spans="25:34" x14ac:dyDescent="0.2">
      <c r="Y617" s="57" t="s">
        <v>380</v>
      </c>
      <c r="Z617" s="33" t="str">
        <f t="shared" si="217"/>
        <v>Team B9Team B6</v>
      </c>
      <c r="AA617" s="172">
        <f t="shared" si="218"/>
        <v>1</v>
      </c>
      <c r="AB617" s="172" t="str">
        <f t="shared" si="219"/>
        <v>3 : 3</v>
      </c>
      <c r="AC617" s="3" t="str">
        <f t="shared" si="220"/>
        <v>Team B9Team B6</v>
      </c>
      <c r="AD617" s="64" t="str">
        <f t="shared" si="221"/>
        <v>3 : 3</v>
      </c>
      <c r="AE617" s="317"/>
      <c r="AF617" s="170"/>
      <c r="AG617" s="170"/>
      <c r="AH617" s="167" t="str">
        <f t="shared" si="222"/>
        <v>Team B9Team B6</v>
      </c>
    </row>
    <row r="618" spans="25:34" x14ac:dyDescent="0.2">
      <c r="Y618" s="57" t="s">
        <v>381</v>
      </c>
      <c r="Z618" s="33" t="str">
        <f t="shared" si="217"/>
        <v>Team C9Team C6</v>
      </c>
      <c r="AA618" s="172">
        <f t="shared" si="218"/>
        <v>1</v>
      </c>
      <c r="AB618" s="172" t="str">
        <f t="shared" si="219"/>
        <v>5 : 5</v>
      </c>
      <c r="AC618" s="3" t="str">
        <f t="shared" si="220"/>
        <v>Team C9Team C6</v>
      </c>
      <c r="AD618" s="64" t="str">
        <f t="shared" si="221"/>
        <v>5 : 5</v>
      </c>
      <c r="AE618" s="317"/>
      <c r="AF618" s="170"/>
      <c r="AG618" s="170"/>
      <c r="AH618" s="167" t="str">
        <f t="shared" si="222"/>
        <v>Team C9Team C6</v>
      </c>
    </row>
    <row r="619" spans="25:34" x14ac:dyDescent="0.2">
      <c r="Y619" s="57" t="s">
        <v>382</v>
      </c>
      <c r="Z619" s="33" t="str">
        <f t="shared" si="217"/>
        <v>Team D9Team D6</v>
      </c>
      <c r="AA619" s="172">
        <f t="shared" si="218"/>
        <v>1</v>
      </c>
      <c r="AB619" s="172" t="str">
        <f t="shared" si="219"/>
        <v>6 : 6</v>
      </c>
      <c r="AC619" s="3" t="str">
        <f t="shared" si="220"/>
        <v>Team D9Team D6</v>
      </c>
      <c r="AD619" s="64" t="str">
        <f t="shared" si="221"/>
        <v>6 : 6</v>
      </c>
      <c r="AE619" s="317"/>
      <c r="AF619" s="170"/>
      <c r="AG619" s="170"/>
      <c r="AH619" s="167" t="str">
        <f t="shared" si="222"/>
        <v>Team D9Team D6</v>
      </c>
    </row>
    <row r="620" spans="25:34" x14ac:dyDescent="0.2">
      <c r="Y620" s="57" t="s">
        <v>383</v>
      </c>
      <c r="Z620" s="33" t="str">
        <f t="shared" si="217"/>
        <v>Team A7Team A8</v>
      </c>
      <c r="AA620" s="172">
        <f t="shared" si="218"/>
        <v>1</v>
      </c>
      <c r="AB620" s="172" t="str">
        <f t="shared" si="219"/>
        <v>5 : 5</v>
      </c>
      <c r="AC620" s="3" t="str">
        <f t="shared" si="220"/>
        <v>Team A7Team A8</v>
      </c>
      <c r="AD620" s="64" t="str">
        <f t="shared" si="221"/>
        <v>5 : 5</v>
      </c>
      <c r="AE620" s="317"/>
      <c r="AF620" s="170"/>
      <c r="AG620" s="170"/>
      <c r="AH620" s="167" t="str">
        <f t="shared" si="222"/>
        <v>Team A7Team A8</v>
      </c>
    </row>
    <row r="621" spans="25:34" x14ac:dyDescent="0.2">
      <c r="Y621" s="57" t="s">
        <v>384</v>
      </c>
      <c r="Z621" s="33" t="str">
        <f t="shared" si="217"/>
        <v>Team B7Team B8</v>
      </c>
      <c r="AA621" s="172">
        <f t="shared" si="218"/>
        <v>1</v>
      </c>
      <c r="AB621" s="172" t="str">
        <f t="shared" si="219"/>
        <v>4 : 4</v>
      </c>
      <c r="AC621" s="3" t="str">
        <f t="shared" si="220"/>
        <v>Team B7Team B8</v>
      </c>
      <c r="AD621" s="64" t="str">
        <f t="shared" si="221"/>
        <v>4 : 4</v>
      </c>
      <c r="AE621" s="317"/>
      <c r="AF621" s="170"/>
      <c r="AG621" s="170"/>
      <c r="AH621" s="167" t="str">
        <f t="shared" si="222"/>
        <v>Team B7Team B8</v>
      </c>
    </row>
    <row r="622" spans="25:34" x14ac:dyDescent="0.2">
      <c r="Y622" s="57" t="s">
        <v>385</v>
      </c>
      <c r="Z622" s="33" t="str">
        <f t="shared" si="217"/>
        <v>Team C7Team C8</v>
      </c>
      <c r="AA622" s="172">
        <f t="shared" si="218"/>
        <v>1</v>
      </c>
      <c r="AB622" s="172" t="str">
        <f t="shared" si="219"/>
        <v>3 : 3</v>
      </c>
      <c r="AC622" s="3" t="str">
        <f t="shared" si="220"/>
        <v>Team C7Team C8</v>
      </c>
      <c r="AD622" s="64" t="str">
        <f t="shared" si="221"/>
        <v>3 : 3</v>
      </c>
      <c r="AE622" s="317"/>
      <c r="AF622" s="170"/>
      <c r="AG622" s="170"/>
      <c r="AH622" s="167" t="str">
        <f t="shared" si="222"/>
        <v>Team C7Team C8</v>
      </c>
    </row>
    <row r="623" spans="25:34" x14ac:dyDescent="0.2">
      <c r="Y623" s="57" t="s">
        <v>386</v>
      </c>
      <c r="Z623" s="33" t="str">
        <f t="shared" si="217"/>
        <v>Team D7Team D8</v>
      </c>
      <c r="AA623" s="172">
        <f t="shared" si="218"/>
        <v>1</v>
      </c>
      <c r="AB623" s="172" t="str">
        <f t="shared" si="219"/>
        <v>5 : 5</v>
      </c>
      <c r="AC623" s="3" t="str">
        <f t="shared" si="220"/>
        <v>Team D7Team D8</v>
      </c>
      <c r="AD623" s="64" t="str">
        <f t="shared" si="221"/>
        <v>5 : 5</v>
      </c>
      <c r="AE623" s="317"/>
      <c r="AF623" s="170"/>
      <c r="AG623" s="170"/>
      <c r="AH623" s="167" t="str">
        <f t="shared" si="222"/>
        <v>Team D7Team D8</v>
      </c>
    </row>
    <row r="624" spans="25:34" x14ac:dyDescent="0.2">
      <c r="Y624" s="57" t="s">
        <v>387</v>
      </c>
      <c r="Z624" s="33" t="str">
        <f t="shared" si="217"/>
        <v>1. FC RiedwaldEintracht Frankfurt</v>
      </c>
      <c r="AA624" s="172">
        <f t="shared" si="218"/>
        <v>1</v>
      </c>
      <c r="AB624" s="172" t="str">
        <f t="shared" si="219"/>
        <v>0 : 0</v>
      </c>
      <c r="AC624" s="3" t="str">
        <f t="shared" si="220"/>
        <v>1. FC RiedwaldEintracht Frankfurt</v>
      </c>
      <c r="AD624" s="64" t="str">
        <f t="shared" si="221"/>
        <v>0 : 0</v>
      </c>
      <c r="AE624" s="317"/>
      <c r="AF624" s="170"/>
      <c r="AG624" s="170"/>
      <c r="AH624" s="167" t="str">
        <f t="shared" si="222"/>
        <v>1. FC RiedwaldEintracht Frankfurt</v>
      </c>
    </row>
    <row r="625" spans="25:34" x14ac:dyDescent="0.2">
      <c r="Y625" s="57" t="s">
        <v>388</v>
      </c>
      <c r="Z625" s="33" t="str">
        <f t="shared" si="217"/>
        <v>Team B1Team B2</v>
      </c>
      <c r="AA625" s="172">
        <f t="shared" si="218"/>
        <v>1</v>
      </c>
      <c r="AB625" s="172" t="str">
        <f t="shared" si="219"/>
        <v>1 : 1</v>
      </c>
      <c r="AC625" s="3" t="str">
        <f t="shared" si="220"/>
        <v>Team B1Team B2</v>
      </c>
      <c r="AD625" s="64" t="str">
        <f t="shared" si="221"/>
        <v>1 : 1</v>
      </c>
      <c r="AE625" s="317"/>
      <c r="AF625" s="170"/>
      <c r="AG625" s="170"/>
      <c r="AH625" s="167" t="str">
        <f t="shared" si="222"/>
        <v>Team B1Team B2</v>
      </c>
    </row>
    <row r="626" spans="25:34" x14ac:dyDescent="0.2">
      <c r="Y626" s="57" t="s">
        <v>389</v>
      </c>
      <c r="Z626" s="33" t="str">
        <f t="shared" si="217"/>
        <v>Team C1Team C2</v>
      </c>
      <c r="AA626" s="172">
        <f t="shared" si="218"/>
        <v>1</v>
      </c>
      <c r="AB626" s="172" t="str">
        <f t="shared" si="219"/>
        <v>4 : 2</v>
      </c>
      <c r="AC626" s="3" t="str">
        <f t="shared" si="220"/>
        <v>Team C1Team C2</v>
      </c>
      <c r="AD626" s="64" t="str">
        <f t="shared" si="221"/>
        <v>4 : 2</v>
      </c>
      <c r="AE626" s="317"/>
      <c r="AF626" s="170"/>
      <c r="AG626" s="170"/>
      <c r="AH626" s="167" t="str">
        <f t="shared" si="222"/>
        <v>Team C1Team C2</v>
      </c>
    </row>
    <row r="627" spans="25:34" x14ac:dyDescent="0.2">
      <c r="Y627" s="57" t="s">
        <v>390</v>
      </c>
      <c r="Z627" s="33" t="str">
        <f t="shared" si="217"/>
        <v>Team D1Team D2</v>
      </c>
      <c r="AA627" s="172">
        <f t="shared" si="218"/>
        <v>1</v>
      </c>
      <c r="AB627" s="172" t="str">
        <f t="shared" si="219"/>
        <v>3 : 0</v>
      </c>
      <c r="AC627" s="3" t="str">
        <f t="shared" si="220"/>
        <v>Team D1Team D2</v>
      </c>
      <c r="AD627" s="64" t="str">
        <f t="shared" si="221"/>
        <v>3 : 0</v>
      </c>
      <c r="AE627" s="317"/>
      <c r="AF627" s="170"/>
      <c r="AG627" s="170"/>
      <c r="AH627" s="167" t="str">
        <f t="shared" si="222"/>
        <v>Team D1Team D2</v>
      </c>
    </row>
    <row r="628" spans="25:34" x14ac:dyDescent="0.2">
      <c r="Y628" s="57" t="s">
        <v>391</v>
      </c>
      <c r="Z628" s="33" t="str">
        <f t="shared" si="217"/>
        <v>Maibach 1822 eVTeam A9</v>
      </c>
      <c r="AA628" s="172">
        <f t="shared" si="218"/>
        <v>1</v>
      </c>
      <c r="AB628" s="172" t="str">
        <f t="shared" si="219"/>
        <v>5 : 1</v>
      </c>
      <c r="AC628" s="3" t="str">
        <f t="shared" si="220"/>
        <v>Maibach 1822 eVTeam A9</v>
      </c>
      <c r="AD628" s="64" t="str">
        <f t="shared" si="221"/>
        <v>5 : 1</v>
      </c>
      <c r="AE628" s="317"/>
      <c r="AF628" s="170"/>
      <c r="AG628" s="170"/>
      <c r="AH628" s="167" t="str">
        <f t="shared" si="222"/>
        <v>Maibach 1822 eVTeam A9</v>
      </c>
    </row>
    <row r="629" spans="25:34" x14ac:dyDescent="0.2">
      <c r="Y629" s="57" t="s">
        <v>392</v>
      </c>
      <c r="Z629" s="33" t="str">
        <f t="shared" si="217"/>
        <v>Team B4Team B9</v>
      </c>
      <c r="AA629" s="172">
        <f t="shared" si="218"/>
        <v>1</v>
      </c>
      <c r="AB629" s="172" t="str">
        <f t="shared" si="219"/>
        <v>0 : 3</v>
      </c>
      <c r="AC629" s="3" t="str">
        <f t="shared" si="220"/>
        <v>Team B4Team B9</v>
      </c>
      <c r="AD629" s="64" t="str">
        <f t="shared" si="221"/>
        <v>0 : 3</v>
      </c>
      <c r="AE629" s="317"/>
      <c r="AF629" s="170"/>
      <c r="AG629" s="170"/>
      <c r="AH629" s="167" t="str">
        <f t="shared" si="222"/>
        <v>Team B4Team B9</v>
      </c>
    </row>
    <row r="630" spans="25:34" x14ac:dyDescent="0.2">
      <c r="Y630" s="57" t="s">
        <v>393</v>
      </c>
      <c r="Z630" s="33" t="str">
        <f t="shared" si="217"/>
        <v>Team C4Team C9</v>
      </c>
      <c r="AA630" s="172">
        <f t="shared" si="218"/>
        <v>1</v>
      </c>
      <c r="AB630" s="172" t="str">
        <f t="shared" si="219"/>
        <v>1 : 2</v>
      </c>
      <c r="AC630" s="3" t="str">
        <f t="shared" si="220"/>
        <v>Team C4Team C9</v>
      </c>
      <c r="AD630" s="64" t="str">
        <f t="shared" si="221"/>
        <v>1 : 2</v>
      </c>
      <c r="AE630" s="317"/>
      <c r="AF630" s="170"/>
      <c r="AG630" s="170"/>
      <c r="AH630" s="167" t="str">
        <f t="shared" si="222"/>
        <v>Team C4Team C9</v>
      </c>
    </row>
    <row r="631" spans="25:34" x14ac:dyDescent="0.2">
      <c r="Y631" s="57" t="s">
        <v>394</v>
      </c>
      <c r="Z631" s="33" t="str">
        <f t="shared" si="217"/>
        <v>Team D4Team D9</v>
      </c>
      <c r="AA631" s="172">
        <f t="shared" si="218"/>
        <v>1</v>
      </c>
      <c r="AB631" s="172" t="str">
        <f t="shared" si="219"/>
        <v>3 : 3</v>
      </c>
      <c r="AC631" s="3" t="str">
        <f t="shared" si="220"/>
        <v>Team D4Team D9</v>
      </c>
      <c r="AD631" s="64" t="str">
        <f t="shared" si="221"/>
        <v>3 : 3</v>
      </c>
      <c r="AE631" s="317"/>
      <c r="AF631" s="170"/>
      <c r="AG631" s="170"/>
      <c r="AH631" s="167" t="str">
        <f t="shared" si="222"/>
        <v>Team D4Team D9</v>
      </c>
    </row>
    <row r="632" spans="25:34" x14ac:dyDescent="0.2">
      <c r="Y632" s="57" t="s">
        <v>395</v>
      </c>
      <c r="Z632" s="33" t="str">
        <f t="shared" si="217"/>
        <v>Team A8Beinbruch SC</v>
      </c>
      <c r="AA632" s="172">
        <f t="shared" si="218"/>
        <v>1</v>
      </c>
      <c r="AB632" s="172" t="str">
        <f t="shared" si="219"/>
        <v>3 : 3</v>
      </c>
      <c r="AC632" s="3" t="str">
        <f t="shared" si="220"/>
        <v>Team A8Beinbruch SC</v>
      </c>
      <c r="AD632" s="64" t="str">
        <f t="shared" si="221"/>
        <v>3 : 3</v>
      </c>
      <c r="AE632" s="317"/>
      <c r="AF632" s="170"/>
      <c r="AG632" s="170"/>
      <c r="AH632" s="167" t="str">
        <f t="shared" si="222"/>
        <v>Team A8Beinbruch SC</v>
      </c>
    </row>
    <row r="633" spans="25:34" x14ac:dyDescent="0.2">
      <c r="Y633" s="57" t="s">
        <v>396</v>
      </c>
      <c r="Z633" s="33" t="str">
        <f t="shared" si="217"/>
        <v>Team B8Team B5</v>
      </c>
      <c r="AA633" s="172">
        <f t="shared" si="218"/>
        <v>1</v>
      </c>
      <c r="AB633" s="172" t="str">
        <f t="shared" si="219"/>
        <v>3 : 3</v>
      </c>
      <c r="AC633" s="3" t="str">
        <f t="shared" si="220"/>
        <v>Team B8Team B5</v>
      </c>
      <c r="AD633" s="64" t="str">
        <f t="shared" si="221"/>
        <v>3 : 3</v>
      </c>
      <c r="AE633" s="317"/>
      <c r="AF633" s="170"/>
      <c r="AG633" s="170"/>
      <c r="AH633" s="167" t="str">
        <f t="shared" si="222"/>
        <v>Team B8Team B5</v>
      </c>
    </row>
    <row r="634" spans="25:34" x14ac:dyDescent="0.2">
      <c r="Y634" s="57" t="s">
        <v>397</v>
      </c>
      <c r="Z634" s="33" t="str">
        <f t="shared" si="217"/>
        <v>Team C8Team C5</v>
      </c>
      <c r="AA634" s="172">
        <f t="shared" si="218"/>
        <v>1</v>
      </c>
      <c r="AB634" s="172" t="str">
        <f t="shared" si="219"/>
        <v>5 : 5</v>
      </c>
      <c r="AC634" s="3" t="str">
        <f t="shared" si="220"/>
        <v>Team C8Team C5</v>
      </c>
      <c r="AD634" s="64" t="str">
        <f t="shared" si="221"/>
        <v>5 : 5</v>
      </c>
      <c r="AE634" s="317"/>
      <c r="AF634" s="170"/>
      <c r="AG634" s="170"/>
      <c r="AH634" s="167" t="str">
        <f t="shared" si="222"/>
        <v>Team C8Team C5</v>
      </c>
    </row>
    <row r="635" spans="25:34" x14ac:dyDescent="0.2">
      <c r="Y635" s="57" t="s">
        <v>398</v>
      </c>
      <c r="Z635" s="33" t="str">
        <f t="shared" si="217"/>
        <v>Team D8Team D5</v>
      </c>
      <c r="AA635" s="172">
        <f t="shared" si="218"/>
        <v>1</v>
      </c>
      <c r="AB635" s="172" t="str">
        <f t="shared" si="219"/>
        <v>6 : 6</v>
      </c>
      <c r="AC635" s="3" t="str">
        <f t="shared" si="220"/>
        <v>Team D8Team D5</v>
      </c>
      <c r="AD635" s="64" t="str">
        <f t="shared" si="221"/>
        <v>6 : 6</v>
      </c>
      <c r="AE635" s="317"/>
      <c r="AF635" s="170"/>
      <c r="AG635" s="170"/>
      <c r="AH635" s="167" t="str">
        <f t="shared" si="222"/>
        <v>Team D8Team D5</v>
      </c>
    </row>
    <row r="636" spans="25:34" x14ac:dyDescent="0.2">
      <c r="Y636" s="57" t="s">
        <v>399</v>
      </c>
      <c r="Z636" s="33" t="str">
        <f t="shared" si="217"/>
        <v>FV Schlappe LungeTeam A7</v>
      </c>
      <c r="AA636" s="172">
        <f t="shared" si="218"/>
        <v>1</v>
      </c>
      <c r="AB636" s="172" t="str">
        <f t="shared" si="219"/>
        <v>5 : 5</v>
      </c>
      <c r="AC636" s="3" t="str">
        <f t="shared" si="220"/>
        <v>FV Schlappe LungeTeam A7</v>
      </c>
      <c r="AD636" s="64" t="str">
        <f t="shared" si="221"/>
        <v>5 : 5</v>
      </c>
      <c r="AE636" s="317"/>
      <c r="AF636" s="170"/>
      <c r="AG636" s="170"/>
      <c r="AH636" s="167" t="str">
        <f t="shared" si="222"/>
        <v>FV Schlappe LungeTeam A7</v>
      </c>
    </row>
    <row r="637" spans="25:34" x14ac:dyDescent="0.2">
      <c r="Y637" s="57" t="s">
        <v>400</v>
      </c>
      <c r="Z637" s="33" t="str">
        <f t="shared" si="217"/>
        <v>Team B6Team B7</v>
      </c>
      <c r="AA637" s="172">
        <f t="shared" si="218"/>
        <v>1</v>
      </c>
      <c r="AB637" s="172" t="str">
        <f t="shared" si="219"/>
        <v>4 : 4</v>
      </c>
      <c r="AC637" s="3" t="str">
        <f t="shared" si="220"/>
        <v>Team B6Team B7</v>
      </c>
      <c r="AD637" s="64" t="str">
        <f t="shared" si="221"/>
        <v>4 : 4</v>
      </c>
      <c r="AE637" s="317"/>
      <c r="AF637" s="170"/>
      <c r="AG637" s="170"/>
      <c r="AH637" s="167" t="str">
        <f t="shared" si="222"/>
        <v>Team B6Team B7</v>
      </c>
    </row>
    <row r="638" spans="25:34" x14ac:dyDescent="0.2">
      <c r="Y638" s="57" t="s">
        <v>401</v>
      </c>
      <c r="Z638" s="33" t="str">
        <f t="shared" si="217"/>
        <v>Team C6Team C7</v>
      </c>
      <c r="AA638" s="172">
        <f t="shared" si="218"/>
        <v>1</v>
      </c>
      <c r="AB638" s="172" t="str">
        <f t="shared" si="219"/>
        <v>3 : 3</v>
      </c>
      <c r="AC638" s="3" t="str">
        <f t="shared" si="220"/>
        <v>Team C6Team C7</v>
      </c>
      <c r="AD638" s="64" t="str">
        <f t="shared" si="221"/>
        <v>3 : 3</v>
      </c>
      <c r="AE638" s="317"/>
      <c r="AF638" s="170"/>
      <c r="AG638" s="170"/>
      <c r="AH638" s="167" t="str">
        <f t="shared" si="222"/>
        <v>Team C6Team C7</v>
      </c>
    </row>
    <row r="639" spans="25:34" ht="12.75" thickBot="1" x14ac:dyDescent="0.25">
      <c r="Y639" s="58" t="s">
        <v>402</v>
      </c>
      <c r="Z639" s="35" t="str">
        <f t="shared" si="217"/>
        <v>Team D6Team D7</v>
      </c>
      <c r="AA639" s="36">
        <f t="shared" si="218"/>
        <v>1</v>
      </c>
      <c r="AB639" s="36" t="str">
        <f t="shared" si="219"/>
        <v>5 : 5</v>
      </c>
      <c r="AC639" s="88" t="str">
        <f t="shared" si="220"/>
        <v>Team D6Team D7</v>
      </c>
      <c r="AD639" s="89" t="str">
        <f t="shared" si="221"/>
        <v>5 : 5</v>
      </c>
      <c r="AE639" s="96"/>
      <c r="AF639" s="97"/>
      <c r="AG639" s="97"/>
      <c r="AH639" s="168" t="str">
        <f t="shared" si="222"/>
        <v>Team D6Team D7</v>
      </c>
    </row>
    <row r="640" spans="25:34" ht="12.75" thickTop="1" x14ac:dyDescent="0.2"/>
  </sheetData>
  <mergeCells count="24">
    <mergeCell ref="A1:B1"/>
    <mergeCell ref="D1:I1"/>
    <mergeCell ref="A2:B2"/>
    <mergeCell ref="W3:AA3"/>
    <mergeCell ref="AB3:AF3"/>
    <mergeCell ref="H73:I74"/>
    <mergeCell ref="AL3:AP3"/>
    <mergeCell ref="AD15:AH15"/>
    <mergeCell ref="E29:L29"/>
    <mergeCell ref="M29:T29"/>
    <mergeCell ref="U29:AB29"/>
    <mergeCell ref="AC29:AJ29"/>
    <mergeCell ref="AK29:AR29"/>
    <mergeCell ref="AG3:AK3"/>
    <mergeCell ref="AS29:AZ29"/>
    <mergeCell ref="BA29:BH29"/>
    <mergeCell ref="BI29:BP29"/>
    <mergeCell ref="AE63:AF63"/>
    <mergeCell ref="B69:K70"/>
    <mergeCell ref="B78:K79"/>
    <mergeCell ref="J80:K80"/>
    <mergeCell ref="B370:K371"/>
    <mergeCell ref="B386:C386"/>
    <mergeCell ref="K386:L386"/>
  </mergeCells>
  <conditionalFormatting sqref="B402:T407 B411:T416 B420:T425 B429:T433">
    <cfRule type="expression" dxfId="16" priority="1">
      <formula>OR(AND($B402=$B401,$C401&lt;&gt;""),AND($B402=$B403,$C403&lt;&gt;""))</formula>
    </cfRule>
  </conditionalFormatting>
  <conditionalFormatting sqref="B434:T434">
    <cfRule type="expression" dxfId="15" priority="2">
      <formula>OR(AND($B434=$B433,$C433&lt;&gt;""),AND($B434=$B224,$C224&lt;&gt;""))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Spielplan</vt:lpstr>
      <vt:lpstr>DirVergl_Grp_A</vt:lpstr>
      <vt:lpstr>DirVergl_Grp_B</vt:lpstr>
      <vt:lpstr>DirVergl_Grp_C</vt:lpstr>
      <vt:lpstr>Spielpaarungen 4x4</vt:lpstr>
      <vt:lpstr>DirVergl_Grp_D</vt:lpstr>
      <vt:lpstr>Calc1</vt:lpstr>
      <vt:lpstr>Calc2</vt:lpstr>
      <vt:lpstr>Calc3</vt:lpstr>
      <vt:lpstr>Calc4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</dc:creator>
  <cp:lastModifiedBy>Hermann Baum</cp:lastModifiedBy>
  <cp:lastPrinted>2023-05-15T19:37:38Z</cp:lastPrinted>
  <dcterms:created xsi:type="dcterms:W3CDTF">2010-02-21T20:03:25Z</dcterms:created>
  <dcterms:modified xsi:type="dcterms:W3CDTF">2024-06-20T10:01:44Z</dcterms:modified>
</cp:coreProperties>
</file>